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F7EC37AA-05E9-46AF-B07F-40B0E40800A3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G28" i="2"/>
  <c r="H28" i="2"/>
  <c r="I28" i="2" s="1"/>
  <c r="G29" i="2"/>
  <c r="H29" i="2"/>
  <c r="G30" i="2"/>
  <c r="H30" i="2"/>
  <c r="I30" i="2" s="1"/>
  <c r="G31" i="2"/>
  <c r="H31" i="2"/>
  <c r="G32" i="2"/>
  <c r="H32" i="2"/>
  <c r="I32" i="2" s="1"/>
  <c r="G33" i="2"/>
  <c r="H33" i="2"/>
  <c r="I33" i="2" s="1"/>
  <c r="G34" i="2"/>
  <c r="H34" i="2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H6" i="2"/>
  <c r="I6" i="2" s="1"/>
  <c r="H7" i="2"/>
  <c r="H8" i="2"/>
  <c r="H9" i="2"/>
  <c r="H10" i="2"/>
  <c r="H11" i="2"/>
  <c r="H12" i="2"/>
  <c r="H13" i="2"/>
  <c r="H14" i="2"/>
  <c r="I14" i="2" s="1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34" i="2"/>
  <c r="I22" i="2"/>
  <c r="I18" i="2"/>
  <c r="I31" i="2"/>
  <c r="I27" i="2"/>
  <c r="I29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6" i="51"/>
  <c r="I15" i="2"/>
  <c r="I13" i="2"/>
  <c r="I12" i="2"/>
  <c r="I11" i="2"/>
  <c r="I10" i="2"/>
  <c r="I9" i="2"/>
  <c r="I8" i="2"/>
  <c r="I7" i="2"/>
  <c r="I5" i="2"/>
  <c r="I4" i="2"/>
  <c r="I3" i="2"/>
  <c r="I2" i="2"/>
  <c r="C7" i="5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DE71D0F1-77B1-46A4-A43E-9975C90FE63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2CBC0CBD-53E2-4FDA-9E1A-707FD754620A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CE2B0EE3-87E3-45CB-B525-479F5C684038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B7484C7B-090D-481E-8DD2-0FC1CA7B9178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46B0D724-878A-4827-A299-9214979BBFEC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62DC0153-B6FE-4BA5-B5A4-BA7AC2BD1EDF}">
      <text>
        <r>
          <rPr>
            <sz val="9"/>
            <color indexed="81"/>
            <rFont val="Tahoma"/>
            <charset val="1"/>
          </rPr>
          <t>Source: Old WHO Global Health Observatory data [Filler data]</t>
        </r>
      </text>
    </comment>
    <comment ref="C13" authorId="0" shapeId="0" xr:uid="{3C8FF5BF-8163-404E-A71D-CBE507A25CBF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27D7EF18-4E9B-4306-9BE3-6D3B1D37FB9C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ABCDBD41-D2B2-4395-8350-6761DEE5B1FB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AC207A22-3DD7-4627-B839-66A96FC3419C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79C62A1D-5891-45DB-B811-4E681E96EC16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F093920D-6019-4CAE-ABAA-F23498F80496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3CD033E6-CCF2-4238-9DB2-D91B864423BE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43CD5225-5109-4813-A6BC-675081A27C10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441BEFC0-34D5-4953-B591-AE860794243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6C52867E-7157-4E0B-B79A-9CBD388390A6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E78481C0-32CB-4771-AD6A-7046B634F9D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D98FFB6D-A94E-4321-89E7-AB3EBD9C8096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A0D94A16-CD52-434E-9D98-A5434FFB7ED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3691A574-13F1-4E83-9783-7B029AD30649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EA54B9BA-7E37-4A18-9824-8A54746F08A0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CD7E92DF-911B-429A-A151-CCF6B9EBAFFD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F18E40F8-8BE9-46A8-A9B2-BDBD5AE89CED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D0FC4F68-CCA0-4168-92B5-32978016FF82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B3219466-B859-4AEC-B6F6-0C2CFF3B75BB}">
      <text>
        <r>
          <rPr>
            <sz val="9"/>
            <color indexed="81"/>
            <rFont val="Tahoma"/>
            <charset val="1"/>
          </rPr>
          <t>Source: WHO Global Health Observatory (2015) (Region level)</t>
        </r>
      </text>
    </comment>
    <comment ref="C45" authorId="0" shapeId="0" xr:uid="{199852AD-4D11-41DE-85A0-C6532515699F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B7C8CEA5-1FFF-4F5E-81F0-0F3352C9D212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3F276ACC-7C07-4A77-83C7-B6E391A955CB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0203DCA6-A6BE-448C-A8B6-C8C4DB7896E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D35F36A4-10D3-4922-A8AC-4BD731402C4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D87C9151-7C44-4B05-944B-BFCFBD87F81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6D14B48C-EA58-4075-A785-9462BB4A674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F200BF26-F6ED-41E6-9CF1-9341259F8CC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0E517821-AAEA-4E75-9EE3-B88172E7B856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 [Filler data]</t>
        </r>
      </text>
    </comment>
    <comment ref="C59" authorId="0" shapeId="0" xr:uid="{4BFC6CF8-9839-4770-A9A7-AA200D3A7098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88ECFCF8-3A13-4461-9736-FF0520D1F88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38F2F3E0-C65E-469E-BA49-6E9059B76DB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3D00324A-6D6D-4F06-9928-5A6E2B9671A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6B3310B2-4894-4C73-9647-298B1DD5DAB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7EB64DEE-BE59-4622-A7AC-EB13DF97392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2297900A-3CD4-4603-9F2D-4EC3E73CF80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E30E9B67-7C93-4C6D-81EF-71276495460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90DC5764-7D86-442B-A124-C0E906B3374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9D27222F-A0C0-400D-9179-E88824BBA17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3D435458-CFC1-4A84-A08F-6ED78708306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C0CB8F0A-0DA0-4780-8AA1-3E245F7A902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43546899-DDC4-4A0A-8E4C-76835C5C49C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67A8D83F-3F8D-4AC5-8ECF-13B5DB6B3E5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736C993F-08EF-41C5-94C4-F58DF0A4FD4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283DBD96-D365-4585-AC56-810D61D6D63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BC3D760D-7724-4144-BCC7-B8776EC8D1C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9FACFD93-DFB3-454A-8102-7E4133A38BE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999C8A33-6DEE-426F-839B-684AA04B233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9E5BF8A9-F1DD-4E2D-8FD5-B0A0396AD1E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F0A82E67-BF0C-4104-99AE-1C840658C10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89F1CE09-EA40-4D02-B38E-7C60E08E5B8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5F124601-CFD4-4792-8221-8AAABFCE828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549FD412-E808-4725-B453-4AF9420B68C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C44F21FF-A306-4C64-9000-B535E1D2F40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B3BA48E0-C539-4B20-94AF-A6964F632AD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D7A4D94C-4772-497B-BF30-C74FCC5E29F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9371055E-4908-491F-B921-54E445F88DB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8F16D29B-C73C-4DD0-BFBA-A5BE2A57143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3C32D98F-911C-4778-B817-931A9FB00DF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D69E71AA-B1CA-40A2-B622-B8F402AF484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9D38C88C-44E4-4406-AE30-7517E1CA1A6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52CABBD9-8F09-4CE9-84B3-BE69C201F7C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C14F6A81-19E0-4421-9AA1-39BDFB0201F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F8C53E02-C872-4F71-B132-BB6CD003020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9234714F-1814-44E6-969D-5BB1825F6AA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6D806BD6-59A4-4659-8A0D-E266AF7B4A4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9231BDCB-6F01-4CFF-980C-108D3598BD8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B27DC507-1BCB-4320-9298-5C72C4F296A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C218FF15-E6A1-459B-870B-AD5124BEAE5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B56A5497-4CCB-47D3-909A-F712073A7D7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CB2F1539-505E-4A5B-A8EB-5A440335662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34817EEC-2D19-4FE9-A625-EF2D9CD0C8E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D5BF8767-F158-44D9-AF22-4A56EFF8C6A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83B82B9B-7545-451B-B3F3-F5765945FAD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9BE45D8B-CDF3-49C4-ADE1-ADFBE2E866A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F2FBDA3F-FF7B-4F77-87BA-4C172073A2F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DF68426F-BF67-473B-9D4C-BE8E99901FA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C405AC7F-E194-4A81-B1E7-5EFF0097E4F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BE536D39-919D-42E1-8980-B3CB45D7D9B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6189967C-728B-4AE5-A09F-4AE3F19F3DD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FA395A88-F8DE-42A6-8EB0-1672B6561A1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FFA382D0-33F4-4C97-93C7-11DA2E95F0B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25D0D7E0-DFE2-4275-9DA1-159CF7BDDAA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5B20D5AC-520E-44FD-A645-7793B5D1E06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1DE82EB2-122C-4BD4-AC85-2978A567254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B0D94743-AB20-4E1E-9429-8CDED29F60D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0D9A6477-A98C-448F-81C0-BD023AFBF7D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BF25F0BE-A8C1-4019-9AC6-E0B178E6BDA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6F325FAE-36B9-4759-8EB8-CACB6E0D1F5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8C99BA55-6DB0-4986-B646-03DDB8D3FB0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ADD43BB8-51AD-4745-92C6-E25B1BB658E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9838C289-9D36-48C0-A25F-4DBB50B57AC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9A70F369-E0D8-4AE5-B7E8-16911AC067D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518715F9-516B-4EF0-B099-FB630291DCD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E90D2BBF-4784-4F63-ADB6-D5F2BAFC568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730C1BF4-8CC7-4B6A-A35A-596CD3DB099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DAEA9624-3621-4247-B06D-99F5CD1B482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CF830B24-F69F-4629-9F83-4321FA4ACFA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2297E5A7-3E54-48C8-8874-DB0A6EB45A5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6D44524D-9500-4F83-B241-786027D3932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3ABC8A3F-3060-470D-9D75-56A71B270CE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934E2077-7F46-4538-B902-80CEB110B70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34180979-4CB7-4F3A-88B0-3687406C78E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8DA709C3-DAA6-4AC9-8462-4A431F1F246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319373DB-E2F0-4D6C-A300-FC61A04CB01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0262B777-C1F5-48CC-B9F4-A7494C9AF7B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E33692AC-F77C-4D6B-8231-311D51BD7EB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A0441221-ACDC-4206-9FC4-3A38231F969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73952A30-0671-44EB-8459-78A908A11A6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C85E1E78-FE49-4AFC-957E-EB95F7674C4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75FA085F-B116-40A7-A957-9F23C50694F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8A7B79B4-6ED9-4F81-A743-09BB8BC25D3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15ED266A-2F70-414D-B871-4ECBE4D7201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C15AA714-5020-4378-A211-CC8EFAFCCC2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B2E9FA9C-7776-4965-978C-BAE96FDCBA2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49807388-E5ED-40F3-9526-800BA7B65CD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905BAB2F-E332-4730-AC6A-166898ADA8B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91658358-D83B-48D6-9DA7-D5403AB7976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67944917-0CCA-4863-B834-945D44C57AF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0A67FAB7-07A2-4454-AAC5-80F6FEF964E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66BA3407-C7CE-459A-9023-8734880E1BD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211AFE73-50F3-494E-AA68-F643DF3D050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920C0076-E50E-4EF4-A89C-B1169A0EE08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E3CE351F-1845-4730-81BF-C2F5F013C10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F60F987F-1497-4B8A-9C37-9A2F2EB2DE1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48F7C767-5248-4A68-A26A-D8367EBF39F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C897F421-1890-412E-89E9-70C54BEB42A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C6DC13C2-14FB-4455-BB31-2C1D4949495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3578576E-9888-4A98-AF17-F71B600D54D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56EE9DD9-C02D-4217-91CF-F5789059125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4E2438DD-E9F5-4071-8794-077A0CA0DE9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571F64A2-3C26-42E2-9E89-1DBEC88FBEB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0451F03A-6D13-40B6-AD84-09627D3D8AD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E8764E74-850F-4059-81D3-20B7BDCB028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28A5627C-C1F3-4CBD-85F5-FDBC9954E43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722A460E-950F-4ECC-836B-7BE89BDF2B6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6E62DF2E-5523-4C4E-8B88-BA680418005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1D50BDC3-B3DF-41C7-9129-A7DE660ADB3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C0367DCC-7790-4A4B-B7EB-54C1BB9F7DA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7064E10D-3ABB-4892-94E7-9316AD1DAB1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3C1DDB0C-0931-4307-B285-0EF730CB038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391B944C-3749-4EA0-BDED-69FD321EBE9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F45F9D6B-E61F-4056-8C83-6908409BD1A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A321D6E7-FD03-42A1-98AB-8773BBAB837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0D543734-5041-4B47-82B9-BE886BC65E92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8B4E966C-DB61-4679-86C3-5C7A521A152E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42035D2F-676D-47EF-AD1F-2EFD73C25B19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B9A215E9-4A5E-4F99-A3FE-FAAD9F4CF81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83422F52-B411-4741-9AEA-F4E2590AE3F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DC79FB86-B3A7-4632-A631-BC5489CCD27E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A100D219-8EB1-4771-9126-5559169DA9FE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523DB458-BB15-4068-B7F0-E5F2D3D7DF2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9FAA4A9C-3D42-446C-B8DA-44FED0AF7CBF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B6F98C84-197F-4C98-8488-0CE45E0D2BA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62FAF4FE-0884-459F-9547-49531E0BEF4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D48AE107-1DD8-430D-9E6E-5B68E8BFBB7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69D644B0-AACC-4A92-9010-B8A4B5BC63E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A56E7C1F-1FF3-4C5F-B1C7-538C65817C4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E1F206FA-65E5-481E-8D26-486F03911AA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4445A3D6-91D4-4C8D-AE67-FF9ACA098DE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3E1095FE-349A-48BB-BD56-1F167EE93B0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BC6E5566-53DB-4BCA-94ED-B4A76831F03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42AC7BB8-5199-4869-A4C0-7DA091CBE7D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582861FF-0EEF-4163-A055-2EBDC42FDDC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C90E30C7-BFA4-4A52-8B84-512640EEB79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A102377A-D219-47FA-A3F2-ECBD766ABDC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519104AE-E76D-400D-8DFD-6B82AE6DD16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72A0A3B7-EA7C-4067-A349-EE2F397ADFA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6653AB9E-B876-427A-823C-78F03CD90B3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31221243-0196-4100-9347-5F1278BBC17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0881230C-FC3D-4188-86E5-804CC1684B7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49009FA7-692D-4439-87E6-D922B5648E4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AFE85136-7D52-4236-957C-77C0F1C9428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8ACB8DB6-6797-4B46-836B-6A1F0C78E58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647FB030-F915-4512-A05B-A840B758D6F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3E869C18-FBF7-4652-ABD2-2A25DD02501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7048C0E7-2253-420C-89D7-A32E2C694F8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11A2E3AC-3426-47ED-9405-2403CB2F656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8F216842-525D-4761-93F2-FA6D5F14603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20236085-C255-46C4-9BD5-6831A3F0BDF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46260914-BEB9-46AA-BE39-6D80D0C5859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8C687519-84BA-4B06-B521-0D14454C164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77A1FBD4-9A44-4B67-8807-07B3F0788CC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63D65AA4-46B7-4485-B418-ED69B28E84B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8087D931-5405-4B4E-86FD-7D2F4578F13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35DB03B2-A6D9-4D6E-8A6D-566CFCF3964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C42068BE-9852-475F-8633-4DDDD639A42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A5173BFE-A810-42A8-B105-9BE2EFB0AC2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61522777-8446-4477-8862-E1C26F88E65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1030344A-E464-47FD-8E82-FC556B3BAA1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CBB3F8AF-BF44-4251-B7A6-4B9658D2380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50291254-F376-4A6E-8291-22CF0B8F394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74F0C0A2-17E5-4CFE-A247-704F4F346DA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667F0E06-B99B-4CF4-BC90-3B6889A6F65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34D6838B-540C-4008-9C34-CB347477106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838BA313-EC9D-430D-A5C2-FE4C15B388A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7384DE93-86BA-4F00-86B8-1B0360E0C9E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9798190D-0E65-4238-A3D8-1517FF29702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A0305DC9-FA2C-43D4-A6D9-6EB25056E6C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4EDB4FA7-3573-4878-9A67-64BA7018175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E5DD1C7F-75CF-46C2-9F0F-82F5F3D43F5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1AD9CF14-DE28-49E4-88B6-DE4FDDA6235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AC8F86E3-8F79-482C-A75D-B61F534D93C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8CA123BE-79C3-4EF9-9C7C-529FE8F518C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7C961B4B-86D1-461D-8146-4ED03AAE2FD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EEB1F8CC-9835-40EC-BC2D-4F7B00CBC20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594F135E-2272-402F-A21B-B8C6AE0978F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E4A3727A-5603-4C56-A11E-B4041783376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14AAF083-775B-49B2-9756-5191567846CB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7E3F12BB-B0B6-4CE0-9A63-1F266DD90E61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1C200E5B-44D1-4928-B587-9581EEEC6C67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4" authorId="0" shapeId="0" xr:uid="{7FC98C40-E72C-4D6D-B1F7-1DEF97F71758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E4" authorId="0" shapeId="0" xr:uid="{662CD6B9-6A80-4FD7-8C74-E65244414636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F4" authorId="0" shapeId="0" xr:uid="{BC7093D1-73F2-414B-94CF-44DB4BCE2674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982B9A84-3065-4053-88C7-818EC8CE341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F51FDFA8-C196-4F04-8D24-4C4CF66EF48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BB8B0E73-2120-4A60-8095-E6F272E11B9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AF26C94A-FB18-4FBB-88EF-CB03ED62298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5DE92459-EBA7-49A3-B969-C9D14AA857C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12D2F52C-8D30-4A65-9B8A-ECABF7BEDB6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8496849B-70EC-41B7-8687-ED97444AAAD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95C077F2-E0D8-4B58-99F6-9F9514DC5F1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97CDB5DA-8C87-49E0-A90F-29656D37AD7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DB539CA8-CD3C-497A-AEE4-84F11207313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39EF0F9B-5B89-4871-944D-6F4F13975B7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AE8CE297-BE4A-49F9-9E84-E53CC959EA1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80A3AEBE-DC79-4504-83B6-DA14439CAB7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D98967DC-0F46-4CC1-961C-D7493CF613E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A879681B-E471-4D03-9721-9370B1BD2D9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D1509232-0A74-4F51-8DFA-E492A666557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44B5169A-D8D1-4D4E-A9E5-AA67640F31C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DEE75AB5-1D00-45E0-B3CA-F0F7ACB9031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1DB150CF-AC83-44C0-9264-EE512909198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C5B410A6-796B-43E5-B619-973524C7C5B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13078FE3-6058-4B28-844E-27B0B454256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DBD6568C-9CC9-43B8-8982-00AA97CBA00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BE30441E-8BF9-4424-9C0A-18DD2C55168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638650B7-07A1-4CB2-B92D-42FCC4BFD1B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B40C85B9-5A2B-4B6F-8D28-02FC9392E94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71E1275C-CA79-4928-9931-866695FCA08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CF5F493A-6314-48FD-B0BF-E21CD1843E8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7FB717A6-BFB0-4876-BBD9-FE41E111F1A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AAA13130-F4B4-4E0B-A81F-9C3FB40C9A3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34BE8490-5480-4812-960A-29BAD96FAF1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D22105DB-E453-4B84-9A78-7E1D61BFAA2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825A8341-B04D-469D-A2CC-FF03E770C03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F4C2C96B-0DEC-4464-8C7D-E5BCD9E24BC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81E08932-F928-4C23-BF2F-B278F829AD1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67F8160C-F902-49AF-9A31-0AEA0A30DE7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D8F1F0F8-1D7D-4223-BA5A-8BBED7F447C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838BDA3B-FA8D-40A2-AE27-9291B58F78D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AF849AED-D90A-4C14-87F2-93147200200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89096C5A-B8DB-47F8-804D-FE36298C3F6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C48561DC-0092-4C5A-B0F4-DE32EC92D4E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A29B391A-770E-43C1-A7E3-435979AC5F2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810C1B12-25C4-4E49-A0A0-108C8620F40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D0FDB99B-7278-4002-966C-6247158847E0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6DA2A625-1561-440A-B988-C0D46C4EE8F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A2A21BB2-DFCB-4118-8025-13376E39C71B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D11AA488-BEE6-4DA4-AA6F-69AEF1B6153F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8FF1D46B-43CE-4611-AAE1-4AADDDD58961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069141C1-8F96-42DC-81D2-68356A3F3A18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3C7A29BA-9478-4CA9-81C6-9BDC810DC93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C9EAFE05-B548-430D-AC3F-6D0E19C1902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D275C613-F0B5-4BC9-AA77-A11E64DA27B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03FC5926-7697-4C06-9D3E-A7739DC6715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A6CEF1DA-6CE6-4365-A6AD-0A813F5E01A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063CA0B6-0073-480C-B63B-B0747BA5C82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5CCBE44E-DF43-4272-8809-676E89CA0655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445C2EF9-B931-44A3-BAE3-1DB3A55E7F55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566F8948-1A4A-4918-BB2A-5E102ADE9D7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1EA79645-BED8-420A-9E80-30E8B96561B7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D21F59CD-71A2-4537-8EE4-154D2444F250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12C20E45-FB06-40DE-AD0C-19D7EB4F59FF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C7A3FE09-3522-420A-A08C-46100663215A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E442D754-5A36-4ADA-B070-2A8E295CFBCA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4566906F-91EC-44CF-849A-295E8257FAAD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AA321FFD-55B8-43E5-B5BC-A1D91C6BF793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1C416429-7183-4E10-A469-91E5C9093439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0C0AF191-1CFE-46F8-979E-C238E8341F46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9C52DF5E-FB20-431C-81D2-192EDEB8A4C8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49B4EA90-A1BA-45FF-910A-3A4ACBFE5AF8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AE4AC21A-06EF-4556-8BA3-DF7B69540E9D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FB2267DF-A5F2-436A-ADD6-224DE3F5074A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8A0F1C97-DCD3-4911-BEBA-D09C8C646DEF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10F88B46-46D6-43FB-A91D-94FA4B3E4F8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94C58FBF-F614-4A05-B80B-D54F650C62C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AEEF43FA-2922-452F-A920-6DF84A4CD5D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AE07C8DE-21D0-4B6F-92E4-174A92C7CC9F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12299ED2-7201-482B-81D3-6F21E188C766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536AB6F0-4389-4EDE-8CEC-D07661EAB58D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21EC4684-E77B-4CC6-AE12-B8F601A9CF82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7E2547C6-A5AE-42A3-B12D-B3F57AFA8E02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3451E0FA-DBF5-4BCB-A12C-4FF6E5FE58F2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0019C331-469A-4161-A0E2-CCF8E35F9A40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E972507D-148C-4EA8-A7D2-FAD48D4A1059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8B324142-D48C-414F-8295-C82C698E5A19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FB179B4B-B9EB-4723-BCDA-39AA086F77D9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F2A93C00-08CF-4B69-8F55-B2BDF7D4CE15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F84E2EE4-D541-47CB-90A7-830A96A8190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0E2B462F-5A69-40C1-B4FD-69DAFB10579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2F94F0B9-B9C4-4F58-A9A8-4A36C415AD09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CD62D7EA-6128-49CC-BEB3-37151DE00F8F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E88135C8-32CC-4577-B777-271078763CB6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1AC8448F-50DA-4811-BD91-E02426D33F0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6FBE595A-23C9-4B35-9B45-3C7657889605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9483FF7B-7AFF-4FFE-9A19-00175FCE59DB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E58FB38E-7C45-4C15-8FDB-B6EFA440BFAB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31" authorId="0" shapeId="0" xr:uid="{37E64B65-8BF4-4272-996A-76A3F51CCD6B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A28EB88A-7E0E-46F1-A452-DCA81CCC239E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918725CC-CC2A-4C3A-9BF2-8DCBB42BE339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1E8300A3-EF5C-4433-9A33-C9A572185BC5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850C5EBA-1AA1-407E-AEF1-3F1325377776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84E04311-F635-45F0-A446-D655E12784BC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5EEBEE44-EEC9-4954-A2BA-4E272DC6AF4B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DB5CC21E-DE9F-415D-B023-C19750ADBBBB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B555065C-4907-46B1-AFA6-DBD0BB54FF60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FC2E98B0-0A55-48A5-B3E0-7FFCA709AD47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<sst xmlns="http://schemas.openxmlformats.org/spreadsheetml/2006/main" count="1102" uniqueCount="271">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</sst>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1966242</v>
      </c>
    </row>
    <row r="8" spans="1:3" ht="15" customHeight="1" x14ac:dyDescent="0.25">
      <c r="B8" s="7" t="s">
        <v>106</v>
      </c>
      <c r="C8" s="70">
        <v>0.82299999999999995</v>
      </c>
    </row>
    <row r="9" spans="1:3" ht="15" customHeight="1" x14ac:dyDescent="0.25">
      <c r="B9" s="9" t="s">
        <v>107</v>
      </c>
      <c r="C9" s="71">
        <v>0.39</v>
      </c>
    </row>
    <row r="10" spans="1:3" ht="15" customHeight="1" x14ac:dyDescent="0.25">
      <c r="B10" s="9" t="s">
        <v>105</v>
      </c>
      <c r="C10" s="71">
        <v>4.0349397659301803E-2</v>
      </c>
    </row>
    <row r="11" spans="1:3" ht="15" customHeight="1" x14ac:dyDescent="0.25">
      <c r="B11" s="7" t="s">
        <v>108</v>
      </c>
      <c r="C11" s="70">
        <v>0.17</v>
      </c>
    </row>
    <row r="12" spans="1:3" ht="15" customHeight="1" x14ac:dyDescent="0.25">
      <c r="B12" s="7" t="s">
        <v>109</v>
      </c>
      <c r="C12" s="70">
        <v>0.47600000000000003</v>
      </c>
    </row>
    <row r="13" spans="1:3" ht="15" customHeight="1" x14ac:dyDescent="0.25">
      <c r="B13" s="7" t="s">
        <v>110</v>
      </c>
      <c r="C13" s="70">
        <v>0.94400000000000006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6.7500000000000004E-2</v>
      </c>
    </row>
    <row r="24" spans="1:3" ht="15" customHeight="1" x14ac:dyDescent="0.25">
      <c r="B24" s="20" t="s">
        <v>102</v>
      </c>
      <c r="C24" s="71">
        <v>0.51</v>
      </c>
    </row>
    <row r="25" spans="1:3" ht="15" customHeight="1" x14ac:dyDescent="0.25">
      <c r="B25" s="20" t="s">
        <v>103</v>
      </c>
      <c r="C25" s="71">
        <v>0.32150000000000001</v>
      </c>
    </row>
    <row r="26" spans="1:3" ht="15" customHeight="1" x14ac:dyDescent="0.25">
      <c r="B26" s="20" t="s">
        <v>104</v>
      </c>
      <c r="C26" s="71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0.192</v>
      </c>
    </row>
    <row r="30" spans="1:3" ht="14.25" customHeight="1" x14ac:dyDescent="0.25">
      <c r="B30" s="30" t="s">
        <v>76</v>
      </c>
      <c r="C30" s="73">
        <v>6.9000000000000006E-2</v>
      </c>
    </row>
    <row r="31" spans="1:3" ht="14.25" customHeight="1" x14ac:dyDescent="0.25">
      <c r="B31" s="30" t="s">
        <v>77</v>
      </c>
      <c r="C31" s="73">
        <v>0.122</v>
      </c>
    </row>
    <row r="32" spans="1:3" ht="14.25" customHeight="1" x14ac:dyDescent="0.25">
      <c r="B32" s="30" t="s">
        <v>78</v>
      </c>
      <c r="C32" s="73">
        <v>0.6169999999850988</v>
      </c>
    </row>
    <row r="33" spans="1:5" ht="13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39.6</v>
      </c>
    </row>
    <row r="38" spans="1:5" ht="15" customHeight="1" x14ac:dyDescent="0.25">
      <c r="B38" s="16" t="s">
        <v>91</v>
      </c>
      <c r="C38" s="75">
        <v>62.5</v>
      </c>
      <c r="D38" s="17"/>
      <c r="E38" s="18"/>
    </row>
    <row r="39" spans="1:5" ht="15" customHeight="1" x14ac:dyDescent="0.25">
      <c r="B39" s="16" t="s">
        <v>90</v>
      </c>
      <c r="C39" s="75">
        <v>96.4</v>
      </c>
      <c r="D39" s="17"/>
      <c r="E39" s="17"/>
    </row>
    <row r="40" spans="1:5" ht="15" customHeight="1" x14ac:dyDescent="0.25">
      <c r="B40" s="16" t="s">
        <v>171</v>
      </c>
      <c r="C40" s="75">
        <v>0.3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30.1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2.12E-2</v>
      </c>
      <c r="D45" s="17"/>
    </row>
    <row r="46" spans="1:5" ht="15.75" customHeight="1" x14ac:dyDescent="0.25">
      <c r="B46" s="16" t="s">
        <v>11</v>
      </c>
      <c r="C46" s="71">
        <v>0.1106</v>
      </c>
      <c r="D46" s="17"/>
    </row>
    <row r="47" spans="1:5" ht="15.75" customHeight="1" x14ac:dyDescent="0.25">
      <c r="B47" s="16" t="s">
        <v>12</v>
      </c>
      <c r="C47" s="71">
        <v>0.39539999999999997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0.4728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5.0903593037149921</v>
      </c>
      <c r="D51" s="17"/>
    </row>
    <row r="52" spans="1:4" ht="15" customHeight="1" x14ac:dyDescent="0.25">
      <c r="B52" s="16" t="s">
        <v>125</v>
      </c>
      <c r="C52" s="76">
        <v>4.2911139217400001</v>
      </c>
    </row>
    <row r="53" spans="1:4" ht="15.75" customHeight="1" x14ac:dyDescent="0.25">
      <c r="B53" s="16" t="s">
        <v>126</v>
      </c>
      <c r="C53" s="76">
        <v>4.2911139217400001</v>
      </c>
    </row>
    <row r="54" spans="1:4" ht="15.75" customHeight="1" x14ac:dyDescent="0.25">
      <c r="B54" s="16" t="s">
        <v>127</v>
      </c>
      <c r="C54" s="76">
        <v>2.6706455840599896</v>
      </c>
    </row>
    <row r="55" spans="1:4" ht="15.75" customHeight="1" x14ac:dyDescent="0.25">
      <c r="B55" s="16" t="s">
        <v>128</v>
      </c>
      <c r="C55" s="76">
        <v>2.6706455840599896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2.0593869731800763E-2</v>
      </c>
    </row>
    <row r="59" spans="1:4" ht="15.75" customHeight="1" x14ac:dyDescent="0.25">
      <c r="B59" s="16" t="s">
        <v>132</v>
      </c>
      <c r="C59" s="70">
        <v>0.49566952294819577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33.111327336400471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47.324666225751166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23.744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2.8660164968156595E-2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1.1018008820719658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1.1018008820719658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1.1018008820719658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1.1018008820719658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14.983915556246243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14.983915556246243</v>
      </c>
      <c r="E15" s="86" t="s">
        <v>202</v>
      </c>
    </row>
    <row r="16" spans="1:5" ht="15.75" customHeight="1" x14ac:dyDescent="0.25">
      <c r="A16" s="52" t="s">
        <v>57</v>
      </c>
      <c r="B16" s="85">
        <v>0.10199999999999999</v>
      </c>
      <c r="C16" s="85">
        <v>0.95</v>
      </c>
      <c r="D16" s="86">
        <v>0.18651362650506134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0.49399999999999999</v>
      </c>
      <c r="C18" s="85">
        <v>0.95</v>
      </c>
      <c r="D18" s="87">
        <v>0.66496463640733372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0.66496463640733372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0.66496463640733372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0.31107361314039889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25.501496741923479</v>
      </c>
      <c r="E22" s="86" t="s">
        <v>202</v>
      </c>
    </row>
    <row r="23" spans="1:5" ht="15.75" customHeight="1" x14ac:dyDescent="0.25">
      <c r="A23" s="52" t="s">
        <v>34</v>
      </c>
      <c r="B23" s="85">
        <v>0.38900000000000001</v>
      </c>
      <c r="C23" s="85">
        <v>0.95</v>
      </c>
      <c r="D23" s="86">
        <v>4.8905827235809092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21.765226394387359</v>
      </c>
      <c r="E24" s="86" t="s">
        <v>202</v>
      </c>
    </row>
    <row r="25" spans="1:5" ht="15.75" customHeight="1" x14ac:dyDescent="0.25">
      <c r="A25" s="52" t="s">
        <v>87</v>
      </c>
      <c r="B25" s="85">
        <v>2.7000000000000003E-2</v>
      </c>
      <c r="C25" s="85">
        <v>0.95</v>
      </c>
      <c r="D25" s="86">
        <v>21.662322339336463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86">
        <v>4.7546000860146664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3.5204010162741199</v>
      </c>
      <c r="E27" s="86" t="s">
        <v>202</v>
      </c>
    </row>
    <row r="28" spans="1:5" ht="15.75" customHeight="1" x14ac:dyDescent="0.25">
      <c r="A28" s="52" t="s">
        <v>84</v>
      </c>
      <c r="B28" s="85">
        <v>0.38600000000000001</v>
      </c>
      <c r="C28" s="85">
        <v>0.95</v>
      </c>
      <c r="D28" s="86">
        <v>1.8993485673952473</v>
      </c>
      <c r="E28" s="86" t="s">
        <v>202</v>
      </c>
    </row>
    <row r="29" spans="1:5" ht="15.75" customHeight="1" x14ac:dyDescent="0.25">
      <c r="A29" s="52" t="s">
        <v>58</v>
      </c>
      <c r="B29" s="85">
        <v>0.49399999999999999</v>
      </c>
      <c r="C29" s="85">
        <v>0.95</v>
      </c>
      <c r="D29" s="86">
        <v>56.776245279132056</v>
      </c>
      <c r="E29" s="86" t="s">
        <v>202</v>
      </c>
    </row>
    <row r="30" spans="1:5" ht="15.75" customHeight="1" x14ac:dyDescent="0.25">
      <c r="A30" s="52" t="s">
        <v>67</v>
      </c>
      <c r="B30" s="85">
        <v>0.46100000000000002</v>
      </c>
      <c r="C30" s="85">
        <v>0.95</v>
      </c>
      <c r="D30" s="86">
        <v>9.3761294689777941</v>
      </c>
      <c r="E30" s="86" t="s">
        <v>202</v>
      </c>
    </row>
    <row r="31" spans="1:5" ht="15.75" customHeight="1" x14ac:dyDescent="0.25">
      <c r="A31" s="52" t="s">
        <v>28</v>
      </c>
      <c r="B31" s="85">
        <v>0.67</v>
      </c>
      <c r="C31" s="85">
        <v>0.95</v>
      </c>
      <c r="D31" s="86">
        <v>0.33062969270167175</v>
      </c>
      <c r="E31" s="86" t="s">
        <v>202</v>
      </c>
    </row>
    <row r="32" spans="1:5" ht="15.75" customHeight="1" x14ac:dyDescent="0.25">
      <c r="A32" s="52" t="s">
        <v>83</v>
      </c>
      <c r="B32" s="85">
        <v>0.17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0.157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6.7000000000000004E-2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0.58700000000000008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1.8000000000000002E-2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3.1E-2</v>
      </c>
      <c r="C37" s="85">
        <v>0.95</v>
      </c>
      <c r="D37" s="86">
        <v>5.9681168424615683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0.35605459401439127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5.0903593037149921</v>
      </c>
      <c r="C2" s="26">
        <f>'Baseline year population inputs'!C52</f>
        <v>4.2911139217400001</v>
      </c>
      <c r="D2" s="26">
        <f>'Baseline year population inputs'!C53</f>
        <v>4.2911139217400001</v>
      </c>
      <c r="E2" s="26">
        <f>'Baseline year population inputs'!C54</f>
        <v>2.6706455840599896</v>
      </c>
      <c r="F2" s="26">
        <f>'Baseline year population inputs'!C55</f>
        <v>2.6706455840599896</v>
      </c>
    </row>
    <row r="3" spans="1:6" ht="15.75" customHeight="1" x14ac:dyDescent="0.25">
      <c r="A3" s="3" t="s">
        <v>65</v>
      </c>
      <c r="B3" s="26">
        <f>frac_mam_1month * 2.6</f>
        <v>0.29120935999999997</v>
      </c>
      <c r="C3" s="26">
        <f>frac_mam_1_5months * 2.6</f>
        <v>0.29120935999999997</v>
      </c>
      <c r="D3" s="26">
        <f>frac_mam_6_11months * 2.6</f>
        <v>0.40704185600000004</v>
      </c>
      <c r="E3" s="26">
        <f>frac_mam_12_23months * 2.6</f>
        <v>0.32126491800000001</v>
      </c>
      <c r="F3" s="26">
        <f>frac_mam_24_59months * 2.6</f>
        <v>0.31042324473333333</v>
      </c>
    </row>
    <row r="4" spans="1:6" ht="15.75" customHeight="1" x14ac:dyDescent="0.25">
      <c r="A4" s="3" t="s">
        <v>66</v>
      </c>
      <c r="B4" s="26">
        <f>frac_sam_1month * 2.6</f>
        <v>0.26091127400000003</v>
      </c>
      <c r="C4" s="26">
        <f>frac_sam_1_5months * 2.6</f>
        <v>0.26091127400000003</v>
      </c>
      <c r="D4" s="26">
        <f>frac_sam_6_11months * 2.6</f>
        <v>0.34302434400000004</v>
      </c>
      <c r="E4" s="26">
        <f>frac_sam_12_23months * 2.6</f>
        <v>0.32258340400000002</v>
      </c>
      <c r="F4" s="26">
        <f>frac_sam_24_59months * 2.6</f>
        <v>0.30041493993333335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447192.38984000002</v>
      </c>
      <c r="C2" s="78">
        <v>678446</v>
      </c>
      <c r="D2" s="78">
        <v>1089657</v>
      </c>
      <c r="E2" s="78">
        <v>1636328</v>
      </c>
      <c r="F2" s="78">
        <v>1455644</v>
      </c>
      <c r="G2" s="22">
        <f t="shared" ref="G2:G40" si="0">C2+D2+E2+F2</f>
        <v>4860075</v>
      </c>
      <c r="H2" s="22">
        <f t="shared" ref="H2:H40" si="1">(B2 + stillbirth*B2/(1000-stillbirth))/(1-abortion)</f>
        <v>529966.22455449251</v>
      </c>
      <c r="I2" s="22">
        <f>G2-H2</f>
        <v>4330108.7754455078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454460.27566666668</v>
      </c>
      <c r="C3" s="78">
        <v>693000</v>
      </c>
      <c r="D3" s="78">
        <v>1125000</v>
      </c>
      <c r="E3" s="78">
        <v>1615000</v>
      </c>
      <c r="F3" s="78">
        <v>1481000</v>
      </c>
      <c r="G3" s="22">
        <f t="shared" si="0"/>
        <v>4914000</v>
      </c>
      <c r="H3" s="22">
        <f t="shared" si="1"/>
        <v>538579.37204886228</v>
      </c>
      <c r="I3" s="22">
        <f t="shared" ref="I3:I15" si="3">G3-H3</f>
        <v>4375420.6279511377</v>
      </c>
    </row>
    <row r="4" spans="1:9" ht="15.75" customHeight="1" x14ac:dyDescent="0.25">
      <c r="A4" s="7">
        <f t="shared" si="2"/>
        <v>2019</v>
      </c>
      <c r="B4" s="77">
        <v>461490.50599999999</v>
      </c>
      <c r="C4" s="78">
        <v>708000</v>
      </c>
      <c r="D4" s="78">
        <v>1160000</v>
      </c>
      <c r="E4" s="78">
        <v>1589000</v>
      </c>
      <c r="F4" s="78">
        <v>1506000</v>
      </c>
      <c r="G4" s="22">
        <f t="shared" si="0"/>
        <v>4963000</v>
      </c>
      <c r="H4" s="22">
        <f t="shared" si="1"/>
        <v>546910.87480282946</v>
      </c>
      <c r="I4" s="22">
        <f t="shared" si="3"/>
        <v>4416089.1251971703</v>
      </c>
    </row>
    <row r="5" spans="1:9" ht="15.75" customHeight="1" x14ac:dyDescent="0.25">
      <c r="A5" s="7">
        <f t="shared" si="2"/>
        <v>2020</v>
      </c>
      <c r="B5" s="77">
        <v>468360.92999999993</v>
      </c>
      <c r="C5" s="78">
        <v>723000</v>
      </c>
      <c r="D5" s="78">
        <v>1194000</v>
      </c>
      <c r="E5" s="78">
        <v>1562000</v>
      </c>
      <c r="F5" s="78">
        <v>1530000</v>
      </c>
      <c r="G5" s="22">
        <f t="shared" si="0"/>
        <v>5009000</v>
      </c>
      <c r="H5" s="22">
        <f t="shared" si="1"/>
        <v>555052.99159884942</v>
      </c>
      <c r="I5" s="22">
        <f t="shared" si="3"/>
        <v>4453947.0084011508</v>
      </c>
    </row>
    <row r="6" spans="1:9" ht="15.75" customHeight="1" x14ac:dyDescent="0.25">
      <c r="A6" s="7">
        <f t="shared" si="2"/>
        <v>2021</v>
      </c>
      <c r="B6" s="77">
        <v>474679.08799999999</v>
      </c>
      <c r="C6" s="78">
        <v>739000</v>
      </c>
      <c r="D6" s="78">
        <v>1225000</v>
      </c>
      <c r="E6" s="78">
        <v>1540000</v>
      </c>
      <c r="F6" s="78">
        <v>1553000</v>
      </c>
      <c r="G6" s="22">
        <f t="shared" si="0"/>
        <v>5057000</v>
      </c>
      <c r="H6" s="22">
        <f t="shared" si="1"/>
        <v>562540.61978187109</v>
      </c>
      <c r="I6" s="22">
        <f t="shared" si="3"/>
        <v>4494459.3802181287</v>
      </c>
    </row>
    <row r="7" spans="1:9" ht="15.75" customHeight="1" x14ac:dyDescent="0.25">
      <c r="A7" s="7">
        <f t="shared" si="2"/>
        <v>2022</v>
      </c>
      <c r="B7" s="77">
        <v>480844.47640000004</v>
      </c>
      <c r="C7" s="78">
        <v>756000</v>
      </c>
      <c r="D7" s="78">
        <v>1257000</v>
      </c>
      <c r="E7" s="78">
        <v>1519000</v>
      </c>
      <c r="F7" s="78">
        <v>1575000</v>
      </c>
      <c r="G7" s="22">
        <f t="shared" si="0"/>
        <v>5107000</v>
      </c>
      <c r="H7" s="22">
        <f t="shared" si="1"/>
        <v>569847.20121638326</v>
      </c>
      <c r="I7" s="22">
        <f t="shared" si="3"/>
        <v>4537152.7987836171</v>
      </c>
    </row>
    <row r="8" spans="1:9" ht="15.75" customHeight="1" x14ac:dyDescent="0.25">
      <c r="A8" s="7">
        <f t="shared" si="2"/>
        <v>2023</v>
      </c>
      <c r="B8" s="77">
        <v>486852.17280000012</v>
      </c>
      <c r="C8" s="78">
        <v>774000</v>
      </c>
      <c r="D8" s="78">
        <v>1289000</v>
      </c>
      <c r="E8" s="78">
        <v>1498000</v>
      </c>
      <c r="F8" s="78">
        <v>1594000</v>
      </c>
      <c r="G8" s="22">
        <f t="shared" si="0"/>
        <v>5155000</v>
      </c>
      <c r="H8" s="22">
        <f t="shared" si="1"/>
        <v>576966.90238240012</v>
      </c>
      <c r="I8" s="22">
        <f t="shared" si="3"/>
        <v>4578033.0976176001</v>
      </c>
    </row>
    <row r="9" spans="1:9" ht="15.75" customHeight="1" x14ac:dyDescent="0.25">
      <c r="A9" s="7">
        <f t="shared" si="2"/>
        <v>2024</v>
      </c>
      <c r="B9" s="77">
        <v>492631.71040000016</v>
      </c>
      <c r="C9" s="78">
        <v>792000</v>
      </c>
      <c r="D9" s="78">
        <v>1320000</v>
      </c>
      <c r="E9" s="78">
        <v>1477000</v>
      </c>
      <c r="F9" s="78">
        <v>1606000</v>
      </c>
      <c r="G9" s="22">
        <f t="shared" si="0"/>
        <v>5195000</v>
      </c>
      <c r="H9" s="22">
        <f t="shared" si="1"/>
        <v>583816.21330792503</v>
      </c>
      <c r="I9" s="22">
        <f t="shared" si="3"/>
        <v>4611183.7866920754</v>
      </c>
    </row>
    <row r="10" spans="1:9" ht="15.75" customHeight="1" x14ac:dyDescent="0.25">
      <c r="A10" s="7">
        <f t="shared" si="2"/>
        <v>2025</v>
      </c>
      <c r="B10" s="77">
        <v>498212.99</v>
      </c>
      <c r="C10" s="78">
        <v>809000</v>
      </c>
      <c r="D10" s="78">
        <v>1352000</v>
      </c>
      <c r="E10" s="78">
        <v>1457000</v>
      </c>
      <c r="F10" s="78">
        <v>1608000</v>
      </c>
      <c r="G10" s="22">
        <f t="shared" si="0"/>
        <v>5226000</v>
      </c>
      <c r="H10" s="22">
        <f t="shared" si="1"/>
        <v>590430.56933230464</v>
      </c>
      <c r="I10" s="22">
        <f t="shared" si="3"/>
        <v>4635569.4306676956</v>
      </c>
    </row>
    <row r="11" spans="1:9" ht="15.75" customHeight="1" x14ac:dyDescent="0.25">
      <c r="A11" s="7">
        <f t="shared" si="2"/>
        <v>2026</v>
      </c>
      <c r="B11" s="77">
        <v>503346.44820000004</v>
      </c>
      <c r="C11" s="78">
        <v>826000</v>
      </c>
      <c r="D11" s="78">
        <v>1382000</v>
      </c>
      <c r="E11" s="78">
        <v>1443000</v>
      </c>
      <c r="F11" s="78">
        <v>1602000</v>
      </c>
      <c r="G11" s="22">
        <f t="shared" si="0"/>
        <v>5253000</v>
      </c>
      <c r="H11" s="22">
        <f t="shared" si="1"/>
        <v>596514.21369426639</v>
      </c>
      <c r="I11" s="22">
        <f t="shared" si="3"/>
        <v>4656485.786305734</v>
      </c>
    </row>
    <row r="12" spans="1:9" ht="15.75" customHeight="1" x14ac:dyDescent="0.25">
      <c r="A12" s="7">
        <f t="shared" si="2"/>
        <v>2027</v>
      </c>
      <c r="B12" s="77">
        <v>508262.75200000004</v>
      </c>
      <c r="C12" s="78">
        <v>842000</v>
      </c>
      <c r="D12" s="78">
        <v>1412000</v>
      </c>
      <c r="E12" s="78">
        <v>1430000</v>
      </c>
      <c r="F12" s="78">
        <v>1587000</v>
      </c>
      <c r="G12" s="22">
        <f t="shared" si="0"/>
        <v>5271000</v>
      </c>
      <c r="H12" s="22">
        <f t="shared" si="1"/>
        <v>602340.50909383956</v>
      </c>
      <c r="I12" s="22">
        <f t="shared" si="3"/>
        <v>4668659.4909061603</v>
      </c>
    </row>
    <row r="13" spans="1:9" ht="15.75" customHeight="1" x14ac:dyDescent="0.25">
      <c r="A13" s="7">
        <f t="shared" si="2"/>
        <v>2028</v>
      </c>
      <c r="B13" s="77">
        <v>512958.06920000009</v>
      </c>
      <c r="C13" s="78">
        <v>859000</v>
      </c>
      <c r="D13" s="78">
        <v>1442000</v>
      </c>
      <c r="E13" s="78">
        <v>1419000</v>
      </c>
      <c r="F13" s="78">
        <v>1565000</v>
      </c>
      <c r="G13" s="22">
        <f t="shared" si="0"/>
        <v>5285000</v>
      </c>
      <c r="H13" s="22">
        <f t="shared" si="1"/>
        <v>607904.91400345822</v>
      </c>
      <c r="I13" s="22">
        <f t="shared" si="3"/>
        <v>4677095.0859965421</v>
      </c>
    </row>
    <row r="14" spans="1:9" ht="15.75" customHeight="1" x14ac:dyDescent="0.25">
      <c r="A14" s="7">
        <f t="shared" si="2"/>
        <v>2029</v>
      </c>
      <c r="B14" s="77">
        <v>517428.56760000007</v>
      </c>
      <c r="C14" s="78">
        <v>876000</v>
      </c>
      <c r="D14" s="78">
        <v>1473000</v>
      </c>
      <c r="E14" s="78">
        <v>1410000</v>
      </c>
      <c r="F14" s="78">
        <v>1540000</v>
      </c>
      <c r="G14" s="22">
        <f t="shared" si="0"/>
        <v>5299000</v>
      </c>
      <c r="H14" s="22">
        <f t="shared" si="1"/>
        <v>613202.88689555624</v>
      </c>
      <c r="I14" s="22">
        <f t="shared" si="3"/>
        <v>4685797.113104444</v>
      </c>
    </row>
    <row r="15" spans="1:9" ht="15.75" customHeight="1" x14ac:dyDescent="0.25">
      <c r="A15" s="7">
        <f t="shared" si="2"/>
        <v>2030</v>
      </c>
      <c r="B15" s="77">
        <v>521640.18199999997</v>
      </c>
      <c r="C15" s="78">
        <v>893000</v>
      </c>
      <c r="D15" s="78">
        <v>1506000</v>
      </c>
      <c r="E15" s="78">
        <v>1403000</v>
      </c>
      <c r="F15" s="78">
        <v>1516000</v>
      </c>
      <c r="G15" s="22">
        <f t="shared" si="0"/>
        <v>5318000</v>
      </c>
      <c r="H15" s="22">
        <f t="shared" si="1"/>
        <v>618194.05721409828</v>
      </c>
      <c r="I15" s="22">
        <f t="shared" si="3"/>
        <v>4699805.9427859019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130.36063677615775</v>
      </c>
      <c r="I17" s="22">
        <f t="shared" si="4"/>
        <v>-130.36063677615775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0.11756890800000001</v>
      </c>
    </row>
    <row r="4" spans="1:8" ht="15.75" customHeight="1" x14ac:dyDescent="0.25">
      <c r="B4" s="24" t="s">
        <v>7</v>
      </c>
      <c r="C4" s="79">
        <v>0.13520760834587806</v>
      </c>
    </row>
    <row r="5" spans="1:8" ht="15.75" customHeight="1" x14ac:dyDescent="0.25">
      <c r="B5" s="24" t="s">
        <v>8</v>
      </c>
      <c r="C5" s="79">
        <v>0.15164285128919563</v>
      </c>
    </row>
    <row r="6" spans="1:8" ht="15.75" customHeight="1" x14ac:dyDescent="0.25">
      <c r="B6" s="24" t="s">
        <v>10</v>
      </c>
      <c r="C6" s="79">
        <v>0.12002256483361942</v>
      </c>
    </row>
    <row r="7" spans="1:8" ht="15.75" customHeight="1" x14ac:dyDescent="0.25">
      <c r="B7" s="24" t="s">
        <v>13</v>
      </c>
      <c r="C7" s="79">
        <v>0.12453278876617713</v>
      </c>
    </row>
    <row r="8" spans="1:8" ht="15.75" customHeight="1" x14ac:dyDescent="0.25">
      <c r="B8" s="24" t="s">
        <v>14</v>
      </c>
      <c r="C8" s="79">
        <v>2.6685178025929571E-2</v>
      </c>
    </row>
    <row r="9" spans="1:8" ht="15.75" customHeight="1" x14ac:dyDescent="0.25">
      <c r="B9" s="24" t="s">
        <v>27</v>
      </c>
      <c r="C9" s="79">
        <v>4.1248197649880476E-2</v>
      </c>
    </row>
    <row r="10" spans="1:8" ht="15.75" customHeight="1" x14ac:dyDescent="0.25">
      <c r="B10" s="24" t="s">
        <v>15</v>
      </c>
      <c r="C10" s="79">
        <v>0.28309190308931964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0.23812978553885997</v>
      </c>
      <c r="D14" s="79">
        <v>0.23812978553885997</v>
      </c>
      <c r="E14" s="79">
        <v>0.215633234222738</v>
      </c>
      <c r="F14" s="79">
        <v>0.215633234222738</v>
      </c>
    </row>
    <row r="15" spans="1:8" ht="15.75" customHeight="1" x14ac:dyDescent="0.25">
      <c r="B15" s="24" t="s">
        <v>16</v>
      </c>
      <c r="C15" s="79">
        <v>0.291267899350657</v>
      </c>
      <c r="D15" s="79">
        <v>0.291267899350657</v>
      </c>
      <c r="E15" s="79">
        <v>0.19100678570581098</v>
      </c>
      <c r="F15" s="79">
        <v>0.19100678570581098</v>
      </c>
    </row>
    <row r="16" spans="1:8" ht="15.75" customHeight="1" x14ac:dyDescent="0.25">
      <c r="B16" s="24" t="s">
        <v>17</v>
      </c>
      <c r="C16" s="79">
        <v>5.2403726692602202E-2</v>
      </c>
      <c r="D16" s="79">
        <v>5.2403726692602202E-2</v>
      </c>
      <c r="E16" s="79">
        <v>4.6746082628568997E-2</v>
      </c>
      <c r="F16" s="79">
        <v>4.6746082628568997E-2</v>
      </c>
    </row>
    <row r="17" spans="1:8" ht="15.75" customHeight="1" x14ac:dyDescent="0.25">
      <c r="B17" s="24" t="s">
        <v>18</v>
      </c>
      <c r="C17" s="79">
        <v>2.39989224658692E-2</v>
      </c>
      <c r="D17" s="79">
        <v>2.39989224658692E-2</v>
      </c>
      <c r="E17" s="79">
        <v>6.6175854300637896E-2</v>
      </c>
      <c r="F17" s="79">
        <v>6.6175854300637896E-2</v>
      </c>
    </row>
    <row r="18" spans="1:8" ht="15.75" customHeight="1" x14ac:dyDescent="0.25">
      <c r="B18" s="24" t="s">
        <v>19</v>
      </c>
      <c r="C18" s="79">
        <v>6.5245731561557899E-2</v>
      </c>
      <c r="D18" s="79">
        <v>6.5245731561557899E-2</v>
      </c>
      <c r="E18" s="79">
        <v>7.8604792465551396E-2</v>
      </c>
      <c r="F18" s="79">
        <v>7.8604792465551396E-2</v>
      </c>
    </row>
    <row r="19" spans="1:8" ht="15.75" customHeight="1" x14ac:dyDescent="0.25">
      <c r="B19" s="24" t="s">
        <v>20</v>
      </c>
      <c r="C19" s="79">
        <v>2.2996838006794598E-2</v>
      </c>
      <c r="D19" s="79">
        <v>2.2996838006794598E-2</v>
      </c>
      <c r="E19" s="79">
        <v>2.7080353189370802E-2</v>
      </c>
      <c r="F19" s="79">
        <v>2.7080353189370802E-2</v>
      </c>
    </row>
    <row r="20" spans="1:8" ht="15.75" customHeight="1" x14ac:dyDescent="0.25">
      <c r="B20" s="24" t="s">
        <v>21</v>
      </c>
      <c r="C20" s="79">
        <v>1.7008567468713098E-2</v>
      </c>
      <c r="D20" s="79">
        <v>1.7008567468713098E-2</v>
      </c>
      <c r="E20" s="79">
        <v>9.2485574044411795E-3</v>
      </c>
      <c r="F20" s="79">
        <v>9.2485574044411795E-3</v>
      </c>
    </row>
    <row r="21" spans="1:8" ht="15.75" customHeight="1" x14ac:dyDescent="0.25">
      <c r="B21" s="24" t="s">
        <v>22</v>
      </c>
      <c r="C21" s="79">
        <v>2.6218182773688301E-2</v>
      </c>
      <c r="D21" s="79">
        <v>2.6218182773688301E-2</v>
      </c>
      <c r="E21" s="79">
        <v>9.5010174096127192E-2</v>
      </c>
      <c r="F21" s="79">
        <v>9.5010174096127192E-2</v>
      </c>
    </row>
    <row r="22" spans="1:8" ht="15.75" customHeight="1" x14ac:dyDescent="0.25">
      <c r="B22" s="24" t="s">
        <v>23</v>
      </c>
      <c r="C22" s="79">
        <v>0.26273034614125779</v>
      </c>
      <c r="D22" s="79">
        <v>0.26273034614125779</v>
      </c>
      <c r="E22" s="79">
        <v>0.27049416598675347</v>
      </c>
      <c r="F22" s="79">
        <v>0.27049416598675347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4.6799999999999994E-2</v>
      </c>
    </row>
    <row r="27" spans="1:8" ht="15.75" customHeight="1" x14ac:dyDescent="0.25">
      <c r="B27" s="24" t="s">
        <v>39</v>
      </c>
      <c r="C27" s="79">
        <v>2.7699999999999999E-2</v>
      </c>
    </row>
    <row r="28" spans="1:8" ht="15.75" customHeight="1" x14ac:dyDescent="0.25">
      <c r="B28" s="24" t="s">
        <v>40</v>
      </c>
      <c r="C28" s="79">
        <v>0.19269999999999998</v>
      </c>
    </row>
    <row r="29" spans="1:8" ht="15.75" customHeight="1" x14ac:dyDescent="0.25">
      <c r="B29" s="24" t="s">
        <v>41</v>
      </c>
      <c r="C29" s="79">
        <v>0.15049999999999999</v>
      </c>
    </row>
    <row r="30" spans="1:8" ht="15.75" customHeight="1" x14ac:dyDescent="0.25">
      <c r="B30" s="24" t="s">
        <v>42</v>
      </c>
      <c r="C30" s="79">
        <v>0.05</v>
      </c>
    </row>
    <row r="31" spans="1:8" ht="15.75" customHeight="1" x14ac:dyDescent="0.25">
      <c r="B31" s="24" t="s">
        <v>43</v>
      </c>
      <c r="C31" s="79">
        <v>3.04E-2</v>
      </c>
    </row>
    <row r="32" spans="1:8" ht="15.75" customHeight="1" x14ac:dyDescent="0.25">
      <c r="B32" s="24" t="s">
        <v>44</v>
      </c>
      <c r="C32" s="79">
        <v>8.5600000000000009E-2</v>
      </c>
    </row>
    <row r="33" spans="2:3" ht="15.75" customHeight="1" x14ac:dyDescent="0.25">
      <c r="B33" s="24" t="s">
        <v>45</v>
      </c>
      <c r="C33" s="79">
        <v>0.16739999999999999</v>
      </c>
    </row>
    <row r="34" spans="2:3" ht="15.75" customHeight="1" x14ac:dyDescent="0.25">
      <c r="B34" s="24" t="s">
        <v>46</v>
      </c>
      <c r="C34" s="79">
        <v>0.24890000000000001</v>
      </c>
    </row>
    <row r="35" spans="2:3" ht="15.75" customHeight="1" x14ac:dyDescent="0.25">
      <c r="B35" s="32" t="s">
        <v>129</v>
      </c>
      <c r="C35" s="74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0.7789920353264449</v>
      </c>
      <c r="D2" s="80">
        <v>0.7789920353264449</v>
      </c>
      <c r="E2" s="80">
        <v>0.67421592791555995</v>
      </c>
      <c r="F2" s="80">
        <v>0.48578678050627866</v>
      </c>
      <c r="G2" s="80">
        <v>0.43489035764561823</v>
      </c>
    </row>
    <row r="3" spans="1:15" ht="15.75" customHeight="1" x14ac:dyDescent="0.25">
      <c r="A3" s="5"/>
      <c r="B3" s="11" t="s">
        <v>118</v>
      </c>
      <c r="C3" s="80">
        <v>9.638039212584841E-2</v>
      </c>
      <c r="D3" s="80">
        <v>9.638039212584841E-2</v>
      </c>
      <c r="E3" s="80">
        <v>0.14355552062812948</v>
      </c>
      <c r="F3" s="80">
        <v>0.19060044707992821</v>
      </c>
      <c r="G3" s="80">
        <v>0.19855795839053839</v>
      </c>
    </row>
    <row r="4" spans="1:15" ht="15.75" customHeight="1" x14ac:dyDescent="0.25">
      <c r="A4" s="5"/>
      <c r="B4" s="11" t="s">
        <v>116</v>
      </c>
      <c r="C4" s="81">
        <v>5.0269945229327082E-2</v>
      </c>
      <c r="D4" s="81">
        <v>5.0269945229327082E-2</v>
      </c>
      <c r="E4" s="81">
        <v>9.2161566253766314E-2</v>
      </c>
      <c r="F4" s="81">
        <v>0.16128274094409106</v>
      </c>
      <c r="G4" s="81">
        <v>0.16128274094409106</v>
      </c>
    </row>
    <row r="5" spans="1:15" ht="15.75" customHeight="1" x14ac:dyDescent="0.25">
      <c r="A5" s="5"/>
      <c r="B5" s="11" t="s">
        <v>119</v>
      </c>
      <c r="C5" s="81">
        <v>7.4357627318379638E-2</v>
      </c>
      <c r="D5" s="81">
        <v>7.4357627318379638E-2</v>
      </c>
      <c r="E5" s="81">
        <v>9.0066985202544345E-2</v>
      </c>
      <c r="F5" s="81">
        <v>0.16233003146970201</v>
      </c>
      <c r="G5" s="81">
        <v>0.20526894301975224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0.58999693632958805</v>
      </c>
      <c r="D8" s="80">
        <v>0.58999693632958805</v>
      </c>
      <c r="E8" s="80">
        <v>0.48215009876543208</v>
      </c>
      <c r="F8" s="80">
        <v>0.52034605429677416</v>
      </c>
      <c r="G8" s="80">
        <v>0.53906559130861043</v>
      </c>
    </row>
    <row r="9" spans="1:15" ht="15.75" customHeight="1" x14ac:dyDescent="0.25">
      <c r="B9" s="7" t="s">
        <v>121</v>
      </c>
      <c r="C9" s="80">
        <v>0.19764897367041201</v>
      </c>
      <c r="D9" s="80">
        <v>0.19764897367041201</v>
      </c>
      <c r="E9" s="80">
        <v>0.22936290123456787</v>
      </c>
      <c r="F9" s="80">
        <v>0.23201997570322574</v>
      </c>
      <c r="G9" s="80">
        <v>0.22599664535805628</v>
      </c>
    </row>
    <row r="10" spans="1:15" ht="15.75" customHeight="1" x14ac:dyDescent="0.25">
      <c r="B10" s="7" t="s">
        <v>122</v>
      </c>
      <c r="C10" s="81">
        <v>0.11200359999999999</v>
      </c>
      <c r="D10" s="81">
        <v>0.11200359999999999</v>
      </c>
      <c r="E10" s="81">
        <v>0.15655456000000001</v>
      </c>
      <c r="F10" s="81">
        <v>0.12356343</v>
      </c>
      <c r="G10" s="81">
        <v>0.11939355566666666</v>
      </c>
    </row>
    <row r="11" spans="1:15" ht="15.75" customHeight="1" x14ac:dyDescent="0.25">
      <c r="B11" s="7" t="s">
        <v>123</v>
      </c>
      <c r="C11" s="81">
        <v>0.10035049000000001</v>
      </c>
      <c r="D11" s="81">
        <v>0.10035049000000001</v>
      </c>
      <c r="E11" s="81">
        <v>0.13193244000000001</v>
      </c>
      <c r="F11" s="81">
        <v>0.12407054000000001</v>
      </c>
      <c r="G11" s="81">
        <v>0.11554420766666666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0.70880744425000008</v>
      </c>
      <c r="D14" s="82">
        <v>0.70567137949000003</v>
      </c>
      <c r="E14" s="82">
        <v>0.70567137949000003</v>
      </c>
      <c r="F14" s="82">
        <v>0.64978975866400002</v>
      </c>
      <c r="G14" s="82">
        <v>0.64978975866400002</v>
      </c>
      <c r="H14" s="83">
        <v>0.38900000000000001</v>
      </c>
      <c r="I14" s="83">
        <v>0.38900000000000001</v>
      </c>
      <c r="J14" s="83">
        <v>0.38900000000000001</v>
      </c>
      <c r="K14" s="83">
        <v>0.38900000000000001</v>
      </c>
      <c r="L14" s="83">
        <v>0.38552906588800001</v>
      </c>
      <c r="M14" s="83">
        <v>0.276126780563</v>
      </c>
      <c r="N14" s="83">
        <v>0.30290691548299997</v>
      </c>
      <c r="O14" s="83">
        <v>0.39552333874450002</v>
      </c>
    </row>
    <row r="15" spans="1:15" ht="15.75" customHeight="1" x14ac:dyDescent="0.25">
      <c r="B15" s="16" t="s">
        <v>68</v>
      </c>
      <c r="C15" s="80">
        <f>iron_deficiency_anaemia*C14</f>
        <v>0.3513342477535274</v>
      </c>
      <c r="D15" s="80">
        <f t="shared" ref="D15:O15" si="0">iron_deficiency_anaemia*D14</f>
        <v>0.34977979603000353</v>
      </c>
      <c r="E15" s="80">
        <f t="shared" si="0"/>
        <v>0.34977979603000353</v>
      </c>
      <c r="F15" s="80">
        <f t="shared" si="0"/>
        <v>0.32208097969360816</v>
      </c>
      <c r="G15" s="80">
        <f t="shared" si="0"/>
        <v>0.32208097969360816</v>
      </c>
      <c r="H15" s="80">
        <f t="shared" si="0"/>
        <v>0.19281544442684817</v>
      </c>
      <c r="I15" s="80">
        <f t="shared" si="0"/>
        <v>0.19281544442684817</v>
      </c>
      <c r="J15" s="80">
        <f t="shared" si="0"/>
        <v>0.19281544442684817</v>
      </c>
      <c r="K15" s="80">
        <f t="shared" si="0"/>
        <v>0.19281544442684817</v>
      </c>
      <c r="L15" s="80">
        <f t="shared" si="0"/>
        <v>0.19109500817136851</v>
      </c>
      <c r="M15" s="80">
        <f t="shared" si="0"/>
        <v>0.13686762959488336</v>
      </c>
      <c r="N15" s="80">
        <f t="shared" si="0"/>
        <v>0.15014172629516806</v>
      </c>
      <c r="O15" s="80">
        <f t="shared" si="0"/>
        <v>0.19604886463036397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0.61299999999999999</v>
      </c>
      <c r="D2" s="81">
        <v>0.41100000000000003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0.221</v>
      </c>
      <c r="D3" s="81">
        <v>0.29799999999999999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7.4999999999999997E-2</v>
      </c>
      <c r="D4" s="81">
        <v>0.23</v>
      </c>
      <c r="E4" s="81">
        <v>0.90099999999999991</v>
      </c>
      <c r="F4" s="81">
        <v>0.61899999999999999</v>
      </c>
      <c r="G4" s="81">
        <v>0</v>
      </c>
    </row>
    <row r="5" spans="1:7" x14ac:dyDescent="0.25">
      <c r="B5" s="43" t="s">
        <v>169</v>
      </c>
      <c r="C5" s="80">
        <f>1-SUM(C2:C4)</f>
        <v>9.1000000000000081E-2</v>
      </c>
      <c r="D5" s="80">
        <f>1-SUM(D2:D4)</f>
        <v>6.0999999999999943E-2</v>
      </c>
      <c r="E5" s="80">
        <f>1-SUM(E2:E4)</f>
        <v>9.9000000000000088E-2</v>
      </c>
      <c r="F5" s="80">
        <f>1-SUM(F2:F4)</f>
        <v>0.38100000000000001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0.32933000000000001</v>
      </c>
      <c r="D2" s="144">
        <v>0.32536000000000004</v>
      </c>
      <c r="E2" s="144">
        <v>0.32142999999999999</v>
      </c>
      <c r="F2" s="144">
        <v>0.31756000000000001</v>
      </c>
      <c r="G2" s="144">
        <v>0.31373000000000001</v>
      </c>
      <c r="H2" s="144">
        <v>0.31003000000000003</v>
      </c>
      <c r="I2" s="144">
        <v>0.30638000000000004</v>
      </c>
      <c r="J2" s="144">
        <v>0.30276999999999998</v>
      </c>
      <c r="K2" s="144">
        <v>0.29920999999999998</v>
      </c>
      <c r="L2" s="144">
        <v>0.29570000000000002</v>
      </c>
      <c r="M2" s="144">
        <v>0.29224</v>
      </c>
      <c r="N2" s="144">
        <v>0.28882999999999998</v>
      </c>
      <c r="O2" s="144">
        <v>0.28547</v>
      </c>
      <c r="P2" s="144">
        <v>0.28216000000000002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0.16991000000000001</v>
      </c>
      <c r="D4" s="144">
        <v>0.16616</v>
      </c>
      <c r="E4" s="144">
        <v>0.16250000000000001</v>
      </c>
      <c r="F4" s="144">
        <v>0.15894</v>
      </c>
      <c r="G4" s="144">
        <v>0.15547</v>
      </c>
      <c r="H4" s="144">
        <v>0.15214</v>
      </c>
      <c r="I4" s="144">
        <v>0.14888000000000001</v>
      </c>
      <c r="J4" s="144">
        <v>0.14569000000000001</v>
      </c>
      <c r="K4" s="144">
        <v>0.14257999999999998</v>
      </c>
      <c r="L4" s="144">
        <v>0.13952999999999999</v>
      </c>
      <c r="M4" s="144">
        <v>0.13657</v>
      </c>
      <c r="N4" s="144">
        <v>0.13367999999999999</v>
      </c>
      <c r="O4" s="144">
        <v>0.13086</v>
      </c>
      <c r="P4" s="144">
        <v>0.12811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0.32764665048961267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0.19281544442684817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0.16531592131602846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0.44466666666666671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0.71299999999999997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104.708</v>
      </c>
      <c r="D13" s="143">
        <v>102.122</v>
      </c>
      <c r="E13" s="143">
        <v>99.558000000000007</v>
      </c>
      <c r="F13" s="143">
        <v>97.057000000000002</v>
      </c>
      <c r="G13" s="143">
        <v>94.575999999999993</v>
      </c>
      <c r="H13" s="143">
        <v>92.188000000000002</v>
      </c>
      <c r="I13" s="143">
        <v>89.832999999999998</v>
      </c>
      <c r="J13" s="143">
        <v>87.599000000000004</v>
      </c>
      <c r="K13" s="143">
        <v>85.421000000000006</v>
      </c>
      <c r="L13" s="143">
        <v>83.304000000000002</v>
      </c>
      <c r="M13" s="143">
        <v>81.405000000000001</v>
      </c>
      <c r="N13" s="143">
        <v>79.247</v>
      </c>
      <c r="O13" s="143">
        <v>77.388000000000005</v>
      </c>
      <c r="P13" s="143">
        <v>75.543999999999997</v>
      </c>
    </row>
    <row r="14" spans="1:16" x14ac:dyDescent="0.25">
      <c r="B14" s="16" t="s">
        <v>170</v>
      </c>
      <c r="C14" s="143">
        <f>maternal_mortality</f>
        <v>0.3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0.82299999999999995</v>
      </c>
      <c r="E2" s="92">
        <f>food_insecure</f>
        <v>0.82299999999999995</v>
      </c>
      <c r="F2" s="92">
        <f>food_insecure</f>
        <v>0.82299999999999995</v>
      </c>
      <c r="G2" s="92">
        <f>food_insecure</f>
        <v>0.82299999999999995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0.82299999999999995</v>
      </c>
      <c r="F5" s="92">
        <f>food_insecure</f>
        <v>0.82299999999999995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0.1957830501428843</v>
      </c>
      <c r="D7" s="92">
        <f>diarrhoea_1_5mo/26</f>
        <v>0.16504284314384615</v>
      </c>
      <c r="E7" s="92">
        <f>diarrhoea_6_11mo/26</f>
        <v>0.16504284314384615</v>
      </c>
      <c r="F7" s="92">
        <f>diarrhoea_12_23mo/26</f>
        <v>0.10271713784846113</v>
      </c>
      <c r="G7" s="92">
        <f>diarrhoea_24_59mo/26</f>
        <v>0.10271713784846113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0.82299999999999995</v>
      </c>
      <c r="F8" s="92">
        <f>food_insecure</f>
        <v>0.82299999999999995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0.47600000000000003</v>
      </c>
      <c r="E9" s="92">
        <f>IF(ISBLANK(comm_deliv), frac_children_health_facility,1)</f>
        <v>0.47600000000000003</v>
      </c>
      <c r="F9" s="92">
        <f>IF(ISBLANK(comm_deliv), frac_children_health_facility,1)</f>
        <v>0.47600000000000003</v>
      </c>
      <c r="G9" s="92">
        <f>IF(ISBLANK(comm_deliv), frac_children_health_facility,1)</f>
        <v>0.47600000000000003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0.1957830501428843</v>
      </c>
      <c r="D11" s="92">
        <f>diarrhoea_1_5mo/26</f>
        <v>0.16504284314384615</v>
      </c>
      <c r="E11" s="92">
        <f>diarrhoea_6_11mo/26</f>
        <v>0.16504284314384615</v>
      </c>
      <c r="F11" s="92">
        <f>diarrhoea_12_23mo/26</f>
        <v>0.10271713784846113</v>
      </c>
      <c r="G11" s="92">
        <f>diarrhoea_24_59mo/26</f>
        <v>0.10271713784846113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0.82299999999999995</v>
      </c>
      <c r="I14" s="92">
        <f>food_insecure</f>
        <v>0.82299999999999995</v>
      </c>
      <c r="J14" s="92">
        <f>food_insecure</f>
        <v>0.82299999999999995</v>
      </c>
      <c r="K14" s="92">
        <f>food_insecure</f>
        <v>0.82299999999999995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0.17</v>
      </c>
      <c r="I17" s="92">
        <f>frac_PW_health_facility</f>
        <v>0.17</v>
      </c>
      <c r="J17" s="92">
        <f>frac_PW_health_facility</f>
        <v>0.17</v>
      </c>
      <c r="K17" s="92">
        <f>frac_PW_health_facility</f>
        <v>0.17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0.39</v>
      </c>
      <c r="I18" s="92">
        <f>frac_malaria_risk</f>
        <v>0.39</v>
      </c>
      <c r="J18" s="92">
        <f>frac_malaria_risk</f>
        <v>0.39</v>
      </c>
      <c r="K18" s="92">
        <f>frac_malaria_risk</f>
        <v>0.39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0.94400000000000006</v>
      </c>
      <c r="M23" s="92">
        <f>famplan_unmet_need</f>
        <v>0.94400000000000006</v>
      </c>
      <c r="N23" s="92">
        <f>famplan_unmet_need</f>
        <v>0.94400000000000006</v>
      </c>
      <c r="O23" s="92">
        <f>famplan_unmet_need</f>
        <v>0.94400000000000006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0.63608520874948493</v>
      </c>
      <c r="M24" s="92">
        <f>(1-food_insecure)*(0.49)+food_insecure*(0.7)</f>
        <v>0.66282999999999992</v>
      </c>
      <c r="N24" s="92">
        <f>(1-food_insecure)*(0.49)+food_insecure*(0.7)</f>
        <v>0.66282999999999992</v>
      </c>
      <c r="O24" s="92">
        <f>(1-food_insecure)*(0.49)+food_insecure*(0.7)</f>
        <v>0.66282999999999992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0.27260794660692211</v>
      </c>
      <c r="M25" s="92">
        <f>(1-food_insecure)*(0.21)+food_insecure*(0.3)</f>
        <v>0.28406999999999999</v>
      </c>
      <c r="N25" s="92">
        <f>(1-food_insecure)*(0.21)+food_insecure*(0.3)</f>
        <v>0.28406999999999999</v>
      </c>
      <c r="O25" s="92">
        <f>(1-food_insecure)*(0.21)+food_insecure*(0.3)</f>
        <v>0.28406999999999999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5.095744698429109E-2</v>
      </c>
      <c r="M26" s="92">
        <f>(1-food_insecure)*(0.3)</f>
        <v>5.3100000000000015E-2</v>
      </c>
      <c r="N26" s="92">
        <f>(1-food_insecure)*(0.3)</f>
        <v>5.3100000000000015E-2</v>
      </c>
      <c r="O26" s="92">
        <f>(1-food_insecure)*(0.3)</f>
        <v>5.3100000000000015E-2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4.0349397659301803E-2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0.39</v>
      </c>
      <c r="D33" s="92">
        <f t="shared" si="3"/>
        <v>0.39</v>
      </c>
      <c r="E33" s="92">
        <f t="shared" si="3"/>
        <v>0.39</v>
      </c>
      <c r="F33" s="92">
        <f t="shared" si="3"/>
        <v>0.39</v>
      </c>
      <c r="G33" s="92">
        <f t="shared" si="3"/>
        <v>0.39</v>
      </c>
      <c r="H33" s="92">
        <f t="shared" si="3"/>
        <v>0.39</v>
      </c>
      <c r="I33" s="92">
        <f t="shared" si="3"/>
        <v>0.39</v>
      </c>
      <c r="J33" s="92">
        <f t="shared" si="3"/>
        <v>0.39</v>
      </c>
      <c r="K33" s="92">
        <f t="shared" si="3"/>
        <v>0.39</v>
      </c>
      <c r="L33" s="92">
        <f t="shared" si="3"/>
        <v>0.39</v>
      </c>
      <c r="M33" s="92">
        <f t="shared" si="3"/>
        <v>0.39</v>
      </c>
      <c r="N33" s="92">
        <f t="shared" si="3"/>
        <v>0.39</v>
      </c>
      <c r="O33" s="92">
        <f t="shared" si="3"/>
        <v>0.39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2020-03-24T06:50:36Z</dcterms:modified>
</cp:coreProperties>
</file>