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FD88348-D182-4BEC-9CC7-00368901F10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2" i="2"/>
  <c r="I18" i="2"/>
  <c r="I20" i="2"/>
  <c r="I31" i="2"/>
  <c r="I27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840F14F2-8711-4CD4-885B-F9AD794D7E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70C5E3F-C576-46CF-A27D-EC48DAE0C90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F040039A-1D99-474C-9203-04D567BE1061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9B7CD02-F2AB-4613-B517-71780C45CB1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970562A-34DC-42B9-B494-B0FD189CD82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00BC84E-9FD7-414C-A88F-EE5644F94593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E2ABC5E0-C903-4519-A021-3DA616A9A84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EF5F1AF-8952-4D9B-B6BF-42740268C9A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990DD73B-70D3-4D53-AF18-A4F6D15E5FA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FBE857E-B8EA-4686-9367-20C968C47D9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623F10E0-9959-49F9-97F8-06F07414055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3ACC3B7-906C-43BE-9ECD-1B8C6F6BC0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387A288-9B9C-4105-977C-0313537ADE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D1565C91-7E84-4285-830B-7A82099013A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2D3E6FF-FBC1-429F-B351-12F1296169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13EBB4B-F11A-42AD-B59E-A98C115E3BD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E141E73-46D8-4106-BD57-7C40E6DDE08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C0D47C3-77B6-462D-A89E-0014971320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C419A58-2D94-43F8-BECA-A7C6933C7E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08C850D3-0AF0-4664-9D67-3BB127D2DBD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5458DBF3-497C-4D27-92D7-193286FB71D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23A3ED0-0694-4E7F-A804-79156DD657D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F8D4C9C-2450-4BF9-8179-8860696601E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F77216A0-620E-4B51-A04D-2FC01D5C5EE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FDCB8A5-3384-434D-8C6D-0554B99F7869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C94B6B2B-04FF-4D7D-9EF1-FDD4C05152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2CBCBE79-B8FD-418D-BE5B-EC9A6D3490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12F456D5-588D-43D6-8B97-F014DDA6D0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BE93580-961A-49DD-B8D8-D6C7F31CE9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E251E98-1519-4CD9-BF78-BA0046F3B2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A0AAED78-D526-4951-BF33-6354CCA418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1A07A23-E746-49D9-982A-4E640D3DC0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8A8E0571-64F6-4167-AE4C-594053C2A7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1D7CD18-DB01-4109-B735-04626F4FDC3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C6ACC49-0B64-47B7-B21E-739EDFCE407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2342F97-96ED-4E6F-A58C-10FA93D4C9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B717B7D-E6F7-45E3-9CB9-76E06297FF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B89D93C3-3079-4B0F-A397-394675805C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3395B10-1919-4DEB-B4ED-1E4431A8774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2402AC7-3E5D-427B-B587-FA1330A201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0974720B-97DF-4362-B00B-3C7DCCF924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07C20F17-DA4C-4BDA-8D37-DFA91C67B4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E14990FC-2E57-495D-B514-D1F733054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395A9168-BA78-458C-85E7-7C7A2ED638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FFD761D-17B8-44C1-83F8-BC8AA549B7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2E5BD0F-6251-454B-B4BD-EEEBFE3D6C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ADC3CC40-382D-434B-A59B-7D802B7202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0976E8AF-8CDA-4656-9EEE-4EC34EB097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5682502-C79B-4DEC-98E7-4CDAEB9D67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691D7D1-0253-46A1-984E-0694180560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6E2183E5-4011-43C3-8595-5F69205E71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608F020A-D6AA-4C17-9DFD-424EFB516F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7BC2E52-53D1-4A40-A431-0443EFBA65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8538C47-F77B-4290-BC93-58E4140AE1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8BD84CD0-7E77-401C-8747-1A26BC47F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485452E3-3D1A-41B2-9672-976030F069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BB556CD-9448-4CA1-8176-E24658F25E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6EFE7340-D650-4448-8699-A3EE484F77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2152418-2B92-450F-8A63-2901847D6F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567E85B3-F720-4E49-82DC-5DE5E9F590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6CDB38B8-17B5-4D19-A90D-CD74FF2269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2545C13-A39D-43FB-ABC5-B655BA8A7E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01C11966-14E1-4C8F-8CF8-81DA122395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16AA2CF-A0B3-4607-874E-56CBC64241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834C9E70-E402-461F-A22B-5E92BB80DF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DF19752-4DD0-4A1B-B907-49D73D9078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DA4FC64-A00A-4447-8128-1F070C2693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FD519DDE-909C-4155-8E72-8605FB7EEA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B6711D9-77EB-4041-BC82-521C5FA419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22E1B4FB-E67D-4420-AA84-88E7D85BA7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ED05FCB-6732-48E4-95EB-5509EAF728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F23BBB5-2205-4361-ABDB-E7062F7F65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503FF112-8364-462C-921D-A2BB16FBF3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FB815ADF-B237-41E3-8C3E-47F34F1CA9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49F7544D-E22F-41FB-9902-1E912D7887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7395A1B-9F77-4123-A9CF-97F7940CE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1AB0D45-E664-4F1B-818A-9F2E343226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6CB21740-1AC2-49C5-B483-0E93ED5804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78BF014-FC19-46A5-8C96-F1877F6374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D11FE96-BA86-4EBD-9728-ABBB902F2A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CCDA86DE-CBDA-486A-BC63-C27A20B086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A2596AC5-5984-4F6F-B9A0-9D4E2B572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E2255A3-D054-47B3-8091-530A8AEA63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57BBFED-C977-4CC3-BD60-31426E9143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8015A81-E2B1-44E7-BE07-B1418F7F5F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E70A82B3-D88E-4B4B-8FE5-5989F819C6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56F88AF-46B8-45E2-A8D8-A1E846463E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6CD0EB52-BB4D-4FE7-ABF1-7BB419B194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13ACEF9-CED9-43D6-9731-BF5551E668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B729770-F330-47CD-BAB2-306056F5BC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8C8B00D-F8D0-44BF-975C-C1D2B389C4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700F1778-7516-411F-A1A3-7B769C494D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D275E4C-957A-4A9C-8BBB-D01D7BFC3B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7A06CF6B-1ADE-47A9-946C-49934240C6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F60AF80-601D-4D6C-A92D-11B74DA07B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074BE70-85C4-4EEF-B6B1-36DD245767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CCE2F20-72DE-47FB-B863-11BA123324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B56CCE3-EBBC-4D35-848C-46CDC97B7A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FF368A1-A3EE-45AF-8BBB-60CEF685C7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DA856C9-0A54-4696-BD31-6101FE64DE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A99DA488-831F-42CB-B3CB-DADFC31D99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E86B04FA-54C7-4272-8981-2C0774106F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3147CD41-5005-4050-B342-23CF5DE15E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2F600F8-CB0C-4385-BC68-DED4958E59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B3C6174-50ED-4CF6-BDD1-6B024C9436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E7FD35B7-0AEA-43F5-A344-204F7CF61C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92BCA38-7BDB-4BF2-AC86-A92783EC55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431B741-B940-4800-87CF-649476C766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490F6A8-0765-4129-B8D6-4D64E51B6D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F4467A84-9FD0-4F0C-9787-336681A10E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BAF952D-07B6-4C8C-911C-7142B8FB17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D59AD240-E5D1-44D7-A138-AC8C6167B7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C69803A-8772-4290-B150-EA79455B9D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59E9145C-A0EC-4725-9E64-75CC97F6DE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D28FB664-A80C-4F93-8A96-74FD99EFAE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22D5D7B-62B5-4B3E-BA63-99D5CD5678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053FB21-F30E-4C04-AD0A-DA49B8BB5DC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7550F1B7-C2AC-4977-A77E-0ED0E9345E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D827A534-6853-4BF2-B359-6512F72A7BB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B90FB6D-CC54-4BEF-8BBB-A2FE96A4D8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56603207-26D2-436C-961B-198A21AB60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D593A67F-1308-44AA-AE21-5C67F48EA42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9C516CF-50A9-452F-BBE5-69D03C6189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C96AA6C6-C68B-42C9-89EB-5D1A0A41683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A86C2FF-D241-4314-8975-FE8D7F3769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7F6BC9D-DAE3-42C4-BAA9-02D8E4816C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C0B23A1-2045-4A03-BC0F-525BCF7562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EC2EE6B4-BBCA-441A-B1F5-D80D3D8602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6C1761A-69FE-47E0-A172-D3B53440B8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58BB1F2F-8FEC-4764-927F-B1B8AF1F04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FAF61E7-A216-4CD6-B05E-048C51A363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2D9F4444-F294-412C-B900-B1E9ADEF89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F37102F-87C0-4793-8910-A8599B88B7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02FF25D-51F7-4F99-A622-20A27634340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FD98EE44-3E8F-48AC-90E9-A3BDCD0464F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B876BF4-D18C-463B-81F7-F9CC09DB7E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88F952AD-9AEE-437D-9526-1306705F53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70EDC30-D15D-49B8-9961-AE5D23E2C6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F815680-D00E-4CCE-924E-28650245BBD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F9060C77-6355-45EF-A71C-F97724B0128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802DDC93-8EC7-4EF8-BFC1-A9C0B298CE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34AA0F2-8FE6-4FD3-B40B-D7268795D5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261C2547-23AC-4E9B-AE57-1B68582532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6F89FD0-AEA2-4E8D-9A9F-D8FE75EB5F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ED37CFE-2418-41B5-8F96-24F4CC4738C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2DD7967-6697-441A-81EF-6B35E0BA54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64DE3F4-8420-407C-B205-9FC4B65F705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52729D3-2FB6-474E-AADA-ABD4C676A05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A8B5114-25BC-4827-A3DA-7CDA3A6B66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A7D6DF5-E5D5-410C-8721-4C213D1BDA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9AB65B1-3656-48F9-81A7-9260823DCD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AAE9713-B0DD-4187-8954-AA2A4F25FC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C4C7E3E9-BE09-4668-8DBF-6B2B466690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E8FD0FB-0FAB-4A9F-B49D-7AE7545846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C0AFD0F-AF87-4C0F-BD3E-5BDC040778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6EE616E-54B9-46F7-85DD-E8717505737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7D96E4F7-4B91-48C9-B0EE-71A194B228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B8092621-1D1E-4CF5-9006-3C9A595FF69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07DA36A-68AE-4456-832D-87190E9CF6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4A215904-D772-4AF9-B331-C24F7AC77A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4179995-6BAB-4323-AC8C-DB7BF1631F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6180D37-BAA1-45E6-8898-C8B70DAF65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640C6BA8-4E36-482E-A1DE-2F43859B16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1C2D9D19-20AB-4B49-9BA6-B8CA40906A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C11CFA0-8186-44AE-81A7-E8230D1D665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F77C390-74FC-4869-BA3B-388A9B24A7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37F543BC-8498-43C1-87F9-D9B0ABD8D7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7D99BF1-8BA9-4EE5-AB39-8CE58CD80F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2D026B9-22D8-4490-B54B-E55C9E7AC7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E3EFE15-D787-46E7-9C92-D2210C503D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6DF6398-5E2B-4AEA-AC5E-2381E32CC7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93F01174-EF69-494E-9570-9E51C1B50D5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56A2C19-3DB1-47F9-936B-349DAF2D31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22AB378-7F6B-41A7-A4EA-F2D236C517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25153268-F38E-438C-959B-912C8C1FCB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291A35BC-99D8-41B8-BAF3-DD2FFBDE27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72AEC4C-3253-4371-9486-959EB64D5A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5349C9A-9582-477C-AE02-7C62CCA415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F412974-0969-4E98-BA32-F2F5BFB1589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B56C7ADA-60B9-4A2F-89CD-AFEFEFDFC2A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B71D6C3E-1ADF-41DC-AA05-CDA16E349C6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BB201B1C-31EC-4B01-BEFE-7993FD008F5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2AAC0466-B0F7-46B9-BADC-FEB2DE504CE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7B37A4F2-E7CE-4561-8C2C-2D5CF247F15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E2A7D91A-DA03-4206-ABB0-EE6DDF8F53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95B061D7-3346-4C44-9148-0C9462B557E4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A05B8E4C-EF2A-4868-9C1E-73FF05D73B9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4652A1BD-1CBF-46AD-A1FF-FB279B46439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4B1F3204-5AD3-42DD-9912-1C7DE455362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8D8073F4-CC25-4143-AD81-94AD232F3A2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09F38F56-7337-41FA-A67C-78230D05B89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F4E76A7E-7993-4A7D-B814-94ED1F8D8E8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54E42A4C-E285-4E35-A5CA-C9739527EC9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2817EFD1-54F5-4770-AD89-4EE7363EE65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9273D4E3-6573-4B80-A712-98A362042D7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4BD495A8-3364-4220-AD2A-2A0DEB4FBD6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8670A486-7658-48AF-A592-77F19DDB4B3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79B3AC38-5C1D-4AB6-A33B-39A47FD3C97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8D2CB281-B145-40A3-8D8B-64DA6EDF19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A1686B0D-80B5-4EF3-A9AC-6F29EA9D34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E1F8DE2-A5AF-4FA2-9074-F3E1AA2D95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F8C8B22-B58D-44DF-818E-EDAAFEC0A75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344B9C8-596E-410B-82D6-1D9FE571F56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29E2C51-2F92-4188-AA38-1DE4A8B075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B19BE59-EE2D-46A1-AC6B-F4F96CDD786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27150808-8D49-4848-B6AA-6421EDC0630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F669D04-5CFB-43D3-8025-8254C9D36C9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8C7DBC6-1494-4034-8994-BE511F5CE5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AD7D07E8-23FF-4239-B553-F6DCD7BA3E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9EA32565-BA44-4355-89D7-5EA03DB85A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7BB18975-7FD8-4725-9C95-9DF1662A6C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785B081-3BB6-49D2-B52F-57D37D8BCE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31581BE-CD6B-4AAE-B7F0-1E267A8E45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EE29356-2007-4F39-8904-53763EA58BC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E12FB08-8575-4B2F-A858-6BA2ABAF256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3719C90-4683-476B-8641-5CF7EA2C0A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AAE27952-D54D-4A2C-AEB0-40252D9DA57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44899197-ED1A-4CBF-9942-64E285123A6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AD91203D-A9F7-49F4-AF05-20CC177D502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70CC65E-40BB-404E-B958-A5514A6AD5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C5F8805-8A20-4C04-AC67-676A8F82A5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46307A6-B6CF-4549-BA69-E193985CF0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6E85E081-2554-450C-BAA8-FC3DB98893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BEA7479A-6DFF-4DD0-BB3A-8F050036B6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02C544F1-545A-448D-8DD7-9A32ECF0C6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683F94D-EF23-4084-9FD6-785C4880A0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87D47D44-848B-4995-8F4E-B35745EA36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794B80C2-7827-4D40-B80F-79FB6B8F44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33B86A8C-87CF-4C6B-B26D-2946D660F3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69E0082-9FA2-442D-B7B5-EDB113AAD9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62C4397F-2E20-4E60-92F0-C1678F6A15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283EC81-D60D-4834-AA20-1C3145C4F6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38B3937-4092-492A-9549-68F5BEAE26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EA8422C-87F9-4FEC-9D19-9B4FFB40A1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0F58FD4-BBF7-434B-893C-AA177411DF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AD7603E-16D9-4C0F-9C43-8358467A51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F9341C89-6238-4519-A3E3-E29277F10E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76FA1115-80F5-4036-8FFC-01D0BC810D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BAD0D90-66BE-4FB3-99A8-2554C5CCCD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7F3F4C5-7F3E-452C-9ACE-E6626CE44F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A639ADC-886A-43FB-A75A-9D25EB79D51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42A4F15-66D3-4F25-9414-4A378769C1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23B05E4F-B535-4042-851F-B716D93C92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574B4F5-7BD0-467E-89D3-7DC6CFDA82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6A1C65E5-59B7-4213-A788-B23246D94B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4750A41-F52A-4C29-9201-85CB704A2A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85810CE-5C7B-47FF-879C-FA13295C58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75E8BAD-0FDA-4344-B2BE-8C6E89A447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D559AA2-0243-44BF-9BB2-C7439022F4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CDECA16-7F46-4CE0-AEFE-35D9A4549B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579237FA-7333-4412-8B0D-FBABE3D2C2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2F8FCDEE-14CC-49F8-B1C0-EBD78DCD02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DB351C78-66D0-418F-95BF-2D097CFCB1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31D4B134-BC34-4860-9195-C26A760934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134AF910-A1E8-4920-BDC7-0F520D3424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9BDEB06-EC2E-46D7-8CA9-A28A9E7047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3E30FC1-8C2B-419A-A925-CBC4A16D6A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3205A2D-2CDF-4914-99F2-F96FB5999A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977C45D-BD97-4402-928F-62DC34F1EF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56A67567-6C62-4D86-AF07-63C0F3EE77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9AE9F73-0E31-460E-8C0B-A85A0E7251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CF4488D-C376-4701-A3E8-5315FCB54A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06B18887-3807-44E4-84B2-663FD6B281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4D341F4-19E7-432D-8D37-9BE1433398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7BF2CD5-3F0F-4AED-BF0F-C3634A1593E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2975A58-27AF-4A17-81C7-D1E785064BE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7D8D58F8-7AA1-4E9E-A83D-3365073D3AC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6ECA7E4-ADF0-4255-A114-A76A8115D56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2B80C37-F507-46B6-9E9A-7EB166318B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476C549-CA26-45CF-8743-81A23CB891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65F760CB-7F48-4B5C-8384-F77DC38E9CA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F2A3DA8E-02E0-4F70-80E9-EDCF7263557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19B27BD-8517-417B-9051-DD22274B187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5645442-99A5-452B-BB3E-17808E37EA3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DCE1ACB-CDC2-4028-881B-B2B6A5FBB6D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9722034-4714-4A16-BB86-E29B6647454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127236A-0FD3-47F4-973F-ABB4CE1FD64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5D647D19-6F0C-447A-8FC2-4A4C1C670B5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D1F454E-98BD-41F8-86D5-4D19724E279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6F681A8-428A-4955-AFEC-E542EC526E4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4E05B06-A356-4F83-9F3A-1AEACC75ACC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35D46AE8-9F14-4930-B9F2-4ACCE026C1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0959CE9-D1DB-431E-81BB-891CD506F8D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777E471-7B5E-4CDD-97A8-6BD5586149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86EEA7A-8D70-44C3-89D9-CDD513E5A8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32DDD1D-2984-4DDE-95AD-EA2791AA645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B952759-5BCE-4E43-B6B5-0380D5B502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47FA0A7-31AC-4584-A51D-5D6C3C6A11D2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6D16DEE-EE6A-4F7E-9950-ADEAAE3C534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69425AC-C387-4E5C-B303-A12B080EA2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6B5D224B-4B94-42E9-89DD-16C3BD4296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2962F53-751F-4140-8EED-80BA701E16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CDB28772-11D1-4A11-A757-F658C16582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622326B-BC61-4D88-8EF3-B08E662A661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EF731E7-160C-4616-AC0D-62120BCFE0E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7E0CC22-7926-4149-8B38-EA24B52D3FA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43E1E00-9752-4713-AB7A-462E60DD506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BBCD3DF1-B8DD-4F28-AD41-86EE5785864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6FE7EBCC-F6FB-4997-8A10-4086602372C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FA7B3A5-D2A0-496B-AC1D-2212B79B949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0F344CB-4ADE-4168-BEA3-A2DE290D91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5A2C908-674F-4F8B-B574-7B81C7C3B8F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2ED78B33-0693-4F65-84E2-CABA6801D4A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81FC45B-CCB1-453E-9CC7-863319B0ADDF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02FB9F7-4E18-4D98-95E0-FCF7EDC3FF3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7DFA371-A424-41A3-BA4E-5415DA4B7A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085F5F86-1076-4EFD-8CCA-9A93452F551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50FE3086-6AAC-43C7-B56C-0BFB479A213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9BE8DE7-7F09-473C-9E07-52B9029958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04D046C-D7C7-4CBD-8780-1B9E58041C4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25B5C26-4BC4-41ED-8D74-8AD3F57F1A4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10A1D1E-8591-49B6-8C89-02624F48B1B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8DBAB7A1-C9BA-4FB9-98AA-C7955197E7F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02681066-53B3-435E-B50C-3664EA3853A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E09E6E6-392B-4FEF-9C32-1807BA14D32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E3195214-B5AB-4A4A-9D02-BAECB9B1A74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5BABFDBE-C6E1-4039-B5C7-C481A432A09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4EB541F8-6631-4EDE-B286-B933C78DD12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19C1F70-DE53-4A9A-8C54-37EC262C419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B645D73-2721-4D8C-8E0B-219611001F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5B424517-CB85-4AE4-B976-4B0FF7F5253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73EDAD85-2D2C-4E44-A41C-9EC16E3C6CF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5236903-5B53-4905-8D65-541BCFD428C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<sst xmlns="http://schemas.openxmlformats.org/spreadsheetml/2006/main" count="1102" uniqueCount="271">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</sst>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1617927</v>
      </c>
    </row>
    <row r="8" spans="1:3" ht="15" customHeight="1" x14ac:dyDescent="0.25">
      <c r="B8" s="7" t="s">
        <v>106</v>
      </c>
      <c r="C8" s="70">
        <v>4.0999999999999995E-2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0.90408493041992199</v>
      </c>
    </row>
    <row r="11" spans="1:3" ht="15" customHeight="1" x14ac:dyDescent="0.25">
      <c r="B11" s="7" t="s">
        <v>108</v>
      </c>
      <c r="C11" s="70">
        <v>0.92500000000000004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0.25900000000000001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3.6699999999999997E-2</v>
      </c>
    </row>
    <row r="24" spans="1:3" ht="15" customHeight="1" x14ac:dyDescent="0.25">
      <c r="B24" s="20" t="s">
        <v>102</v>
      </c>
      <c r="C24" s="71">
        <v>0.48729999999999996</v>
      </c>
    </row>
    <row r="25" spans="1:3" ht="15" customHeight="1" x14ac:dyDescent="0.25">
      <c r="B25" s="20" t="s">
        <v>103</v>
      </c>
      <c r="C25" s="71">
        <v>0.43280000000000002</v>
      </c>
    </row>
    <row r="26" spans="1:3" ht="15" customHeight="1" x14ac:dyDescent="0.25">
      <c r="B26" s="20" t="s">
        <v>104</v>
      </c>
      <c r="C26" s="71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5.8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3.11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0.21870000000000001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1.2172470053999975</v>
      </c>
      <c r="D51" s="17"/>
    </row>
    <row r="52" spans="1:4" ht="15" customHeight="1" x14ac:dyDescent="0.25">
      <c r="B52" s="16" t="s">
        <v>125</v>
      </c>
      <c r="C52" s="76">
        <v>1.3441089988099999</v>
      </c>
    </row>
    <row r="53" spans="1:4" ht="15.75" customHeight="1" x14ac:dyDescent="0.25">
      <c r="B53" s="16" t="s">
        <v>126</v>
      </c>
      <c r="C53" s="76">
        <v>1.3441089988099999</v>
      </c>
    </row>
    <row r="54" spans="1:4" ht="15.75" customHeight="1" x14ac:dyDescent="0.25">
      <c r="B54" s="16" t="s">
        <v>127</v>
      </c>
      <c r="C54" s="76">
        <v>1.24444809437</v>
      </c>
    </row>
    <row r="55" spans="1:4" ht="15.75" customHeight="1" x14ac:dyDescent="0.25">
      <c r="B55" s="16" t="s">
        <v>128</v>
      </c>
      <c r="C55" s="76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0.54262337812751671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56.060857440763876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39.836007367771664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383.53948171134107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2.5281939935860849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1.4354730822535531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1.4354730822535531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1.4354730822535531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1.4354730822535531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12.968306811567569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12.968306811567569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0.67507261146291864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8.8512484629968728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8.8512484629968728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8.8512484629968728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24.480490916001795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22.356153156487789</v>
      </c>
      <c r="E22" s="86" t="s">
        <v>202</v>
      </c>
    </row>
    <row r="23" spans="1:5" ht="15.75" customHeight="1" x14ac:dyDescent="0.25">
      <c r="A23" s="52" t="s">
        <v>34</v>
      </c>
      <c r="B23" s="85">
        <v>0.05</v>
      </c>
      <c r="C23" s="85">
        <v>0.95</v>
      </c>
      <c r="D23" s="86">
        <v>4.2519172670834697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18.528185290228219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86">
        <v>18.551812627676888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5.1202697808096973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7.012324755360904</v>
      </c>
      <c r="E27" s="86" t="s">
        <v>202</v>
      </c>
    </row>
    <row r="28" spans="1:5" ht="15.75" customHeight="1" x14ac:dyDescent="0.25">
      <c r="A28" s="52" t="s">
        <v>84</v>
      </c>
      <c r="B28" s="85">
        <v>0.504</v>
      </c>
      <c r="C28" s="85">
        <v>0.95</v>
      </c>
      <c r="D28" s="86">
        <v>1.0724785602705504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109.15510136543382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3.341585585510273</v>
      </c>
      <c r="E30" s="86" t="s">
        <v>202</v>
      </c>
    </row>
    <row r="31" spans="1:5" ht="15.75" customHeight="1" x14ac:dyDescent="0.25">
      <c r="A31" s="52" t="s">
        <v>28</v>
      </c>
      <c r="B31" s="85">
        <v>0.54350000000000009</v>
      </c>
      <c r="C31" s="85">
        <v>0.95</v>
      </c>
      <c r="D31" s="86">
        <v>1.4449724110069486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0.95099999999999996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0.95599999999999996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0.33600000000000002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2.4909670965585735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1.4660935259171604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321702.88799999998</v>
      </c>
      <c r="C2" s="78">
        <v>821388</v>
      </c>
      <c r="D2" s="78">
        <v>1562623</v>
      </c>
      <c r="E2" s="78">
        <v>2438816</v>
      </c>
      <c r="F2" s="78">
        <v>1748128</v>
      </c>
      <c r="G2" s="22">
        <f t="shared" ref="G2:G40" si="0">C2+D2+E2+F2</f>
        <v>6570955</v>
      </c>
      <c r="H2" s="22">
        <f t="shared" ref="H2:H40" si="1">(B2 + stillbirth*B2/(1000-stillbirth))/(1-abortion)</f>
        <v>371594.24628957757</v>
      </c>
      <c r="I2" s="22">
        <f>G2-H2</f>
        <v>6199360.7537104227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317311.424</v>
      </c>
      <c r="C3" s="78">
        <v>833000</v>
      </c>
      <c r="D3" s="78">
        <v>1549000</v>
      </c>
      <c r="E3" s="78">
        <v>2493000</v>
      </c>
      <c r="F3" s="78">
        <v>1800000</v>
      </c>
      <c r="G3" s="22">
        <f t="shared" si="0"/>
        <v>6675000</v>
      </c>
      <c r="H3" s="22">
        <f t="shared" si="1"/>
        <v>366521.73119550163</v>
      </c>
      <c r="I3" s="22">
        <f t="shared" ref="I3:I15" si="3">G3-H3</f>
        <v>6308478.268804498</v>
      </c>
    </row>
    <row r="4" spans="1:9" ht="15.75" customHeight="1" x14ac:dyDescent="0.25">
      <c r="A4" s="7">
        <f t="shared" si="2"/>
        <v>2019</v>
      </c>
      <c r="B4" s="77">
        <v>312754.92</v>
      </c>
      <c r="C4" s="78">
        <v>846000</v>
      </c>
      <c r="D4" s="78">
        <v>1538000</v>
      </c>
      <c r="E4" s="78">
        <v>2552000</v>
      </c>
      <c r="F4" s="78">
        <v>1854000</v>
      </c>
      <c r="G4" s="22">
        <f t="shared" si="0"/>
        <v>6790000</v>
      </c>
      <c r="H4" s="22">
        <f t="shared" si="1"/>
        <v>361258.5808392156</v>
      </c>
      <c r="I4" s="22">
        <f t="shared" si="3"/>
        <v>6428741.4191607842</v>
      </c>
    </row>
    <row r="5" spans="1:9" ht="15.75" customHeight="1" x14ac:dyDescent="0.25">
      <c r="A5" s="7">
        <f t="shared" si="2"/>
        <v>2020</v>
      </c>
      <c r="B5" s="77">
        <v>308025.61</v>
      </c>
      <c r="C5" s="78">
        <v>857000</v>
      </c>
      <c r="D5" s="78">
        <v>1532000</v>
      </c>
      <c r="E5" s="78">
        <v>2616000</v>
      </c>
      <c r="F5" s="78">
        <v>1910000</v>
      </c>
      <c r="G5" s="22">
        <f t="shared" si="0"/>
        <v>6915000</v>
      </c>
      <c r="H5" s="22">
        <f t="shared" si="1"/>
        <v>355795.8248290185</v>
      </c>
      <c r="I5" s="22">
        <f t="shared" si="3"/>
        <v>6559204.1751709813</v>
      </c>
    </row>
    <row r="6" spans="1:9" ht="15.75" customHeight="1" x14ac:dyDescent="0.25">
      <c r="A6" s="7">
        <f t="shared" si="2"/>
        <v>2021</v>
      </c>
      <c r="B6" s="77">
        <v>304681.05719999998</v>
      </c>
      <c r="C6" s="78">
        <v>864000</v>
      </c>
      <c r="D6" s="78">
        <v>1531000</v>
      </c>
      <c r="E6" s="78">
        <v>2690000</v>
      </c>
      <c r="F6" s="78">
        <v>1968000</v>
      </c>
      <c r="G6" s="22">
        <f t="shared" si="0"/>
        <v>7053000</v>
      </c>
      <c r="H6" s="22">
        <f t="shared" si="1"/>
        <v>351932.58137286495</v>
      </c>
      <c r="I6" s="22">
        <f t="shared" si="3"/>
        <v>6701067.4186271355</v>
      </c>
    </row>
    <row r="7" spans="1:9" ht="15.75" customHeight="1" x14ac:dyDescent="0.25">
      <c r="A7" s="7">
        <f t="shared" si="2"/>
        <v>2022</v>
      </c>
      <c r="B7" s="77">
        <v>301185.82400000002</v>
      </c>
      <c r="C7" s="78">
        <v>869000</v>
      </c>
      <c r="D7" s="78">
        <v>1534000</v>
      </c>
      <c r="E7" s="78">
        <v>2771000</v>
      </c>
      <c r="F7" s="78">
        <v>2029000</v>
      </c>
      <c r="G7" s="22">
        <f t="shared" si="0"/>
        <v>7203000</v>
      </c>
      <c r="H7" s="22">
        <f t="shared" si="1"/>
        <v>347895.28921600909</v>
      </c>
      <c r="I7" s="22">
        <f t="shared" si="3"/>
        <v>6855104.710783991</v>
      </c>
    </row>
    <row r="8" spans="1:9" ht="15.75" customHeight="1" x14ac:dyDescent="0.25">
      <c r="A8" s="7">
        <f t="shared" si="2"/>
        <v>2023</v>
      </c>
      <c r="B8" s="77">
        <v>297572.45180000004</v>
      </c>
      <c r="C8" s="78">
        <v>873000</v>
      </c>
      <c r="D8" s="78">
        <v>1538000</v>
      </c>
      <c r="E8" s="78">
        <v>2857000</v>
      </c>
      <c r="F8" s="78">
        <v>2092000</v>
      </c>
      <c r="G8" s="22">
        <f t="shared" si="0"/>
        <v>7360000</v>
      </c>
      <c r="H8" s="22">
        <f t="shared" si="1"/>
        <v>343721.53644813615</v>
      </c>
      <c r="I8" s="22">
        <f t="shared" si="3"/>
        <v>7016278.463551864</v>
      </c>
    </row>
    <row r="9" spans="1:9" ht="15.75" customHeight="1" x14ac:dyDescent="0.25">
      <c r="A9" s="7">
        <f t="shared" si="2"/>
        <v>2024</v>
      </c>
      <c r="B9" s="77">
        <v>293845.08600000001</v>
      </c>
      <c r="C9" s="78">
        <v>873000</v>
      </c>
      <c r="D9" s="78">
        <v>1547000</v>
      </c>
      <c r="E9" s="78">
        <v>2953000</v>
      </c>
      <c r="F9" s="78">
        <v>2154000</v>
      </c>
      <c r="G9" s="22">
        <f t="shared" si="0"/>
        <v>7527000</v>
      </c>
      <c r="H9" s="22">
        <f t="shared" si="1"/>
        <v>339416.1113594544</v>
      </c>
      <c r="I9" s="22">
        <f t="shared" si="3"/>
        <v>7187583.8886405453</v>
      </c>
    </row>
    <row r="10" spans="1:9" ht="15.75" customHeight="1" x14ac:dyDescent="0.25">
      <c r="A10" s="7">
        <f t="shared" si="2"/>
        <v>2025</v>
      </c>
      <c r="B10" s="77">
        <v>290021.08299999998</v>
      </c>
      <c r="C10" s="78">
        <v>869000</v>
      </c>
      <c r="D10" s="78">
        <v>1558000</v>
      </c>
      <c r="E10" s="78">
        <v>3055000</v>
      </c>
      <c r="F10" s="78">
        <v>2215000</v>
      </c>
      <c r="G10" s="22">
        <f t="shared" si="0"/>
        <v>7697000</v>
      </c>
      <c r="H10" s="22">
        <f t="shared" si="1"/>
        <v>334999.06207081367</v>
      </c>
      <c r="I10" s="22">
        <f t="shared" si="3"/>
        <v>7362000.937929186</v>
      </c>
    </row>
    <row r="11" spans="1:9" ht="15.75" customHeight="1" x14ac:dyDescent="0.25">
      <c r="A11" s="7">
        <f t="shared" si="2"/>
        <v>2026</v>
      </c>
      <c r="B11" s="77">
        <v>288513.61920000007</v>
      </c>
      <c r="C11" s="78">
        <v>858000</v>
      </c>
      <c r="D11" s="78">
        <v>1573000</v>
      </c>
      <c r="E11" s="78">
        <v>3166000</v>
      </c>
      <c r="F11" s="78">
        <v>2272000</v>
      </c>
      <c r="G11" s="22">
        <f t="shared" si="0"/>
        <v>7869000</v>
      </c>
      <c r="H11" s="22">
        <f t="shared" si="1"/>
        <v>333257.8129385715</v>
      </c>
      <c r="I11" s="22">
        <f t="shared" si="3"/>
        <v>7535742.1870614281</v>
      </c>
    </row>
    <row r="12" spans="1:9" ht="15.75" customHeight="1" x14ac:dyDescent="0.25">
      <c r="A12" s="7">
        <f t="shared" si="2"/>
        <v>2027</v>
      </c>
      <c r="B12" s="77">
        <v>286922.52940000006</v>
      </c>
      <c r="C12" s="78">
        <v>842000</v>
      </c>
      <c r="D12" s="78">
        <v>1589000</v>
      </c>
      <c r="E12" s="78">
        <v>3284000</v>
      </c>
      <c r="F12" s="78">
        <v>2328000</v>
      </c>
      <c r="G12" s="22">
        <f t="shared" si="0"/>
        <v>8043000</v>
      </c>
      <c r="H12" s="22">
        <f t="shared" si="1"/>
        <v>331419.9686509876</v>
      </c>
      <c r="I12" s="22">
        <f t="shared" si="3"/>
        <v>7711580.0313490126</v>
      </c>
    </row>
    <row r="13" spans="1:9" ht="15.75" customHeight="1" x14ac:dyDescent="0.25">
      <c r="A13" s="7">
        <f t="shared" si="2"/>
        <v>2028</v>
      </c>
      <c r="B13" s="77">
        <v>285262.33260000008</v>
      </c>
      <c r="C13" s="78">
        <v>824000</v>
      </c>
      <c r="D13" s="78">
        <v>1604000</v>
      </c>
      <c r="E13" s="78">
        <v>3407000</v>
      </c>
      <c r="F13" s="78">
        <v>2386000</v>
      </c>
      <c r="G13" s="22">
        <f t="shared" si="0"/>
        <v>8221000</v>
      </c>
      <c r="H13" s="22">
        <f t="shared" si="1"/>
        <v>329502.29989015148</v>
      </c>
      <c r="I13" s="22">
        <f t="shared" si="3"/>
        <v>7891497.7001098488</v>
      </c>
    </row>
    <row r="14" spans="1:9" ht="15.75" customHeight="1" x14ac:dyDescent="0.25">
      <c r="A14" s="7">
        <f t="shared" si="2"/>
        <v>2029</v>
      </c>
      <c r="B14" s="77">
        <v>283547.19900000008</v>
      </c>
      <c r="C14" s="78">
        <v>807000</v>
      </c>
      <c r="D14" s="78">
        <v>1615000</v>
      </c>
      <c r="E14" s="78">
        <v>3531000</v>
      </c>
      <c r="F14" s="78">
        <v>2448000</v>
      </c>
      <c r="G14" s="22">
        <f t="shared" si="0"/>
        <v>8401000</v>
      </c>
      <c r="H14" s="22">
        <f t="shared" si="1"/>
        <v>327521.17444443295</v>
      </c>
      <c r="I14" s="22">
        <f t="shared" si="3"/>
        <v>8073478.8255555667</v>
      </c>
    </row>
    <row r="15" spans="1:9" ht="15.75" customHeight="1" x14ac:dyDescent="0.25">
      <c r="A15" s="7">
        <f t="shared" si="2"/>
        <v>2030</v>
      </c>
      <c r="B15" s="77">
        <v>281765.40000000002</v>
      </c>
      <c r="C15" s="78">
        <v>792000</v>
      </c>
      <c r="D15" s="78">
        <v>1620000</v>
      </c>
      <c r="E15" s="78">
        <v>3654000</v>
      </c>
      <c r="F15" s="78">
        <v>2516000</v>
      </c>
      <c r="G15" s="22">
        <f t="shared" si="0"/>
        <v>8582000</v>
      </c>
      <c r="H15" s="22">
        <f t="shared" si="1"/>
        <v>325463.04478149832</v>
      </c>
      <c r="I15" s="22">
        <f t="shared" si="3"/>
        <v>8256536.9552185014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127.05937253461501</v>
      </c>
      <c r="I17" s="22">
        <f t="shared" si="4"/>
        <v>-127.05937253461501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2.1351372499999999E-3</v>
      </c>
    </row>
    <row r="4" spans="1:8" ht="15.75" customHeight="1" x14ac:dyDescent="0.25">
      <c r="B4" s="24" t="s">
        <v>7</v>
      </c>
      <c r="C4" s="79">
        <v>0.18247608977121746</v>
      </c>
    </row>
    <row r="5" spans="1:8" ht="15.75" customHeight="1" x14ac:dyDescent="0.25">
      <c r="B5" s="24" t="s">
        <v>8</v>
      </c>
      <c r="C5" s="79">
        <v>2.4730690808574384E-2</v>
      </c>
    </row>
    <row r="6" spans="1:8" ht="15.75" customHeight="1" x14ac:dyDescent="0.25">
      <c r="B6" s="24" t="s">
        <v>10</v>
      </c>
      <c r="C6" s="79">
        <v>0.1174509455765185</v>
      </c>
    </row>
    <row r="7" spans="1:8" ht="15.75" customHeight="1" x14ac:dyDescent="0.25">
      <c r="B7" s="24" t="s">
        <v>13</v>
      </c>
      <c r="C7" s="79">
        <v>0.29345905837231401</v>
      </c>
    </row>
    <row r="8" spans="1:8" ht="15.75" customHeight="1" x14ac:dyDescent="0.25">
      <c r="B8" s="24" t="s">
        <v>14</v>
      </c>
      <c r="C8" s="79">
        <v>2.1132454480861693E-4</v>
      </c>
    </row>
    <row r="9" spans="1:8" ht="15.75" customHeight="1" x14ac:dyDescent="0.25">
      <c r="B9" s="24" t="s">
        <v>27</v>
      </c>
      <c r="C9" s="79">
        <v>0.21230735725465824</v>
      </c>
    </row>
    <row r="10" spans="1:8" ht="15.75" customHeight="1" x14ac:dyDescent="0.25">
      <c r="B10" s="24" t="s">
        <v>15</v>
      </c>
      <c r="C10" s="79">
        <v>0.16722939642190882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1.3182795649918E-2</v>
      </c>
      <c r="D14" s="79">
        <v>1.3182795649918E-2</v>
      </c>
      <c r="E14" s="79">
        <v>9.5086453863372205E-3</v>
      </c>
      <c r="F14" s="79">
        <v>9.5086453863372205E-3</v>
      </c>
    </row>
    <row r="15" spans="1:8" ht="15.75" customHeight="1" x14ac:dyDescent="0.25">
      <c r="B15" s="24" t="s">
        <v>16</v>
      </c>
      <c r="C15" s="79">
        <v>0.13065839196007101</v>
      </c>
      <c r="D15" s="79">
        <v>0.13065839196007101</v>
      </c>
      <c r="E15" s="79">
        <v>7.7090852042546301E-2</v>
      </c>
      <c r="F15" s="79">
        <v>7.7090852042546301E-2</v>
      </c>
    </row>
    <row r="16" spans="1:8" ht="15.75" customHeight="1" x14ac:dyDescent="0.25">
      <c r="B16" s="24" t="s">
        <v>17</v>
      </c>
      <c r="C16" s="79">
        <v>2.4914431427923302E-2</v>
      </c>
      <c r="D16" s="79">
        <v>2.4914431427923302E-2</v>
      </c>
      <c r="E16" s="79">
        <v>1.43317908655364E-2</v>
      </c>
      <c r="F16" s="79">
        <v>1.43317908655364E-2</v>
      </c>
    </row>
    <row r="17" spans="1:8" ht="15.75" customHeight="1" x14ac:dyDescent="0.25">
      <c r="B17" s="24" t="s">
        <v>18</v>
      </c>
      <c r="C17" s="79">
        <v>2.1380815503826499E-2</v>
      </c>
      <c r="D17" s="79">
        <v>2.1380815503826499E-2</v>
      </c>
      <c r="E17" s="79">
        <v>5.6264063642644697E-2</v>
      </c>
      <c r="F17" s="79">
        <v>5.6264063642644697E-2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2.87957325451563E-2</v>
      </c>
      <c r="D19" s="79">
        <v>2.87957325451563E-2</v>
      </c>
      <c r="E19" s="79">
        <v>3.1883741158638797E-2</v>
      </c>
      <c r="F19" s="79">
        <v>3.1883741158638797E-2</v>
      </c>
    </row>
    <row r="20" spans="1:8" ht="15.75" customHeight="1" x14ac:dyDescent="0.25">
      <c r="B20" s="24" t="s">
        <v>21</v>
      </c>
      <c r="C20" s="79">
        <v>3.6897035998458799E-3</v>
      </c>
      <c r="D20" s="79">
        <v>3.6897035998458799E-3</v>
      </c>
      <c r="E20" s="79">
        <v>2.1304761319977699E-2</v>
      </c>
      <c r="F20" s="79">
        <v>2.1304761319977699E-2</v>
      </c>
    </row>
    <row r="21" spans="1:8" ht="15.75" customHeight="1" x14ac:dyDescent="0.25">
      <c r="B21" s="24" t="s">
        <v>22</v>
      </c>
      <c r="C21" s="79">
        <v>9.8433272048175896E-2</v>
      </c>
      <c r="D21" s="79">
        <v>9.8433272048175896E-2</v>
      </c>
      <c r="E21" s="79">
        <v>0.209529009806428</v>
      </c>
      <c r="F21" s="79">
        <v>0.209529009806428</v>
      </c>
    </row>
    <row r="22" spans="1:8" ht="15.75" customHeight="1" x14ac:dyDescent="0.25">
      <c r="B22" s="24" t="s">
        <v>23</v>
      </c>
      <c r="C22" s="79">
        <v>0.67894485726508313</v>
      </c>
      <c r="D22" s="79">
        <v>0.67894485726508313</v>
      </c>
      <c r="E22" s="79">
        <v>0.58008713577789095</v>
      </c>
      <c r="F22" s="79">
        <v>0.58008713577789095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6.2600000000000003E-2</v>
      </c>
    </row>
    <row r="27" spans="1:8" ht="15.75" customHeight="1" x14ac:dyDescent="0.25">
      <c r="B27" s="24" t="s">
        <v>39</v>
      </c>
      <c r="C27" s="79">
        <v>2.8000000000000004E-3</v>
      </c>
    </row>
    <row r="28" spans="1:8" ht="15.75" customHeight="1" x14ac:dyDescent="0.25">
      <c r="B28" s="24" t="s">
        <v>40</v>
      </c>
      <c r="C28" s="79">
        <v>0.1759</v>
      </c>
    </row>
    <row r="29" spans="1:8" ht="15.75" customHeight="1" x14ac:dyDescent="0.25">
      <c r="B29" s="24" t="s">
        <v>41</v>
      </c>
      <c r="C29" s="79">
        <v>0.12990000000000002</v>
      </c>
    </row>
    <row r="30" spans="1:8" ht="15.75" customHeight="1" x14ac:dyDescent="0.25">
      <c r="B30" s="24" t="s">
        <v>42</v>
      </c>
      <c r="C30" s="79">
        <v>6.5500000000000003E-2</v>
      </c>
    </row>
    <row r="31" spans="1:8" ht="15.75" customHeight="1" x14ac:dyDescent="0.25">
      <c r="B31" s="24" t="s">
        <v>43</v>
      </c>
      <c r="C31" s="79">
        <v>0.16149999999999998</v>
      </c>
    </row>
    <row r="32" spans="1:8" ht="15.75" customHeight="1" x14ac:dyDescent="0.25">
      <c r="B32" s="24" t="s">
        <v>44</v>
      </c>
      <c r="C32" s="79">
        <v>7.3700000000000002E-2</v>
      </c>
    </row>
    <row r="33" spans="2:3" ht="15.75" customHeight="1" x14ac:dyDescent="0.25">
      <c r="B33" s="24" t="s">
        <v>45</v>
      </c>
      <c r="C33" s="79">
        <v>3.4799999999999998E-2</v>
      </c>
    </row>
    <row r="34" spans="2:3" ht="15.75" customHeight="1" x14ac:dyDescent="0.25">
      <c r="B34" s="24" t="s">
        <v>46</v>
      </c>
      <c r="C34" s="79">
        <v>0.29329999999552964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0.67881085902454785</v>
      </c>
      <c r="D2" s="80">
        <v>0.67881085902454785</v>
      </c>
      <c r="E2" s="80">
        <v>0.60838727431313333</v>
      </c>
      <c r="F2" s="80">
        <v>0.43937090305692073</v>
      </c>
      <c r="G2" s="80">
        <v>0.39476012429161927</v>
      </c>
    </row>
    <row r="3" spans="1:15" ht="15.75" customHeight="1" x14ac:dyDescent="0.25">
      <c r="A3" s="5"/>
      <c r="B3" s="11" t="s">
        <v>118</v>
      </c>
      <c r="C3" s="80">
        <v>0.24622423838161636</v>
      </c>
      <c r="D3" s="80">
        <v>0.24622423838161636</v>
      </c>
      <c r="E3" s="80">
        <v>0.27705368439910349</v>
      </c>
      <c r="F3" s="80">
        <v>0.37796813710176097</v>
      </c>
      <c r="G3" s="80">
        <v>0.40938086963575332</v>
      </c>
    </row>
    <row r="4" spans="1:15" ht="15.75" customHeight="1" x14ac:dyDescent="0.25">
      <c r="A4" s="5"/>
      <c r="B4" s="11" t="s">
        <v>116</v>
      </c>
      <c r="C4" s="81">
        <v>6.1238934513274328E-2</v>
      </c>
      <c r="D4" s="81">
        <v>6.1238934513274328E-2</v>
      </c>
      <c r="E4" s="81">
        <v>8.7635026975892594E-2</v>
      </c>
      <c r="F4" s="81">
        <v>0.11957429885566068</v>
      </c>
      <c r="G4" s="81">
        <v>0.12749312659444614</v>
      </c>
    </row>
    <row r="5" spans="1:15" ht="15.75" customHeight="1" x14ac:dyDescent="0.25">
      <c r="A5" s="5"/>
      <c r="B5" s="11" t="s">
        <v>119</v>
      </c>
      <c r="C5" s="81">
        <v>1.3725968080561491E-2</v>
      </c>
      <c r="D5" s="81">
        <v>1.3725968080561491E-2</v>
      </c>
      <c r="E5" s="81">
        <v>2.6924014311870609E-2</v>
      </c>
      <c r="F5" s="81">
        <v>6.3086660985657614E-2</v>
      </c>
      <c r="G5" s="81">
        <v>6.8365879478181263E-2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0.6579003516998827</v>
      </c>
      <c r="D8" s="80">
        <v>0.6579003516998827</v>
      </c>
      <c r="E8" s="80">
        <v>0.6419268292682927</v>
      </c>
      <c r="F8" s="80">
        <v>0.61914400921658985</v>
      </c>
      <c r="G8" s="80">
        <v>0.62906147091108666</v>
      </c>
    </row>
    <row r="9" spans="1:15" ht="15.75" customHeight="1" x14ac:dyDescent="0.25">
      <c r="B9" s="7" t="s">
        <v>121</v>
      </c>
      <c r="C9" s="80">
        <v>0.19109964830011722</v>
      </c>
      <c r="D9" s="80">
        <v>0.19109964830011722</v>
      </c>
      <c r="E9" s="80">
        <v>0.20707317073170731</v>
      </c>
      <c r="F9" s="80">
        <v>0.2298559907834101</v>
      </c>
      <c r="G9" s="80">
        <v>0.21993852908891329</v>
      </c>
    </row>
    <row r="10" spans="1:15" ht="15.75" customHeight="1" x14ac:dyDescent="0.25">
      <c r="B10" s="7" t="s">
        <v>122</v>
      </c>
      <c r="C10" s="81">
        <v>0.121</v>
      </c>
      <c r="D10" s="81">
        <v>0.121</v>
      </c>
      <c r="E10" s="81">
        <v>0.121</v>
      </c>
      <c r="F10" s="81">
        <v>0.121</v>
      </c>
      <c r="G10" s="81">
        <v>0.121</v>
      </c>
    </row>
    <row r="11" spans="1:15" ht="15.75" customHeight="1" x14ac:dyDescent="0.25">
      <c r="B11" s="7" t="s">
        <v>123</v>
      </c>
      <c r="C11" s="81">
        <v>0.03</v>
      </c>
      <c r="D11" s="81">
        <v>0.03</v>
      </c>
      <c r="E11" s="81">
        <v>0.03</v>
      </c>
      <c r="F11" s="81">
        <v>0.03</v>
      </c>
      <c r="G11" s="81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0.37582732900000004</v>
      </c>
      <c r="D14" s="82">
        <v>0.36131474626900001</v>
      </c>
      <c r="E14" s="82">
        <v>0.36131474626900001</v>
      </c>
      <c r="F14" s="82">
        <v>0.174274205716</v>
      </c>
      <c r="G14" s="82">
        <v>0.174274205716</v>
      </c>
      <c r="H14" s="83">
        <v>0.35399999999999998</v>
      </c>
      <c r="I14" s="83">
        <v>0.35399999999999998</v>
      </c>
      <c r="J14" s="83">
        <v>0.35399999999999998</v>
      </c>
      <c r="K14" s="83">
        <v>0.35399999999999998</v>
      </c>
      <c r="L14" s="83">
        <v>0.19440046575799999</v>
      </c>
      <c r="M14" s="83">
        <v>0.17612990189549996</v>
      </c>
      <c r="N14" s="83">
        <v>0.18860646885850002</v>
      </c>
      <c r="O14" s="83">
        <v>0.19006387009050002</v>
      </c>
    </row>
    <row r="15" spans="1:15" ht="15.75" customHeight="1" x14ac:dyDescent="0.25">
      <c r="B15" s="16" t="s">
        <v>68</v>
      </c>
      <c r="C15" s="80">
        <f>iron_deficiency_anaemia*C14</f>
        <v>0.20393269485462165</v>
      </c>
      <c r="D15" s="80">
        <f t="shared" ref="D15:O15" si="0">iron_deficiency_anaemia*D14</f>
        <v>0.19605782818777134</v>
      </c>
      <c r="E15" s="80">
        <f t="shared" si="0"/>
        <v>0.19605782818777134</v>
      </c>
      <c r="F15" s="80">
        <f t="shared" si="0"/>
        <v>9.4565258226105703E-2</v>
      </c>
      <c r="G15" s="80">
        <f t="shared" si="0"/>
        <v>9.4565258226105703E-2</v>
      </c>
      <c r="H15" s="80">
        <f t="shared" si="0"/>
        <v>0.1920886758571409</v>
      </c>
      <c r="I15" s="80">
        <f t="shared" si="0"/>
        <v>0.1920886758571409</v>
      </c>
      <c r="J15" s="80">
        <f t="shared" si="0"/>
        <v>0.1920886758571409</v>
      </c>
      <c r="K15" s="80">
        <f t="shared" si="0"/>
        <v>0.1920886758571409</v>
      </c>
      <c r="L15" s="80">
        <f t="shared" si="0"/>
        <v>0.10548623743916859</v>
      </c>
      <c r="M15" s="80">
        <f t="shared" si="0"/>
        <v>9.5572202355804298E-2</v>
      </c>
      <c r="N15" s="80">
        <f t="shared" si="0"/>
        <v>0.10234227926870156</v>
      </c>
      <c r="O15" s="80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0.10199999999999999</v>
      </c>
      <c r="D2" s="81">
        <v>0.10199999999999999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8.6999999999999994E-2</v>
      </c>
      <c r="E4" s="81">
        <v>0.18899999999999997</v>
      </c>
      <c r="F4" s="81">
        <v>0.54050000000000009</v>
      </c>
      <c r="G4" s="81">
        <v>0</v>
      </c>
    </row>
    <row r="5" spans="1:7" x14ac:dyDescent="0.25">
      <c r="B5" s="43" t="s">
        <v>169</v>
      </c>
      <c r="C5" s="80">
        <f>1-SUM(C2:C4)</f>
        <v>0.65200000000000002</v>
      </c>
      <c r="D5" s="80">
        <f>1-SUM(D2:D4)</f>
        <v>0.621</v>
      </c>
      <c r="E5" s="80">
        <f>1-SUM(E2:E4)</f>
        <v>0.81100000000000005</v>
      </c>
      <c r="F5" s="80">
        <f>1-SUM(F2:F4)</f>
        <v>0.45949999999999991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0.14856999999999998</v>
      </c>
      <c r="D2" s="144">
        <v>0.14371999999999999</v>
      </c>
      <c r="E2" s="144">
        <v>0.13902</v>
      </c>
      <c r="F2" s="144">
        <v>0.13452</v>
      </c>
      <c r="G2" s="144">
        <v>0.13019999999999998</v>
      </c>
      <c r="H2" s="144">
        <v>0.12594</v>
      </c>
      <c r="I2" s="144">
        <v>0.12183999999999999</v>
      </c>
      <c r="J2" s="144">
        <v>0.11788999999999999</v>
      </c>
      <c r="K2" s="144">
        <v>0.11410000000000001</v>
      </c>
      <c r="L2" s="144">
        <v>0.11045999999999999</v>
      </c>
      <c r="M2" s="144">
        <v>0.10696</v>
      </c>
      <c r="N2" s="144">
        <v>0.10357</v>
      </c>
      <c r="O2" s="144">
        <v>0.10031000000000001</v>
      </c>
      <c r="P2" s="144">
        <v>9.7159999999999996E-2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0.11201</v>
      </c>
      <c r="D4" s="144">
        <v>0.1096</v>
      </c>
      <c r="E4" s="144">
        <v>0.10726000000000001</v>
      </c>
      <c r="F4" s="144">
        <v>0.10494999999999999</v>
      </c>
      <c r="G4" s="144">
        <v>0.10269</v>
      </c>
      <c r="H4" s="144">
        <v>0.10058</v>
      </c>
      <c r="I4" s="144">
        <v>9.8519999999999996E-2</v>
      </c>
      <c r="J4" s="144">
        <v>9.6500000000000002E-2</v>
      </c>
      <c r="K4" s="144">
        <v>9.4499999999999987E-2</v>
      </c>
      <c r="L4" s="144">
        <v>9.2530000000000001E-2</v>
      </c>
      <c r="M4" s="144">
        <v>9.0579999999999994E-2</v>
      </c>
      <c r="N4" s="144">
        <v>8.8680000000000009E-2</v>
      </c>
      <c r="O4" s="144">
        <v>8.6850000000000011E-2</v>
      </c>
      <c r="P4" s="144">
        <v>8.5069999999999993E-2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0.11499501999621967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0.1920886758571409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0.10108305702645336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0.10199999999999999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0.42333333333333339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8.5399999999999991</v>
      </c>
      <c r="D13" s="143">
        <v>8.5489999999999995</v>
      </c>
      <c r="E13" s="143">
        <v>8.52</v>
      </c>
      <c r="F13" s="143">
        <v>8.4209999999999994</v>
      </c>
      <c r="G13" s="143">
        <v>8.2520000000000007</v>
      </c>
      <c r="H13" s="143">
        <v>8.1129999999999995</v>
      </c>
      <c r="I13" s="143">
        <v>7.9429999999999996</v>
      </c>
      <c r="J13" s="143">
        <v>7.7409999999999997</v>
      </c>
      <c r="K13" s="143">
        <v>7.617</v>
      </c>
      <c r="L13" s="143">
        <v>7.4169999999999998</v>
      </c>
      <c r="M13" s="143">
        <v>7.3419999999999996</v>
      </c>
      <c r="N13" s="143">
        <v>6.9210000000000003</v>
      </c>
      <c r="O13" s="143">
        <v>6.8739999999999997</v>
      </c>
      <c r="P13" s="143">
        <v>6.7519999999999998</v>
      </c>
    </row>
    <row r="14" spans="1:16" x14ac:dyDescent="0.25">
      <c r="B14" s="16" t="s">
        <v>170</v>
      </c>
      <c r="C14" s="143">
        <f>maternal_mortality</f>
        <v>3.11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4.0999999999999995E-2</v>
      </c>
      <c r="E2" s="92">
        <f>food_insecure</f>
        <v>4.0999999999999995E-2</v>
      </c>
      <c r="F2" s="92">
        <f>food_insecure</f>
        <v>4.0999999999999995E-2</v>
      </c>
      <c r="G2" s="92">
        <f>food_insecure</f>
        <v>4.0999999999999995E-2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4.0999999999999995E-2</v>
      </c>
      <c r="F5" s="92">
        <f>food_insecure</f>
        <v>4.0999999999999995E-2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4.681719251538452E-2</v>
      </c>
      <c r="D7" s="92">
        <f>diarrhoea_1_5mo/26</f>
        <v>5.1696499954230764E-2</v>
      </c>
      <c r="E7" s="92">
        <f>diarrhoea_6_11mo/26</f>
        <v>5.1696499954230764E-2</v>
      </c>
      <c r="F7" s="92">
        <f>diarrhoea_12_23mo/26</f>
        <v>4.7863388244999999E-2</v>
      </c>
      <c r="G7" s="92">
        <f>diarrhoea_24_59mo/26</f>
        <v>4.7863388244999999E-2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4.0999999999999995E-2</v>
      </c>
      <c r="F8" s="92">
        <f>food_insecure</f>
        <v>4.0999999999999995E-2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0.58200000000000007</v>
      </c>
      <c r="E9" s="92">
        <f>IF(ISBLANK(comm_deliv), frac_children_health_facility,1)</f>
        <v>0.58200000000000007</v>
      </c>
      <c r="F9" s="92">
        <f>IF(ISBLANK(comm_deliv), frac_children_health_facility,1)</f>
        <v>0.58200000000000007</v>
      </c>
      <c r="G9" s="92">
        <f>IF(ISBLANK(comm_deliv), frac_children_health_facility,1)</f>
        <v>0.58200000000000007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4.681719251538452E-2</v>
      </c>
      <c r="D11" s="92">
        <f>diarrhoea_1_5mo/26</f>
        <v>5.1696499954230764E-2</v>
      </c>
      <c r="E11" s="92">
        <f>diarrhoea_6_11mo/26</f>
        <v>5.1696499954230764E-2</v>
      </c>
      <c r="F11" s="92">
        <f>diarrhoea_12_23mo/26</f>
        <v>4.7863388244999999E-2</v>
      </c>
      <c r="G11" s="92">
        <f>diarrhoea_24_59mo/26</f>
        <v>4.7863388244999999E-2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4.0999999999999995E-2</v>
      </c>
      <c r="I14" s="92">
        <f>food_insecure</f>
        <v>4.0999999999999995E-2</v>
      </c>
      <c r="J14" s="92">
        <f>food_insecure</f>
        <v>4.0999999999999995E-2</v>
      </c>
      <c r="K14" s="92">
        <f>food_insecure</f>
        <v>4.0999999999999995E-2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0.92500000000000004</v>
      </c>
      <c r="I17" s="92">
        <f>frac_PW_health_facility</f>
        <v>0.92500000000000004</v>
      </c>
      <c r="J17" s="92">
        <f>frac_PW_health_facility</f>
        <v>0.92500000000000004</v>
      </c>
      <c r="K17" s="92">
        <f>frac_PW_health_facility</f>
        <v>0.92500000000000004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0.25900000000000001</v>
      </c>
      <c r="M23" s="92">
        <f>famplan_unmet_need</f>
        <v>0.25900000000000001</v>
      </c>
      <c r="N23" s="92">
        <f>famplan_unmet_need</f>
        <v>0.25900000000000001</v>
      </c>
      <c r="O23" s="92">
        <f>famplan_unmet_need</f>
        <v>0.25900000000000001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4.7824212843322694E-2</v>
      </c>
      <c r="M24" s="92">
        <f>(1-food_insecure)*(0.49)+food_insecure*(0.7)</f>
        <v>0.49861</v>
      </c>
      <c r="N24" s="92">
        <f>(1-food_insecure)*(0.49)+food_insecure*(0.7)</f>
        <v>0.49861</v>
      </c>
      <c r="O24" s="92">
        <f>(1-food_insecure)*(0.49)+food_insecure*(0.7)</f>
        <v>0.49861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2.0496091218566867E-2</v>
      </c>
      <c r="M25" s="92">
        <f>(1-food_insecure)*(0.21)+food_insecure*(0.3)</f>
        <v>0.21368999999999999</v>
      </c>
      <c r="N25" s="92">
        <f>(1-food_insecure)*(0.21)+food_insecure*(0.3)</f>
        <v>0.21368999999999999</v>
      </c>
      <c r="O25" s="92">
        <f>(1-food_insecure)*(0.21)+food_insecure*(0.3)</f>
        <v>0.21368999999999999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2.7594765518188437E-2</v>
      </c>
      <c r="M26" s="92">
        <f>(1-food_insecure)*(0.3)</f>
        <v>0.28769999999999996</v>
      </c>
      <c r="N26" s="92">
        <f>(1-food_insecure)*(0.3)</f>
        <v>0.28769999999999996</v>
      </c>
      <c r="O26" s="92">
        <f>(1-food_insecure)*(0.3)</f>
        <v>0.28769999999999996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0.90408493041992199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2020-03-24T06:50:37Z</dcterms:modified>
</cp:coreProperties>
</file>