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F97AFECF-BC90-4CE8-8FF8-1F1D841946CB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G17" i="2"/>
  <c r="H17" i="2"/>
  <c r="G18" i="2"/>
  <c r="H18" i="2"/>
  <c r="I18" i="2" s="1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G35" i="2"/>
  <c r="H35" i="2"/>
  <c r="I35" i="2" s="1"/>
  <c r="G36" i="2"/>
  <c r="H36" i="2"/>
  <c r="I36" i="2" s="1"/>
  <c r="G37" i="2"/>
  <c r="H37" i="2"/>
  <c r="I37" i="2" s="1"/>
  <c r="G38" i="2"/>
  <c r="H38" i="2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I6" i="2" s="1"/>
  <c r="H7" i="2"/>
  <c r="H8" i="2"/>
  <c r="H9" i="2"/>
  <c r="H10" i="2"/>
  <c r="H11" i="2"/>
  <c r="H12" i="2"/>
  <c r="H13" i="2"/>
  <c r="I13" i="2" s="1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34" i="2"/>
  <c r="I38" i="2"/>
  <c r="I24" i="2"/>
  <c r="I16" i="2"/>
  <c r="I27" i="2"/>
  <c r="I29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7" i="51"/>
  <c r="C6" i="51"/>
  <c r="I15" i="2"/>
  <c r="I12" i="2"/>
  <c r="I11" i="2"/>
  <c r="I10" i="2"/>
  <c r="I9" i="2"/>
  <c r="I8" i="2"/>
  <c r="I7" i="2"/>
  <c r="I5" i="2"/>
  <c r="I4" i="2"/>
  <c r="I3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25C86DE3-9301-4179-9B12-FC065EF450C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28F36D35-1F58-4C9B-8C3E-B992EE0394C8}">
      <text>
        <r>
          <rPr>
            <sz val="9"/>
            <color indexed="81"/>
            <rFont val="Tahoma"/>
            <charset val="1"/>
          </rPr>
          <t>Source: LiST</t>
        </r>
      </text>
    </comment>
    <comment ref="C9" authorId="0" shapeId="0" xr:uid="{52A39CB2-08C5-4566-9637-B805B614D937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C4CE88CF-6371-4A66-8FA0-0F1343FD7BCB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9BAC4FCF-66A8-4077-A4D8-F50C6CE4DA8E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E5520060-CD0B-4337-97F7-D972EFC63FF3}">
      <text>
        <r>
          <rPr>
            <sz val="9"/>
            <color indexed="81"/>
            <rFont val="Tahoma"/>
            <charset val="1"/>
          </rPr>
          <t>Source: Old WHO Global Health Observatory data [Filler data]</t>
        </r>
      </text>
    </comment>
    <comment ref="C13" authorId="0" shapeId="0" xr:uid="{DC031A9E-A654-49D7-A07A-84F6F0931519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53BB6E55-437F-4954-AB01-749D04A9DF46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9AC61BDA-29D8-4094-94A6-34427152DDF7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A6CD4573-4276-41AB-BEFD-8A891D43E4B5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E3CF2AAF-8C6D-42E3-8F7B-2E1C94B08756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C2D75C5F-CF3D-4D85-8FDF-7990D71FEF61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75F163B6-6FB1-427F-B55A-804EA4C6839C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EE07FDC1-CED0-46DF-B2CF-B83286F6B4F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9D7D81BC-0F74-43A3-9807-CD5567BF67C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8C93C66B-2592-4E6A-BA71-F10BF39F3E1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E427E02D-863A-4A7E-813C-489312ABE31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12C1DFA7-AD0C-4D67-972D-936751E54ED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87A740C9-3E10-41C8-9112-B169692464F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46BAF246-A2A3-4FD2-B237-640072F3AF87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2F375EC8-0657-4559-81FF-A04F3962E852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FA648E55-BE26-45AF-AE93-48CAF3E8DACF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4F490283-C153-444F-8032-463874D7EA1B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71D34330-42FE-4AB1-AA0A-3A4A4C5B37BC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5D588E6F-462F-436D-81DA-A0F94DB128B1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20B4F0A9-5ACA-4F8F-ACE8-726C8E1BCBCB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A3F8C39F-A7EE-4D86-A64C-6329FB668027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C06572BC-C02A-4AF0-BEC6-5CA8B28D8818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FB63D8C4-6D26-4C1F-9B0C-87CC60E799D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F41E641B-12FE-4FE9-A946-8F943A31FBB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83E981AD-C249-4E1F-9D1F-9B8E7A59630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22B9475F-CA65-40D6-8982-3D649629123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A449989D-2B7E-4F9E-8C7C-70C5425E4B3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27956A03-73FA-47BA-BFCF-70808FCFB9D0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7BB3E280-52EE-44CF-9A13-B5D64A211AD9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B3F12FA6-CA89-4C6A-A77B-153C878D0DF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AFEC6991-2307-4359-928D-A700D5CFB2B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C6E82E30-A380-4A79-BE65-C93C904F824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9DB799BC-806B-45CF-81FD-5DCD74A960B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465D53FE-8A1C-4F2B-857F-A1C19D2DEE5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2FCFD12F-8A4E-4A4B-85F3-3FFC4B47477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C91CFD28-6DFB-4063-ABD3-C1324FAD64D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017B58C4-40EB-4E5E-ACD7-1DF2B3DFE97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CCD246B0-F547-4965-881A-46AC5CBE741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9A5A813D-E3F8-4FCF-979E-A0C6B13D03A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9B4566AF-B6EA-400D-9EA5-493530C0C20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92A21F97-DD00-4CA2-8E86-DDA608E782C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EBD76AE4-C077-429B-BDD2-7F1C815C61A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9551383B-FFF2-4185-9226-0AB4C636D71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3CB720F6-C1FE-4C2E-81B8-D3F39FA7724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5B545209-D504-4136-8F46-89314F9B10B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C8278B56-4C91-4282-9E61-B56807E232D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A2970D39-CB56-4939-9279-22AB8CFDB14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118DA08A-F98A-458E-9BE1-D4D6E8968CE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89D1E67A-516B-4792-8C3B-F45A315299B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AA814FE6-C001-409B-9246-75FE863E1FC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8577049D-2F3D-4B92-BC2D-27AF35C085A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F0EFB14B-852A-4331-A353-9D4D1898513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3FED1095-9706-47EC-BFDA-22998B0C6C7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95DD0EA3-25BA-432A-8755-D3B9BB3A247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9FC2D19B-FB72-4009-8BAA-D5BA1978FD4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4BB61784-9BFC-48F9-84B2-76D05793FE3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85797DC1-4BB5-44EA-B61D-20C087D4719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B435955D-053E-4421-AC6A-905C8F4870F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39176966-D989-4796-B3BE-FE62C1C60D3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4AE435B9-9C32-4A2E-B1FF-7008A608573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FC1AD219-6967-4CB2-8E45-CADB183BA82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45AB6EFD-579C-4D46-9C52-F0AF1C21E91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3D62B5D7-8CDE-4BF0-A80C-44F074465D4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65F059FD-66CB-41C8-8B0C-619934EE5EF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23837D1E-BA7C-44C4-896C-8374F6AE19D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BB83C855-C85A-4639-A3B1-A69CB3A5FF4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527F085A-D93E-4368-9A5E-FDD75803E50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6AAC0B0A-C01F-428D-B6EF-FC09AE885D4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335A072D-1E69-4C7D-987E-CCC444B977D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5FB32B07-84F7-4B97-B5AA-97FA0D06430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9E2E2288-ABCC-49C3-BE46-AFD472ED48F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2A6BE58B-83FF-4DD7-9C46-6CBA33FAB6E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571DC8A2-261A-4481-941E-A5D70084EB2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106B6391-056C-4BF7-88EA-EE9880E4413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CCB51A22-128B-42E4-A198-DCFF016D5CC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EF719B4C-5F2F-40C3-80D7-BC1D39198C8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3EDDF5C6-5B54-42A0-8E80-75FFF93303B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E2DF527C-AA7C-43A4-A685-0DAE0F4E9F1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0A58DA29-5A74-4563-9FCB-BA8DBC26C99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1B88C734-EC9D-4516-A9F5-90EA31BE771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A57BA0E0-6278-4C77-B523-F09E829350A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4118DA8D-3F57-4FB0-BDE5-95673CE4DA3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34F7BFC7-9871-4817-9C75-7DE61246690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EEBEF68A-93B4-4734-BED3-893044625B7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0DB5F64A-1A4E-40F9-B91B-11C631ACA93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344E64FB-9FAD-43CB-8ABF-46AC916C669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62253C45-2416-4B67-9A8D-596F6A20AB2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4AEFC38A-2CF9-4B24-947E-ABB85D6F967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729E502E-8B6B-4F98-8144-2D7AB32552B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A0D1340C-01AC-4EBA-A2FE-7AD99987D4E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90DF4ED8-6DE9-4862-B983-6F81B93659B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D9BB091F-188A-472E-8A09-78DECB270B8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81E1A22C-6BC0-4F0B-9CC9-4097E53F307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DD26DAFC-2DFC-4A58-8132-FE6773283AB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867317F7-C275-45AE-8446-CE7601AC07A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EC19E4CA-CF6A-4AC0-A1E2-3FA30E1C756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3DD04A12-B7BD-4ED2-9495-FA4B52D4409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3BE626B8-7E25-4FC2-BF7F-7C288AF35D0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1E2A4D30-647E-4C38-BE2F-E32EA0E8246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ABA7063D-F2F2-473B-A2D7-D84207E36CF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F7C31BF0-2D89-469E-B091-7CD1EF71626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4E40E576-F55B-464E-A97F-38E9F42A2C0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BC9ED8DE-4C9F-4171-BE6A-723D82025C5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EBB898D6-89A3-4384-A9F9-13B5DFE851F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D9DD9A2A-E9C5-453A-8677-C9CB54E0EC9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7D073863-4CC9-4AC8-BAC6-94EE180FDEA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B62C138C-D7E7-4510-92B1-74AC90913FC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4DDC4778-7F36-4EE1-9B66-CBDFE304096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D3A23BE4-7E64-4ECE-9A02-D7CF1DE5A32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4A743924-06A5-40A2-8AC8-D2F7B9EFF35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CCEBC024-FE4F-4DA3-9091-54801C906AA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0C8BDA67-F47D-47B0-8DD7-8AC170ADD9D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0716408B-1BD8-4406-B5E7-8479C421464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2A884AEF-A2A2-4B71-A852-7E25243A38A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E62C44DD-7F34-4FA8-8D1E-1B47FB8049B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D9060045-F39D-4CD5-8023-72198A0D098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D406F299-FD36-4D8A-B268-75F56F45632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59CA6BFF-2CE5-451C-8477-C20BFBDF41D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6BE8405B-4431-4AE3-A0AA-990F2E33E6B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68C7EFDF-629B-4D4B-9309-CB5ABF5E852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86C97398-B322-4CC0-BFFC-DB82FED821F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E37834FA-8B9C-46E9-958B-53CF91FEEC7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C0D936EC-AA2A-4AFB-9C66-0DB500EF4CF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9CC6A515-6FDF-4E13-A726-C4418CC6FD8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1588A569-6609-4B2A-99F5-0AE1670D371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E3F98576-5AC0-4371-90AA-00019D7269B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0F6F308E-8147-41F9-BCE8-C750ADB1C04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8932DD11-9D15-45E0-860F-4197D6764BA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6E61DFF6-6A46-4015-B758-1D5041EC96F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B803FD86-9C2C-4640-8D8B-12C0EF70D98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F8F91252-DB09-482D-B3AB-4FEDA62B0AB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B24789DE-426D-413F-AABA-DF878E22502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DBDA08A2-9E05-47D9-8F9B-944074E5A36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6F8E2424-E856-46AF-AD01-54EA118FCB9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04FEA3B4-349C-430A-A8D2-EFD395A8C32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21399869-400C-418B-A5AE-D3FFA81FBE8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1857D74A-ED85-4EC6-9724-45064EC0F54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DA9ACCEB-1194-4B68-B2DD-5930C6BDAFB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CFEC5E3F-E7C2-4DFA-B2EA-3A9829083EB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05AA1E85-CAF4-4DD5-A5D0-B015B7D6960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AE69AC69-E141-4AFC-970B-D577648CBE0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5CCB3286-4CC9-4467-8784-00EAC4EACCD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825E1E27-E6EE-4DAB-A316-B781B4F827B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923638CC-6A0F-435E-99D8-C9152672E51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0DEB0241-046F-4349-B736-B7A16E463DF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0355326A-5D75-43D5-92E0-BF1D0E6B750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BD7DC999-64BA-46A3-8DA9-DCA2717EC49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E8925705-D3F0-42FB-B49C-57E5785FDC7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51CBA7BB-E8B4-4817-8BDF-B8527BB9190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7654A71C-EC7B-4A34-91D3-07122775D38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98C6394F-D627-49D2-8F7B-8F288B1C3F1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4613815D-7D86-4A03-997C-F4643795A7DA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D2EE31B0-63D6-4ACB-AAEE-5CDB2FB5F86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95662FBB-2FA2-450A-A9D2-42B7AB4D2BC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76A05924-1A42-402B-AEF9-EAEE42CB9F8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648C32E5-295E-4446-A85C-1E1E42B4781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C35D197B-BD4C-410E-9347-C7126F55DDE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5B211585-DCF6-41CC-9008-9E385F66C0C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8F12C123-EEE2-43D1-A4BE-A01ADA9E801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E90CC500-2281-4BCF-B6B0-A57D271702A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110A168C-3B74-4868-9429-9262A9EC9E6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C5CF75EB-D2B3-4FF5-9863-1DFE1379BA8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783126A7-8544-4C94-BBDF-16E5423D105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E2EE6B37-DBA7-4A90-A98B-9CC27D40C79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6A23D108-1F42-41B8-8415-975F9C53C98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F70E765B-01D5-4274-BF78-F9C4E6520C0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D13E3850-09FB-4FE3-95B4-9074483A774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C6C2165D-83C1-4955-A2F5-AF9901652F4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7872837C-A5C7-456B-9F99-309A455C048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CDEF868C-9C8C-46E3-88CD-E025810C3AC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C8AD37DE-B449-4F8B-A2D0-5F91A4C524B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9F9A5D56-910D-4C7B-9182-204B1EB2022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8D924273-0659-4FFD-8512-030C42DBA7B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366A7F5C-0F78-4AD3-BB85-FD767F1A0DA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6D812932-3A53-46D6-B2E3-849EA774ADA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2CA55624-CFF6-4572-A260-94570811869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E3B56033-10A4-41AF-A186-B29B4BDF433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08CAD5D0-D7A3-4458-9922-8553EA5E082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84E8DB04-DDCB-4792-A133-BA4FA52BF97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7FF41B5F-03B0-497C-B05F-B4703272795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6A625A8A-6B5C-402E-8932-E6CE1E61972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8C08334B-C349-432E-98B0-41E09866B31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03D7F78A-518B-45D5-9291-FE113A028B9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CE0DC29B-401A-4A72-AFB5-C5F86601AFE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28F927F6-6C03-418F-804D-BDF21100B6D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B8A6FC7F-51C4-4E90-AA6C-C1F014CA991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A8D9BAB9-7A24-42A3-96F8-69E60151724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5196DA77-809C-44E3-987F-75F7EAA9E90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0EF57B60-32D8-4061-8288-3172B540D34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FCB998B5-D678-424A-9E26-C5AF27E847B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F59B4E6E-5F04-4BE7-B00B-F02CE22DDFD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3970120E-2D04-49E3-8A81-68488867EDD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CC96B6AC-6DE8-4F2B-AA6D-240741488B0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B58364DE-8855-4CAE-B03F-1909BDB5F53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6DF2F0CF-703D-4AE1-BC52-57D4AC1E977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CE3AE582-4D31-4B27-BC47-70569B3BCA8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BE96ED10-3F95-4956-A310-712CA55EA11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63A46F26-D16D-4474-8A27-CBFC9DE79DD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47BDAC98-3225-406C-BF92-B3764360A2A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B034988C-156C-44B2-98B4-CE3F2429D99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D5A7CBD7-7D22-4375-9599-608EA1FBE70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1A91FCBA-BF7B-4753-8B50-A0549EA1180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2438CC20-4758-4F4F-B322-3CD3551A2B0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7DB143F8-CEAF-4EA1-9CC7-2807038C58F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48706FF9-BE35-4829-B258-19915816B36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30F7C78A-CA4A-420F-A1FB-560AFAAC5E5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FC04E387-DD88-48D5-BF94-3FDD4F6C6D0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3D682FB3-7772-4592-8132-75CEEDC867C0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0116EA79-3D68-48C1-8C0A-EEE21AAAF0ED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78F8D7D7-C0B8-4012-A8A3-E406BF96CFE8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6911F7E7-C1AA-4B1E-932A-CF1385ECE947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2839EC61-4905-4D27-8667-802AF5AD503C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ABEBF8B1-67CB-4A2A-9626-AB4204BAC25C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4271403A-D73C-4830-965D-BE8807CCA83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9EAF2C0C-8CE2-4114-A2FE-CA791CCAD84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5033FAF3-E1DA-4427-AF42-993D7C3C1B2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536A0D3E-D82D-438C-A8EC-D75789DAC17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8118F353-FA1D-4C77-BF84-AB0EA0313D2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8BBA7984-119D-4D58-9CA3-A3318EB98B3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9349DCBE-F6A8-4B5E-A964-5142509A9B8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E46FE801-723F-462A-9557-F69C5296FA8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2963E59A-BA1E-4FCC-B138-A99DA4B3101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61B1D4D6-0961-4078-9CCE-9B2FE6D489B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7AA053C2-D0B8-48C6-B99D-7E78CBA1922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D1A14C2D-D732-4199-81E3-F7AB4368023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8BC5CEA2-1432-4041-9F28-56915FA8053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CF6338F6-25BD-4C1C-A7B9-48BD761383B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A3947E9B-1E2C-4730-AC48-11C87415E17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C78B6D6C-3DE4-49EE-91D5-8270BB14FAA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CCFBF9F5-2B50-4568-AAB6-1504ADEDA20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DC19DFDB-EA32-4BEE-AD21-9BBCA3BF930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4D652678-BF9F-4E43-B019-7FC99F0D6D1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D05D28F8-964A-4558-A4DE-4971B1AF04D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7D3B5144-4684-4C41-92F9-E8020B6BBFC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69879103-12BC-4D92-AC90-C4988933D9B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E521B7F5-63FB-48AF-8A7C-6F69AF91BCC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20ECCF4D-0396-4B2D-8BE2-A0413809193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00830325-B9F2-4A2D-A335-78449500FB5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E832A3C2-AEB8-491C-8C7E-D557C54F7F2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14D5D9AD-3F68-4F1B-89C9-8FAF7BAA392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608D831A-180C-4F54-9FF3-598FC53D6C4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76C66ACC-1705-4F5A-84B6-5996E8192CA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C6A33B35-E99C-44C8-8105-636DFF0D75E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11180DD4-1879-4D56-9461-00FA29A3A16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075B5F94-A0A5-41FD-9AE6-2BA06985F8A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EBFB5C36-9BC2-475B-8637-E0DD02AF7FC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2B4A52BA-6B23-41DB-855C-D69CF237E93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EC5F8EAF-982D-40A5-9CD0-B0BE9AE81F0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2D3BAE30-B3EF-4469-A437-4CD4DCCEB5D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232F8C98-2B8B-4D57-A578-FDBEC15B95D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1761929E-7851-4DD8-BE70-DB0BEC373C5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ADDF5020-BB44-4969-A8EC-9F2E3F2BE96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B4D09895-0DAC-4715-9EAE-B84B8C5E219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1F4FE2CF-7B44-455D-A1E0-5FC88EDD1BC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B0EC3249-0777-47A9-B9E7-E3FF7A81C4A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B8B22C3D-C37C-454A-9D4E-53C47DD8394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6AC476ED-8AC6-4736-8C25-3CC370AB3E5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9399C0A3-02E3-4833-BD24-BBBCB19661F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71CCCF72-71C9-4629-8212-3844C177A59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FE4672BB-C1C1-4846-B634-37F75FD573BE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BF145C9D-DDEA-492A-87A6-AC580CD6AB88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B8E0E24C-1153-4AFE-99DB-01E542C36FF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427472A3-5A0F-444F-B96B-C31E364EDB1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27B4EEF4-FFF5-4FEC-B572-EC2E0C3C14A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0424ACF2-C0A7-4CC7-AA9A-22C07385C60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BB2F7286-CA28-4490-B52E-B2D0621A03E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17F2E8C1-1F13-445A-AAD1-A53C836AB1E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00DA139E-2A3D-4ECA-8FFF-C3507BCF5A5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0A08E7D5-B447-40A0-B767-D00E5E70FFF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1E0F723F-25BD-4E17-90B8-B05EE5CFC02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7875BC93-CB4A-493C-A276-7AE8227BD0B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4FE57BBD-407F-487D-9A08-76DEFA6C208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9AEBDAE3-8A9A-46E1-92A2-E7611DD470D0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84D9946A-E06B-45F9-AED9-358E2123E4C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309474F8-56CF-403A-BBE7-EEB91C0D140A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F1E6C28A-BF69-4820-AAE3-0243E6F18233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ABC36319-3A5C-4A3F-A496-AC0B1A97748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218C3F3F-782E-45BA-BBC7-D95DB5A28650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E2647BAB-2249-42CB-A003-42F69940EEF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AB848FA6-117A-46E1-8449-376D323E45B8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31E24BD5-E008-4DCE-ADB8-6129E03025D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95438BC8-9FF5-4C64-8F36-0ABFFC4E85A9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F07D4845-81F7-41D9-8868-2C1A7F76A8D7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67276C2A-E6CA-4C94-8087-2D2A5DE45E8D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557FC616-1AE1-4E52-8817-1C11D02E1D8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3A32CD1A-8D29-464D-9567-B9DD854ACE5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363E855A-F887-49E0-8892-0B96D22C02A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CB16395B-2DFA-461B-B5F8-07E1E58C3B2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B6075671-F387-4407-A19D-21026EF80DB4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B9CAE074-561A-4A71-883C-473DC9C9BFC3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EF014343-B90D-4B8E-96E2-293B35E64AF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8AB898EF-08FC-4371-A30C-8641097831D2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57551BF5-88E9-4E4A-BCB3-1DDE1252C78F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809BD212-7903-4B0E-B05D-AE241BAE452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52B200FF-4689-48A0-A5FC-A92ADBABA65E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39F16C70-4968-48E1-9B14-36ABC3A7782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2B53502F-7E5A-425A-A30C-3624384A44E4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4C1932A4-9217-44A5-A209-B8C7BBDB3BDF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D9E085FA-1A50-4C42-8057-E4FB4A0CC8A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20E7820B-45D8-43CC-AEA6-AAFDF37AF91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9453F64F-6A35-49B4-8949-2871D746F755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04FAFBC6-D615-4447-921C-D2C15B07D012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1ACFA0A9-5E63-4023-B670-56AC4DFB62AA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274939A4-657D-46FB-845D-5E40E7A4C34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30C5EB2E-93F1-4026-A576-EDB907A833D7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4210ACCE-6E60-4A9C-8B8D-46F6BA9CC554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D0147D71-2DE0-46FA-B600-699411FEC07C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C91C98A9-F41D-417B-A289-8870F32B007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934E771A-C7B9-49AA-A743-6F4BB647159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BC266453-B2E7-4285-9ADA-A18F4ABDB58F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6C064529-9C99-44A8-8927-FF2140190EF0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CF05FAFD-C2DD-4540-B7F6-079820FE5169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62098C00-FC96-4A9F-B400-6948B3C86314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2EF7C2C3-AE88-4C31-A6A7-CAAF246DB1ED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0E2D0495-C197-4D51-84F3-5AB7225E674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2E21052D-AFE6-45C5-A31B-4AF6B04F46FF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45A233EF-793A-4E3E-B3F3-55330D8104A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<sst xmlns="http://schemas.openxmlformats.org/spreadsheetml/2006/main" count="1102" uniqueCount="271">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</sst>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50195</v>
      </c>
    </row>
    <row r="8" spans="1:3" ht="15" customHeight="1" x14ac:dyDescent="0.25">
      <c r="B8" s="7" t="s">
        <v>106</v>
      </c>
      <c r="C8" s="70">
        <v>8.8000000000000009E-2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0.64718109130859403</v>
      </c>
    </row>
    <row r="11" spans="1:3" ht="15" customHeight="1" x14ac:dyDescent="0.25">
      <c r="B11" s="7" t="s">
        <v>108</v>
      </c>
      <c r="C11" s="70">
        <v>0.66799999999999993</v>
      </c>
    </row>
    <row r="12" spans="1:3" ht="15" customHeight="1" x14ac:dyDescent="0.25">
      <c r="B12" s="7" t="s">
        <v>109</v>
      </c>
      <c r="C12" s="70">
        <v>0.75800000000000001</v>
      </c>
    </row>
    <row r="13" spans="1:3" ht="15" customHeight="1" x14ac:dyDescent="0.25">
      <c r="B13" s="7" t="s">
        <v>110</v>
      </c>
      <c r="C13" s="70">
        <v>0.26800000000000002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9.8800000000000013E-2</v>
      </c>
    </row>
    <row r="24" spans="1:3" ht="15" customHeight="1" x14ac:dyDescent="0.25">
      <c r="B24" s="20" t="s">
        <v>102</v>
      </c>
      <c r="C24" s="71">
        <v>0.50419999999999998</v>
      </c>
    </row>
    <row r="25" spans="1:3" ht="15" customHeight="1" x14ac:dyDescent="0.25">
      <c r="B25" s="20" t="s">
        <v>103</v>
      </c>
      <c r="C25" s="71">
        <v>0.33889999999999998</v>
      </c>
    </row>
    <row r="26" spans="1:3" ht="15" customHeight="1" x14ac:dyDescent="0.25">
      <c r="B26" s="20" t="s">
        <v>104</v>
      </c>
      <c r="C26" s="71">
        <v>5.8099999999999999E-2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10.199999999999999</v>
      </c>
    </row>
    <row r="38" spans="1:5" ht="15" customHeight="1" x14ac:dyDescent="0.25">
      <c r="B38" s="16" t="s">
        <v>91</v>
      </c>
      <c r="C38" s="75">
        <v>17.5</v>
      </c>
      <c r="D38" s="17"/>
      <c r="E38" s="18"/>
    </row>
    <row r="39" spans="1:5" ht="15" customHeight="1" x14ac:dyDescent="0.25">
      <c r="B39" s="16" t="s">
        <v>90</v>
      </c>
      <c r="C39" s="75">
        <v>19.600000000000001</v>
      </c>
      <c r="D39" s="17"/>
      <c r="E39" s="17"/>
    </row>
    <row r="40" spans="1:5" ht="15" customHeight="1" x14ac:dyDescent="0.25">
      <c r="B40" s="16" t="s">
        <v>171</v>
      </c>
      <c r="C40" s="75">
        <v>0.68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1.9400000000000001E-2</v>
      </c>
      <c r="D45" s="17"/>
    </row>
    <row r="46" spans="1:5" ht="15.75" customHeight="1" x14ac:dyDescent="0.25">
      <c r="B46" s="16" t="s">
        <v>11</v>
      </c>
      <c r="C46" s="71">
        <v>6.88E-2</v>
      </c>
      <c r="D46" s="17"/>
    </row>
    <row r="47" spans="1:5" ht="15.75" customHeight="1" x14ac:dyDescent="0.25">
      <c r="B47" s="16" t="s">
        <v>12</v>
      </c>
      <c r="C47" s="71">
        <v>0.15340000000000001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0.75840000000000007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1.86002556842</v>
      </c>
      <c r="D51" s="17"/>
    </row>
    <row r="52" spans="1:4" ht="15" customHeight="1" x14ac:dyDescent="0.25">
      <c r="B52" s="16" t="s">
        <v>125</v>
      </c>
      <c r="C52" s="76">
        <v>1.20332040892</v>
      </c>
    </row>
    <row r="53" spans="1:4" ht="15.75" customHeight="1" x14ac:dyDescent="0.25">
      <c r="B53" s="16" t="s">
        <v>126</v>
      </c>
      <c r="C53" s="76">
        <v>1.20332040892</v>
      </c>
    </row>
    <row r="54" spans="1:4" ht="15.75" customHeight="1" x14ac:dyDescent="0.25">
      <c r="B54" s="16" t="s">
        <v>127</v>
      </c>
      <c r="C54" s="76">
        <v>0.82172926770999999</v>
      </c>
    </row>
    <row r="55" spans="1:4" ht="15.75" customHeight="1" x14ac:dyDescent="0.25">
      <c r="B55" s="16" t="s">
        <v>128</v>
      </c>
      <c r="C55" s="76">
        <v>0.82172926770999999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0.5044087329983391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69.047770440302898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40.127093405065906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587.14420029876032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1.4701821374670196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1.7265591195478012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1.7265591195478012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1.7265591195478012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1.7265591195478012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13.259392848861818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13.259392848861818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0.96615864875716684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</v>
      </c>
      <c r="C18" s="85">
        <v>0.95</v>
      </c>
      <c r="D18" s="87">
        <v>13.483785833565435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13.483785833565435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13.483785833565435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17.016109940848352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23.011096740399847</v>
      </c>
      <c r="E22" s="86" t="s">
        <v>202</v>
      </c>
    </row>
    <row r="23" spans="1:5" ht="15.75" customHeight="1" x14ac:dyDescent="0.25">
      <c r="A23" s="52" t="s">
        <v>34</v>
      </c>
      <c r="B23" s="85">
        <v>4.0000000000000001E-3</v>
      </c>
      <c r="C23" s="85">
        <v>0.95</v>
      </c>
      <c r="D23" s="86">
        <v>4.4338460403923747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18.750061042134508</v>
      </c>
      <c r="E24" s="86" t="s">
        <v>202</v>
      </c>
    </row>
    <row r="25" spans="1:5" ht="15.75" customHeight="1" x14ac:dyDescent="0.25">
      <c r="A25" s="52" t="s">
        <v>87</v>
      </c>
      <c r="B25" s="85">
        <v>0.51100000000000001</v>
      </c>
      <c r="C25" s="85">
        <v>0.95</v>
      </c>
      <c r="D25" s="86">
        <v>18.829881187992399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5.7752133647217558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8.9883699987414101</v>
      </c>
      <c r="E27" s="86" t="s">
        <v>202</v>
      </c>
    </row>
    <row r="28" spans="1:5" ht="15.75" customHeight="1" x14ac:dyDescent="0.25">
      <c r="A28" s="52" t="s">
        <v>84</v>
      </c>
      <c r="B28" s="85">
        <v>0.42399999999999999</v>
      </c>
      <c r="C28" s="85">
        <v>0.95</v>
      </c>
      <c r="D28" s="86">
        <v>0.9376778569457449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86">
        <v>138.79578001614144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1.8312597817068252</v>
      </c>
      <c r="E30" s="86" t="s">
        <v>202</v>
      </c>
    </row>
    <row r="31" spans="1:5" ht="15.75" customHeight="1" x14ac:dyDescent="0.25">
      <c r="A31" s="52" t="s">
        <v>28</v>
      </c>
      <c r="B31" s="85">
        <v>0</v>
      </c>
      <c r="C31" s="85">
        <v>0.95</v>
      </c>
      <c r="D31" s="86">
        <v>2.0999149037147795</v>
      </c>
      <c r="E31" s="86" t="s">
        <v>202</v>
      </c>
    </row>
    <row r="32" spans="1:5" ht="15.75" customHeight="1" x14ac:dyDescent="0.25">
      <c r="A32" s="52" t="s">
        <v>83</v>
      </c>
      <c r="B32" s="85">
        <v>0.75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0.22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0.79200000000000004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0.94799999999999995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0.65799999999999992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1.9591706725005058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2.1210371098292189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 x14ac:dyDescent="0.25">
      <c r="A3" s="3" t="s">
        <v>65</v>
      </c>
      <c r="B3" s="26">
        <f>frac_mam_1month * 2.6</f>
        <v>9.0758345599999998E-2</v>
      </c>
      <c r="C3" s="26">
        <f>frac_mam_1_5months * 2.6</f>
        <v>9.0758345599999998E-2</v>
      </c>
      <c r="D3" s="26">
        <f>frac_mam_6_11months * 2.6</f>
        <v>0.1756705184</v>
      </c>
      <c r="E3" s="26">
        <f>frac_mam_12_23months * 2.6</f>
        <v>9.1730085200000006E-2</v>
      </c>
      <c r="F3" s="26">
        <f>frac_mam_24_59months * 2.6</f>
        <v>0.10312447270666666</v>
      </c>
    </row>
    <row r="4" spans="1:6" ht="15.75" customHeight="1" x14ac:dyDescent="0.25">
      <c r="A4" s="3" t="s">
        <v>66</v>
      </c>
      <c r="B4" s="26">
        <f>frac_sam_1month * 2.6</f>
        <v>4.8528721800000008E-2</v>
      </c>
      <c r="C4" s="26">
        <f>frac_sam_1_5months * 2.6</f>
        <v>4.8528721800000008E-2</v>
      </c>
      <c r="D4" s="26">
        <f>frac_sam_6_11months * 2.6</f>
        <v>7.4150096800000009E-2</v>
      </c>
      <c r="E4" s="26">
        <f>frac_sam_12_23months * 2.6</f>
        <v>3.1508159800000005E-2</v>
      </c>
      <c r="F4" s="26">
        <f>frac_sam_24_59months * 2.6</f>
        <v>4.1088569426666673E-2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10131.658166000001</v>
      </c>
      <c r="C2" s="78">
        <v>23732</v>
      </c>
      <c r="D2" s="78">
        <v>45579</v>
      </c>
      <c r="E2" s="78">
        <v>1165689</v>
      </c>
      <c r="F2" s="78">
        <v>864292</v>
      </c>
      <c r="G2" s="22">
        <f t="shared" ref="G2:G40" si="0">C2+D2+E2+F2</f>
        <v>2099292</v>
      </c>
      <c r="H2" s="22">
        <f t="shared" ref="H2:H40" si="1">(B2 + stillbirth*B2/(1000-stillbirth))/(1-abortion)</f>
        <v>11874.767103956945</v>
      </c>
      <c r="I2" s="22">
        <f>G2-H2</f>
        <v>2087417.232896043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10082.757333333335</v>
      </c>
      <c r="C3" s="78">
        <v>24000</v>
      </c>
      <c r="D3" s="78">
        <v>46000</v>
      </c>
      <c r="E3" s="78">
        <v>1147000</v>
      </c>
      <c r="F3" s="78">
        <v>880000</v>
      </c>
      <c r="G3" s="22">
        <f t="shared" si="0"/>
        <v>2097000</v>
      </c>
      <c r="H3" s="22">
        <f t="shared" si="1"/>
        <v>11817.453089844734</v>
      </c>
      <c r="I3" s="22">
        <f t="shared" ref="I3:I15" si="3">G3-H3</f>
        <v>2085182.5469101553</v>
      </c>
    </row>
    <row r="4" spans="1:9" ht="15.75" customHeight="1" x14ac:dyDescent="0.25">
      <c r="A4" s="7">
        <f t="shared" si="2"/>
        <v>2019</v>
      </c>
      <c r="B4" s="77">
        <v>10038.769000000002</v>
      </c>
      <c r="C4" s="78">
        <v>24000</v>
      </c>
      <c r="D4" s="78">
        <v>46000</v>
      </c>
      <c r="E4" s="78">
        <v>1132000</v>
      </c>
      <c r="F4" s="78">
        <v>906000</v>
      </c>
      <c r="G4" s="22">
        <f t="shared" si="0"/>
        <v>2108000</v>
      </c>
      <c r="H4" s="22">
        <f t="shared" si="1"/>
        <v>11765.896749799876</v>
      </c>
      <c r="I4" s="22">
        <f t="shared" si="3"/>
        <v>2096234.1032502002</v>
      </c>
    </row>
    <row r="5" spans="1:9" ht="15.75" customHeight="1" x14ac:dyDescent="0.25">
      <c r="A5" s="7">
        <f t="shared" si="2"/>
        <v>2020</v>
      </c>
      <c r="B5" s="77">
        <v>9992.4639999999999</v>
      </c>
      <c r="C5" s="78">
        <v>24000</v>
      </c>
      <c r="D5" s="78">
        <v>46000</v>
      </c>
      <c r="E5" s="78">
        <v>1121000</v>
      </c>
      <c r="F5" s="78">
        <v>939000</v>
      </c>
      <c r="G5" s="22">
        <f t="shared" si="0"/>
        <v>2130000</v>
      </c>
      <c r="H5" s="22">
        <f t="shared" si="1"/>
        <v>11711.625170386153</v>
      </c>
      <c r="I5" s="22">
        <f t="shared" si="3"/>
        <v>2118288.3748296141</v>
      </c>
    </row>
    <row r="6" spans="1:9" ht="15.75" customHeight="1" x14ac:dyDescent="0.25">
      <c r="A6" s="7">
        <f t="shared" si="2"/>
        <v>2021</v>
      </c>
      <c r="B6" s="77">
        <v>9932.0628000000015</v>
      </c>
      <c r="C6" s="78">
        <v>23000</v>
      </c>
      <c r="D6" s="78">
        <v>46000</v>
      </c>
      <c r="E6" s="78">
        <v>1182000</v>
      </c>
      <c r="F6" s="78">
        <v>1003000</v>
      </c>
      <c r="G6" s="22">
        <f t="shared" si="0"/>
        <v>2254000</v>
      </c>
      <c r="H6" s="22">
        <f t="shared" si="1"/>
        <v>11640.832199379052</v>
      </c>
      <c r="I6" s="22">
        <f t="shared" si="3"/>
        <v>2242359.1678006211</v>
      </c>
    </row>
    <row r="7" spans="1:9" ht="15.75" customHeight="1" x14ac:dyDescent="0.25">
      <c r="A7" s="7">
        <f t="shared" si="2"/>
        <v>2022</v>
      </c>
      <c r="B7" s="77">
        <v>9886.7235999999994</v>
      </c>
      <c r="C7" s="78">
        <v>23000</v>
      </c>
      <c r="D7" s="78">
        <v>46000</v>
      </c>
      <c r="E7" s="78">
        <v>1252000</v>
      </c>
      <c r="F7" s="78">
        <v>1084000</v>
      </c>
      <c r="G7" s="22">
        <f t="shared" si="0"/>
        <v>2405000</v>
      </c>
      <c r="H7" s="22">
        <f t="shared" si="1"/>
        <v>11587.692581770703</v>
      </c>
      <c r="I7" s="22">
        <f t="shared" si="3"/>
        <v>2393412.3074182295</v>
      </c>
    </row>
    <row r="8" spans="1:9" ht="15.75" customHeight="1" x14ac:dyDescent="0.25">
      <c r="A8" s="7">
        <f t="shared" si="2"/>
        <v>2023</v>
      </c>
      <c r="B8" s="77">
        <v>9822.5382000000009</v>
      </c>
      <c r="C8" s="78">
        <v>23000</v>
      </c>
      <c r="D8" s="78">
        <v>46000</v>
      </c>
      <c r="E8" s="78">
        <v>1329000</v>
      </c>
      <c r="F8" s="78">
        <v>1176000</v>
      </c>
      <c r="G8" s="22">
        <f t="shared" si="0"/>
        <v>2574000</v>
      </c>
      <c r="H8" s="22">
        <f t="shared" si="1"/>
        <v>11512.464355157999</v>
      </c>
      <c r="I8" s="22">
        <f t="shared" si="3"/>
        <v>2562487.5356448418</v>
      </c>
    </row>
    <row r="9" spans="1:9" ht="15.75" customHeight="1" x14ac:dyDescent="0.25">
      <c r="A9" s="7">
        <f t="shared" si="2"/>
        <v>2024</v>
      </c>
      <c r="B9" s="77">
        <v>9756.5720000000001</v>
      </c>
      <c r="C9" s="78">
        <v>23000</v>
      </c>
      <c r="D9" s="78">
        <v>46000</v>
      </c>
      <c r="E9" s="78">
        <v>1413000</v>
      </c>
      <c r="F9" s="78">
        <v>1269000</v>
      </c>
      <c r="G9" s="22">
        <f t="shared" si="0"/>
        <v>2751000</v>
      </c>
      <c r="H9" s="22">
        <f t="shared" si="1"/>
        <v>11435.148949436774</v>
      </c>
      <c r="I9" s="22">
        <f t="shared" si="3"/>
        <v>2739564.8510505632</v>
      </c>
    </row>
    <row r="10" spans="1:9" ht="15.75" customHeight="1" x14ac:dyDescent="0.25">
      <c r="A10" s="7">
        <f t="shared" si="2"/>
        <v>2025</v>
      </c>
      <c r="B10" s="77">
        <v>9688.8250000000007</v>
      </c>
      <c r="C10" s="78">
        <v>23000</v>
      </c>
      <c r="D10" s="78">
        <v>46000</v>
      </c>
      <c r="E10" s="78">
        <v>1501000</v>
      </c>
      <c r="F10" s="78">
        <v>1356000</v>
      </c>
      <c r="G10" s="22">
        <f t="shared" si="0"/>
        <v>2926000</v>
      </c>
      <c r="H10" s="22">
        <f t="shared" si="1"/>
        <v>11355.746364607032</v>
      </c>
      <c r="I10" s="22">
        <f t="shared" si="3"/>
        <v>2914644.253635393</v>
      </c>
    </row>
    <row r="11" spans="1:9" ht="15.75" customHeight="1" x14ac:dyDescent="0.25">
      <c r="A11" s="7">
        <f t="shared" si="2"/>
        <v>2026</v>
      </c>
      <c r="B11" s="77">
        <v>9630.9953999999998</v>
      </c>
      <c r="C11" s="78">
        <v>23000</v>
      </c>
      <c r="D11" s="78">
        <v>46000</v>
      </c>
      <c r="E11" s="78">
        <v>1568000</v>
      </c>
      <c r="F11" s="78">
        <v>1422000</v>
      </c>
      <c r="G11" s="22">
        <f t="shared" si="0"/>
        <v>3059000</v>
      </c>
      <c r="H11" s="22">
        <f t="shared" si="1"/>
        <v>11287.967426503939</v>
      </c>
      <c r="I11" s="22">
        <f t="shared" si="3"/>
        <v>3047712.032573496</v>
      </c>
    </row>
    <row r="12" spans="1:9" ht="15.75" customHeight="1" x14ac:dyDescent="0.25">
      <c r="A12" s="7">
        <f t="shared" si="2"/>
        <v>2027</v>
      </c>
      <c r="B12" s="77">
        <v>9571.5401999999995</v>
      </c>
      <c r="C12" s="78">
        <v>24000</v>
      </c>
      <c r="D12" s="78">
        <v>46000</v>
      </c>
      <c r="E12" s="78">
        <v>1636000</v>
      </c>
      <c r="F12" s="78">
        <v>1477000</v>
      </c>
      <c r="G12" s="22">
        <f t="shared" si="0"/>
        <v>3183000</v>
      </c>
      <c r="H12" s="22">
        <f t="shared" si="1"/>
        <v>11218.283210795948</v>
      </c>
      <c r="I12" s="22">
        <f t="shared" si="3"/>
        <v>3171781.7167892042</v>
      </c>
    </row>
    <row r="13" spans="1:9" ht="15.75" customHeight="1" x14ac:dyDescent="0.25">
      <c r="A13" s="7">
        <f t="shared" si="2"/>
        <v>2028</v>
      </c>
      <c r="B13" s="77">
        <v>9494.8940000000002</v>
      </c>
      <c r="C13" s="78">
        <v>24000</v>
      </c>
      <c r="D13" s="78">
        <v>46000</v>
      </c>
      <c r="E13" s="78">
        <v>1705000</v>
      </c>
      <c r="F13" s="78">
        <v>1525000</v>
      </c>
      <c r="G13" s="22">
        <f t="shared" si="0"/>
        <v>3300000</v>
      </c>
      <c r="H13" s="22">
        <f t="shared" si="1"/>
        <v>11128.450356243313</v>
      </c>
      <c r="I13" s="22">
        <f t="shared" si="3"/>
        <v>3288871.5496437568</v>
      </c>
    </row>
    <row r="14" spans="1:9" ht="15.75" customHeight="1" x14ac:dyDescent="0.25">
      <c r="A14" s="7">
        <f t="shared" si="2"/>
        <v>2029</v>
      </c>
      <c r="B14" s="77">
        <v>9432.3907999999992</v>
      </c>
      <c r="C14" s="78">
        <v>24000</v>
      </c>
      <c r="D14" s="78">
        <v>45000</v>
      </c>
      <c r="E14" s="78">
        <v>1774000</v>
      </c>
      <c r="F14" s="78">
        <v>1565000</v>
      </c>
      <c r="G14" s="22">
        <f t="shared" si="0"/>
        <v>3408000</v>
      </c>
      <c r="H14" s="22">
        <f t="shared" si="1"/>
        <v>11055.19374502613</v>
      </c>
      <c r="I14" s="22">
        <f t="shared" si="3"/>
        <v>3396944.8062549741</v>
      </c>
    </row>
    <row r="15" spans="1:9" ht="15.75" customHeight="1" x14ac:dyDescent="0.25">
      <c r="A15" s="7">
        <f t="shared" si="2"/>
        <v>2030</v>
      </c>
      <c r="B15" s="77">
        <v>9353.1029999999992</v>
      </c>
      <c r="C15" s="78">
        <v>24000</v>
      </c>
      <c r="D15" s="78">
        <v>45000</v>
      </c>
      <c r="E15" s="78">
        <v>1841000</v>
      </c>
      <c r="F15" s="78">
        <v>1599000</v>
      </c>
      <c r="G15" s="22">
        <f t="shared" si="0"/>
        <v>3509000</v>
      </c>
      <c r="H15" s="22">
        <f t="shared" si="1"/>
        <v>10962.26481436553</v>
      </c>
      <c r="I15" s="22">
        <f t="shared" si="3"/>
        <v>3498037.7351856343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128.92503478045825</v>
      </c>
      <c r="I17" s="22">
        <f t="shared" si="4"/>
        <v>-128.92503478045825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2.6840409999999995E-2</v>
      </c>
    </row>
    <row r="4" spans="1:8" ht="15.75" customHeight="1" x14ac:dyDescent="0.25">
      <c r="B4" s="24" t="s">
        <v>7</v>
      </c>
      <c r="C4" s="79">
        <v>0.24109738923108726</v>
      </c>
    </row>
    <row r="5" spans="1:8" ht="15.75" customHeight="1" x14ac:dyDescent="0.25">
      <c r="B5" s="24" t="s">
        <v>8</v>
      </c>
      <c r="C5" s="79">
        <v>5.1231634743594295E-2</v>
      </c>
    </row>
    <row r="6" spans="1:8" ht="15.75" customHeight="1" x14ac:dyDescent="0.25">
      <c r="B6" s="24" t="s">
        <v>10</v>
      </c>
      <c r="C6" s="79">
        <v>0.11973598616140731</v>
      </c>
    </row>
    <row r="7" spans="1:8" ht="15.75" customHeight="1" x14ac:dyDescent="0.25">
      <c r="B7" s="24" t="s">
        <v>13</v>
      </c>
      <c r="C7" s="79">
        <v>0.28488752956911323</v>
      </c>
    </row>
    <row r="8" spans="1:8" ht="15.75" customHeight="1" x14ac:dyDescent="0.25">
      <c r="B8" s="24" t="s">
        <v>14</v>
      </c>
      <c r="C8" s="79">
        <v>2.566036115351167E-4</v>
      </c>
    </row>
    <row r="9" spans="1:8" ht="15.75" customHeight="1" x14ac:dyDescent="0.25">
      <c r="B9" s="24" t="s">
        <v>27</v>
      </c>
      <c r="C9" s="79">
        <v>0.13857654580239426</v>
      </c>
    </row>
    <row r="10" spans="1:8" ht="15.75" customHeight="1" x14ac:dyDescent="0.25">
      <c r="B10" s="24" t="s">
        <v>15</v>
      </c>
      <c r="C10" s="79">
        <v>0.13737390088086854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0.124961725039588</v>
      </c>
      <c r="D14" s="79">
        <v>0.124961725039588</v>
      </c>
      <c r="E14" s="79">
        <v>6.7135639248380605E-2</v>
      </c>
      <c r="F14" s="79">
        <v>6.7135639248380605E-2</v>
      </c>
    </row>
    <row r="15" spans="1:8" ht="15.75" customHeight="1" x14ac:dyDescent="0.25">
      <c r="B15" s="24" t="s">
        <v>16</v>
      </c>
      <c r="C15" s="79">
        <v>0.17070797229590401</v>
      </c>
      <c r="D15" s="79">
        <v>0.17070797229590401</v>
      </c>
      <c r="E15" s="79">
        <v>0.11032681833836901</v>
      </c>
      <c r="F15" s="79">
        <v>0.11032681833836901</v>
      </c>
    </row>
    <row r="16" spans="1:8" ht="15.75" customHeight="1" x14ac:dyDescent="0.25">
      <c r="B16" s="24" t="s">
        <v>17</v>
      </c>
      <c r="C16" s="79">
        <v>2.4090698353176801E-2</v>
      </c>
      <c r="D16" s="79">
        <v>2.4090698353176801E-2</v>
      </c>
      <c r="E16" s="79">
        <v>2.1311444689782699E-2</v>
      </c>
      <c r="F16" s="79">
        <v>2.1311444689782699E-2</v>
      </c>
    </row>
    <row r="17" spans="1:8" ht="15.75" customHeight="1" x14ac:dyDescent="0.25">
      <c r="B17" s="24" t="s">
        <v>18</v>
      </c>
      <c r="C17" s="79">
        <v>6.0565043850134597E-5</v>
      </c>
      <c r="D17" s="79">
        <v>6.0565043850134597E-5</v>
      </c>
      <c r="E17" s="79">
        <v>1.50864871670593E-4</v>
      </c>
      <c r="F17" s="79">
        <v>1.50864871670593E-4</v>
      </c>
    </row>
    <row r="18" spans="1:8" ht="15.75" customHeight="1" x14ac:dyDescent="0.25">
      <c r="B18" s="24" t="s">
        <v>19</v>
      </c>
      <c r="C18" s="79">
        <v>1.0676599100200299E-3</v>
      </c>
      <c r="D18" s="79">
        <v>1.0676599100200299E-3</v>
      </c>
      <c r="E18" s="79">
        <v>4.5023818100270001E-3</v>
      </c>
      <c r="F18" s="79">
        <v>4.5023818100270001E-3</v>
      </c>
    </row>
    <row r="19" spans="1:8" ht="15.75" customHeight="1" x14ac:dyDescent="0.25">
      <c r="B19" s="24" t="s">
        <v>20</v>
      </c>
      <c r="C19" s="79">
        <v>3.5365873961288501E-3</v>
      </c>
      <c r="D19" s="79">
        <v>3.5365873961288501E-3</v>
      </c>
      <c r="E19" s="79">
        <v>1.3823051431505499E-3</v>
      </c>
      <c r="F19" s="79">
        <v>1.3823051431505499E-3</v>
      </c>
    </row>
    <row r="20" spans="1:8" ht="15.75" customHeight="1" x14ac:dyDescent="0.25">
      <c r="B20" s="24" t="s">
        <v>21</v>
      </c>
      <c r="C20" s="79">
        <v>2.7921343645073399E-2</v>
      </c>
      <c r="D20" s="79">
        <v>2.7921343645073399E-2</v>
      </c>
      <c r="E20" s="79">
        <v>4.5785538973862401E-2</v>
      </c>
      <c r="F20" s="79">
        <v>4.5785538973862401E-2</v>
      </c>
    </row>
    <row r="21" spans="1:8" ht="15.75" customHeight="1" x14ac:dyDescent="0.25">
      <c r="B21" s="24" t="s">
        <v>22</v>
      </c>
      <c r="C21" s="79">
        <v>9.2952575822999803E-2</v>
      </c>
      <c r="D21" s="79">
        <v>9.2952575822999803E-2</v>
      </c>
      <c r="E21" s="79">
        <v>0.22818172024139996</v>
      </c>
      <c r="F21" s="79">
        <v>0.22818172024139996</v>
      </c>
    </row>
    <row r="22" spans="1:8" ht="15.75" customHeight="1" x14ac:dyDescent="0.25">
      <c r="B22" s="24" t="s">
        <v>23</v>
      </c>
      <c r="C22" s="79">
        <v>0.55470087249325895</v>
      </c>
      <c r="D22" s="79">
        <v>0.55470087249325895</v>
      </c>
      <c r="E22" s="79">
        <v>0.52122328668335716</v>
      </c>
      <c r="F22" s="79">
        <v>0.52122328668335716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5.7300000000000004E-2</v>
      </c>
    </row>
    <row r="27" spans="1:8" ht="15.75" customHeight="1" x14ac:dyDescent="0.25">
      <c r="B27" s="24" t="s">
        <v>39</v>
      </c>
      <c r="C27" s="79">
        <v>1.4199999999999999E-2</v>
      </c>
    </row>
    <row r="28" spans="1:8" ht="15.75" customHeight="1" x14ac:dyDescent="0.25">
      <c r="B28" s="24" t="s">
        <v>40</v>
      </c>
      <c r="C28" s="79">
        <v>0.1016</v>
      </c>
    </row>
    <row r="29" spans="1:8" ht="15.75" customHeight="1" x14ac:dyDescent="0.25">
      <c r="B29" s="24" t="s">
        <v>41</v>
      </c>
      <c r="C29" s="79">
        <v>0.21960000000000002</v>
      </c>
    </row>
    <row r="30" spans="1:8" ht="15.75" customHeight="1" x14ac:dyDescent="0.25">
      <c r="B30" s="24" t="s">
        <v>42</v>
      </c>
      <c r="C30" s="79">
        <v>5.5099999999999996E-2</v>
      </c>
    </row>
    <row r="31" spans="1:8" ht="15.75" customHeight="1" x14ac:dyDescent="0.25">
      <c r="B31" s="24" t="s">
        <v>43</v>
      </c>
      <c r="C31" s="79">
        <v>0.14230000000000001</v>
      </c>
    </row>
    <row r="32" spans="1:8" ht="15.75" customHeight="1" x14ac:dyDescent="0.25">
      <c r="B32" s="24" t="s">
        <v>44</v>
      </c>
      <c r="C32" s="79">
        <v>3.0800000000000001E-2</v>
      </c>
    </row>
    <row r="33" spans="2:3" ht="15.75" customHeight="1" x14ac:dyDescent="0.25">
      <c r="B33" s="24" t="s">
        <v>45</v>
      </c>
      <c r="C33" s="79">
        <v>8.199999999999999E-2</v>
      </c>
    </row>
    <row r="34" spans="2:3" ht="15.75" customHeight="1" x14ac:dyDescent="0.25">
      <c r="B34" s="24" t="s">
        <v>46</v>
      </c>
      <c r="C34" s="79">
        <v>0.29710000000000003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0.69428860532196379</v>
      </c>
      <c r="D2" s="80">
        <v>0.69428860532196379</v>
      </c>
      <c r="E2" s="80">
        <v>0.74280471323146069</v>
      </c>
      <c r="F2" s="80">
        <v>0.60650938989946246</v>
      </c>
      <c r="G2" s="80">
        <v>0.59976786098078705</v>
      </c>
    </row>
    <row r="3" spans="1:15" ht="15.75" customHeight="1" x14ac:dyDescent="0.25">
      <c r="A3" s="5"/>
      <c r="B3" s="11" t="s">
        <v>118</v>
      </c>
      <c r="C3" s="80">
        <v>0.2107840226229272</v>
      </c>
      <c r="D3" s="80">
        <v>0.2107840226229272</v>
      </c>
      <c r="E3" s="80">
        <v>0.14611006415085842</v>
      </c>
      <c r="F3" s="80">
        <v>0.22484304485369486</v>
      </c>
      <c r="G3" s="80">
        <v>0.23158457377237029</v>
      </c>
    </row>
    <row r="4" spans="1:15" ht="15.75" customHeight="1" x14ac:dyDescent="0.25">
      <c r="A4" s="5"/>
      <c r="B4" s="11" t="s">
        <v>116</v>
      </c>
      <c r="C4" s="81">
        <v>2.827623848450057E-2</v>
      </c>
      <c r="D4" s="81">
        <v>2.827623848450057E-2</v>
      </c>
      <c r="E4" s="81">
        <v>4.4434089047072342E-2</v>
      </c>
      <c r="F4" s="81">
        <v>0.10199643167623421</v>
      </c>
      <c r="G4" s="81">
        <v>0.10199643167623421</v>
      </c>
    </row>
    <row r="5" spans="1:15" ht="15.75" customHeight="1" x14ac:dyDescent="0.25">
      <c r="A5" s="5"/>
      <c r="B5" s="11" t="s">
        <v>119</v>
      </c>
      <c r="C5" s="81">
        <v>6.6651133570608506E-2</v>
      </c>
      <c r="D5" s="81">
        <v>6.6651133570608506E-2</v>
      </c>
      <c r="E5" s="81">
        <v>6.6651133570608506E-2</v>
      </c>
      <c r="F5" s="81">
        <v>6.6651133570608506E-2</v>
      </c>
      <c r="G5" s="81">
        <v>6.6651133570608506E-2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0.79152166461668427</v>
      </c>
      <c r="D8" s="80">
        <v>0.79152166461668427</v>
      </c>
      <c r="E8" s="80">
        <v>0.75754814372866508</v>
      </c>
      <c r="F8" s="80">
        <v>0.78408650772632671</v>
      </c>
      <c r="G8" s="80">
        <v>0.76532951073654798</v>
      </c>
    </row>
    <row r="9" spans="1:15" ht="15.75" customHeight="1" x14ac:dyDescent="0.25">
      <c r="B9" s="7" t="s">
        <v>121</v>
      </c>
      <c r="C9" s="80">
        <v>0.15490638638331572</v>
      </c>
      <c r="D9" s="80">
        <v>0.15490638638331572</v>
      </c>
      <c r="E9" s="80">
        <v>0.14636700427133481</v>
      </c>
      <c r="F9" s="80">
        <v>0.16851416727367327</v>
      </c>
      <c r="G9" s="80">
        <v>0.17920393459678546</v>
      </c>
    </row>
    <row r="10" spans="1:15" ht="15.75" customHeight="1" x14ac:dyDescent="0.25">
      <c r="B10" s="7" t="s">
        <v>122</v>
      </c>
      <c r="C10" s="81">
        <v>3.4907055999999999E-2</v>
      </c>
      <c r="D10" s="81">
        <v>3.4907055999999999E-2</v>
      </c>
      <c r="E10" s="81">
        <v>6.7565583999999998E-2</v>
      </c>
      <c r="F10" s="81">
        <v>3.5280802E-2</v>
      </c>
      <c r="G10" s="81">
        <v>3.9663258733333331E-2</v>
      </c>
    </row>
    <row r="11" spans="1:15" ht="15.75" customHeight="1" x14ac:dyDescent="0.25">
      <c r="B11" s="7" t="s">
        <v>123</v>
      </c>
      <c r="C11" s="81">
        <v>1.8664893000000002E-2</v>
      </c>
      <c r="D11" s="81">
        <v>1.8664893000000002E-2</v>
      </c>
      <c r="E11" s="81">
        <v>2.8519268E-2</v>
      </c>
      <c r="F11" s="81">
        <v>1.2118523000000001E-2</v>
      </c>
      <c r="G11" s="81">
        <v>1.5803295933333336E-2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0.40415045650000003</v>
      </c>
      <c r="D14" s="82">
        <v>0.37718054182999999</v>
      </c>
      <c r="E14" s="82">
        <v>0.37718054182999999</v>
      </c>
      <c r="F14" s="82">
        <v>0.19508714863900001</v>
      </c>
      <c r="G14" s="82">
        <v>0.19508714863900001</v>
      </c>
      <c r="H14" s="83">
        <v>0.30299999999999999</v>
      </c>
      <c r="I14" s="83">
        <v>0.30299999999999999</v>
      </c>
      <c r="J14" s="83">
        <v>0.30299999999999999</v>
      </c>
      <c r="K14" s="83">
        <v>0.30299999999999999</v>
      </c>
      <c r="L14" s="83">
        <v>0.19234315830199999</v>
      </c>
      <c r="M14" s="83">
        <v>0.21392857634000001</v>
      </c>
      <c r="N14" s="83">
        <v>0.19250641391950002</v>
      </c>
      <c r="O14" s="83">
        <v>0.20923198789300002</v>
      </c>
    </row>
    <row r="15" spans="1:15" ht="15.75" customHeight="1" x14ac:dyDescent="0.25">
      <c r="B15" s="16" t="s">
        <v>68</v>
      </c>
      <c r="C15" s="80">
        <f>iron_deficiency_anaemia*C14</f>
        <v>0.20385701970386538</v>
      </c>
      <c r="D15" s="80">
        <f t="shared" ref="D15:O15" si="0">iron_deficiency_anaemia*D14</f>
        <v>0.19025315921609734</v>
      </c>
      <c r="E15" s="80">
        <f t="shared" si="0"/>
        <v>0.19025315921609734</v>
      </c>
      <c r="F15" s="80">
        <f t="shared" si="0"/>
        <v>9.8403661469256651E-2</v>
      </c>
      <c r="G15" s="80">
        <f t="shared" si="0"/>
        <v>9.8403661469256651E-2</v>
      </c>
      <c r="H15" s="80">
        <f t="shared" si="0"/>
        <v>0.15283584609849674</v>
      </c>
      <c r="I15" s="80">
        <f t="shared" si="0"/>
        <v>0.15283584609849674</v>
      </c>
      <c r="J15" s="80">
        <f t="shared" si="0"/>
        <v>0.15283584609849674</v>
      </c>
      <c r="K15" s="80">
        <f t="shared" si="0"/>
        <v>0.15283584609849674</v>
      </c>
      <c r="L15" s="80">
        <f t="shared" si="0"/>
        <v>9.7019568780010793E-2</v>
      </c>
      <c r="M15" s="80">
        <f t="shared" si="0"/>
        <v>0.10790744214379787</v>
      </c>
      <c r="N15" s="80">
        <f t="shared" si="0"/>
        <v>9.710191633918884E-2</v>
      </c>
      <c r="O15" s="80">
        <f t="shared" si="0"/>
        <v>0.10553844191583196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6.2E-2</v>
      </c>
      <c r="D2" s="81">
        <v>8.0000000000000002E-3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0.24299999999999999</v>
      </c>
      <c r="D3" s="81">
        <v>0.13200000000000001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0.62</v>
      </c>
      <c r="D4" s="81">
        <v>0.66500000000000004</v>
      </c>
      <c r="E4" s="81">
        <v>0.48399999999999999</v>
      </c>
      <c r="F4" s="81">
        <v>0.17399999999999999</v>
      </c>
      <c r="G4" s="81">
        <v>0</v>
      </c>
    </row>
    <row r="5" spans="1:7" x14ac:dyDescent="0.25">
      <c r="B5" s="43" t="s">
        <v>169</v>
      </c>
      <c r="C5" s="80">
        <f>1-SUM(C2:C4)</f>
        <v>7.4999999999999956E-2</v>
      </c>
      <c r="D5" s="80">
        <f>1-SUM(D2:D4)</f>
        <v>0.19499999999999995</v>
      </c>
      <c r="E5" s="80">
        <f>1-SUM(E2:E4)</f>
        <v>0.51600000000000001</v>
      </c>
      <c r="F5" s="80">
        <f>1-SUM(F2:F4)</f>
        <v>0.82600000000000007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8.8800000000000004E-2</v>
      </c>
      <c r="D2" s="144">
        <v>8.6830000000000004E-2</v>
      </c>
      <c r="E2" s="144">
        <v>8.4930000000000005E-2</v>
      </c>
      <c r="F2" s="144">
        <v>8.3089999999999997E-2</v>
      </c>
      <c r="G2" s="144">
        <v>8.1310000000000007E-2</v>
      </c>
      <c r="H2" s="144">
        <v>7.9619999999999996E-2</v>
      </c>
      <c r="I2" s="144">
        <v>7.7990000000000004E-2</v>
      </c>
      <c r="J2" s="144">
        <v>7.6410000000000006E-2</v>
      </c>
      <c r="K2" s="144">
        <v>7.4889999999999998E-2</v>
      </c>
      <c r="L2" s="144">
        <v>7.3419999999999999E-2</v>
      </c>
      <c r="M2" s="144">
        <v>7.2000000000000008E-2</v>
      </c>
      <c r="N2" s="144">
        <v>7.0639999999999994E-2</v>
      </c>
      <c r="O2" s="144">
        <v>6.9320000000000007E-2</v>
      </c>
      <c r="P2" s="144">
        <v>6.8049999999999999E-2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4.2340000000000003E-2</v>
      </c>
      <c r="D4" s="144">
        <v>4.1689999999999998E-2</v>
      </c>
      <c r="E4" s="144">
        <v>4.1070000000000002E-2</v>
      </c>
      <c r="F4" s="144">
        <v>4.045E-2</v>
      </c>
      <c r="G4" s="144">
        <v>3.986E-2</v>
      </c>
      <c r="H4" s="144">
        <v>3.9300000000000002E-2</v>
      </c>
      <c r="I4" s="144">
        <v>3.8759999999999996E-2</v>
      </c>
      <c r="J4" s="144">
        <v>3.823E-2</v>
      </c>
      <c r="K4" s="144">
        <v>3.7719999999999997E-2</v>
      </c>
      <c r="L4" s="144">
        <v>3.7229999999999999E-2</v>
      </c>
      <c r="M4" s="144">
        <v>3.6749999999999998E-2</v>
      </c>
      <c r="N4" s="144">
        <v>3.6290000000000003E-2</v>
      </c>
      <c r="O4" s="144">
        <v>3.5830000000000001E-2</v>
      </c>
      <c r="P4" s="144">
        <v>3.5400000000000001E-2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0.11700029202675426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0.15283584609849674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0.10258788136823545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1.7000000000000001E-2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0.27733333333333332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28.681999999999999</v>
      </c>
      <c r="D13" s="143">
        <v>28.164999999999999</v>
      </c>
      <c r="E13" s="143">
        <v>27.675000000000001</v>
      </c>
      <c r="F13" s="143">
        <v>27.247</v>
      </c>
      <c r="G13" s="143">
        <v>26.843</v>
      </c>
      <c r="H13" s="143">
        <v>26.468</v>
      </c>
      <c r="I13" s="143">
        <v>26.100999999999999</v>
      </c>
      <c r="J13" s="143">
        <v>25.74</v>
      </c>
      <c r="K13" s="143">
        <v>25.38</v>
      </c>
      <c r="L13" s="143">
        <v>25.041</v>
      </c>
      <c r="M13" s="143">
        <v>24.702000000000002</v>
      </c>
      <c r="N13" s="143">
        <v>24.364000000000001</v>
      </c>
      <c r="O13" s="143">
        <v>24.045000000000002</v>
      </c>
      <c r="P13" s="143">
        <v>23.736999999999998</v>
      </c>
    </row>
    <row r="14" spans="1:16" x14ac:dyDescent="0.25">
      <c r="B14" s="16" t="s">
        <v>170</v>
      </c>
      <c r="C14" s="143">
        <f>maternal_mortality</f>
        <v>0.68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8.8000000000000009E-2</v>
      </c>
      <c r="E2" s="92">
        <f>food_insecure</f>
        <v>8.8000000000000009E-2</v>
      </c>
      <c r="F2" s="92">
        <f>food_insecure</f>
        <v>8.8000000000000009E-2</v>
      </c>
      <c r="G2" s="92">
        <f>food_insecure</f>
        <v>8.8000000000000009E-2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8.8000000000000009E-2</v>
      </c>
      <c r="F5" s="92">
        <f>food_insecure</f>
        <v>8.8000000000000009E-2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7.153944493923077E-2</v>
      </c>
      <c r="D7" s="92">
        <f>diarrhoea_1_5mo/26</f>
        <v>4.6281554189230772E-2</v>
      </c>
      <c r="E7" s="92">
        <f>diarrhoea_6_11mo/26</f>
        <v>4.6281554189230772E-2</v>
      </c>
      <c r="F7" s="92">
        <f>diarrhoea_12_23mo/26</f>
        <v>3.1604971835000002E-2</v>
      </c>
      <c r="G7" s="92">
        <f>diarrhoea_24_59mo/26</f>
        <v>3.1604971835000002E-2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8.8000000000000009E-2</v>
      </c>
      <c r="F8" s="92">
        <f>food_insecure</f>
        <v>8.8000000000000009E-2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0.75800000000000001</v>
      </c>
      <c r="E9" s="92">
        <f>IF(ISBLANK(comm_deliv), frac_children_health_facility,1)</f>
        <v>0.75800000000000001</v>
      </c>
      <c r="F9" s="92">
        <f>IF(ISBLANK(comm_deliv), frac_children_health_facility,1)</f>
        <v>0.75800000000000001</v>
      </c>
      <c r="G9" s="92">
        <f>IF(ISBLANK(comm_deliv), frac_children_health_facility,1)</f>
        <v>0.75800000000000001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7.153944493923077E-2</v>
      </c>
      <c r="D11" s="92">
        <f>diarrhoea_1_5mo/26</f>
        <v>4.6281554189230772E-2</v>
      </c>
      <c r="E11" s="92">
        <f>diarrhoea_6_11mo/26</f>
        <v>4.6281554189230772E-2</v>
      </c>
      <c r="F11" s="92">
        <f>diarrhoea_12_23mo/26</f>
        <v>3.1604971835000002E-2</v>
      </c>
      <c r="G11" s="92">
        <f>diarrhoea_24_59mo/26</f>
        <v>3.1604971835000002E-2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8.8000000000000009E-2</v>
      </c>
      <c r="I14" s="92">
        <f>food_insecure</f>
        <v>8.8000000000000009E-2</v>
      </c>
      <c r="J14" s="92">
        <f>food_insecure</f>
        <v>8.8000000000000009E-2</v>
      </c>
      <c r="K14" s="92">
        <f>food_insecure</f>
        <v>8.8000000000000009E-2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0.66799999999999993</v>
      </c>
      <c r="I17" s="92">
        <f>frac_PW_health_facility</f>
        <v>0.66799999999999993</v>
      </c>
      <c r="J17" s="92">
        <f>frac_PW_health_facility</f>
        <v>0.66799999999999993</v>
      </c>
      <c r="K17" s="92">
        <f>frac_PW_health_facility</f>
        <v>0.66799999999999993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0.26800000000000002</v>
      </c>
      <c r="M23" s="92">
        <f>famplan_unmet_need</f>
        <v>0.26800000000000002</v>
      </c>
      <c r="N23" s="92">
        <f>famplan_unmet_need</f>
        <v>0.26800000000000002</v>
      </c>
      <c r="O23" s="92">
        <f>famplan_unmet_need</f>
        <v>0.26800000000000002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0.17940135869140611</v>
      </c>
      <c r="M24" s="92">
        <f>(1-food_insecure)*(0.49)+food_insecure*(0.7)</f>
        <v>0.50848000000000004</v>
      </c>
      <c r="N24" s="92">
        <f>(1-food_insecure)*(0.49)+food_insecure*(0.7)</f>
        <v>0.50848000000000004</v>
      </c>
      <c r="O24" s="92">
        <f>(1-food_insecure)*(0.49)+food_insecure*(0.7)</f>
        <v>0.50848000000000004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7.6886296582031194E-2</v>
      </c>
      <c r="M25" s="92">
        <f>(1-food_insecure)*(0.21)+food_insecure*(0.3)</f>
        <v>0.21792</v>
      </c>
      <c r="N25" s="92">
        <f>(1-food_insecure)*(0.21)+food_insecure*(0.3)</f>
        <v>0.21792</v>
      </c>
      <c r="O25" s="92">
        <f>(1-food_insecure)*(0.21)+food_insecure*(0.3)</f>
        <v>0.21792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9.6531253417968685E-2</v>
      </c>
      <c r="M26" s="92">
        <f>(1-food_insecure)*(0.3)</f>
        <v>0.27360000000000001</v>
      </c>
      <c r="N26" s="92">
        <f>(1-food_insecure)*(0.3)</f>
        <v>0.27360000000000001</v>
      </c>
      <c r="O26" s="92">
        <f>(1-food_insecure)*(0.3)</f>
        <v>0.27360000000000001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0.64718109130859403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2020-03-24T06:50:40Z</dcterms:modified>
</cp:coreProperties>
</file>