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D881365-4D77-4478-865C-E013C96949E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I11" i="2" s="1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9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520FC7C-8A26-4443-862F-AB38C5B595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16146AB-93D7-42E8-BC2D-5A755CC22C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6946385F-D204-48F7-B8A7-EC513882D2C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1EB029D-0755-48EB-A617-CE323FCF745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B7BA933D-FCEE-4BC8-9B5E-2BD48FB9067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0A8F241-B833-4F41-9F1D-48BED4F99E5F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4BC96E93-705C-4F18-9746-F0EA3FADBEE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1BA95E7-C2B6-44F6-9FBD-C72F6DE0B16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3BF8448-B9F7-4353-A234-686664BCEB3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302072D-FDF3-4475-BC94-786DADF0BB8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1ADD7AEC-CAA3-459B-A8C8-AEF6758FB46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FB8CD89-9DC6-4C31-A553-E61E9210270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CF6FAB9C-B7CF-4B03-84C0-903C75B9B1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21F1073-D381-4446-9B47-9AF5514E6F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FC5FFAD-CFBD-4C9D-B967-F1B416F786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130242E-C5D0-43A9-82DA-6AD946E218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3EAD855-3514-4927-A529-45BEFB7271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C3D60C4-B6DA-44CF-8A9E-A3FB276919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0700E08-B5F8-4696-8FBF-A10C1E794F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55574D3-E929-4AE6-8459-92BD3CD72A4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163BEF5-8EE5-463A-983D-B4A486655B2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4DAC745-EF54-48C8-905E-858BCBFC72C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9256F69-A1E3-4866-890B-227F1692D177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E1677342-9E89-411C-BC7E-3D669D9933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E5E71F8-298A-41C0-BB7E-8F7914E6B26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E5144CE-33DA-49D8-B40A-A39B6B1065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87E7C0D-27E8-4825-9EB4-10FB13EDF1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838E618-425D-4B0A-A4CE-3D03F2820B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C16D23E-EC3A-4A2C-98B7-C7470B0F9D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3F07BB5-9CE0-4E8D-8E2A-DED55700AC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9065562-F3E9-4392-9801-025E332DAE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C3BE38B-DB7E-496E-A92E-161331CA64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F77166B-444B-447D-AA40-ED47038E8E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1C0D9EE-08B5-4744-9051-D74F954BEE9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695877C-8346-498C-A807-4BA28073DE4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6A2751C-FE96-4C87-95C9-9CF0C7560C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091E944-58B9-4016-B24A-1E1C1DD6E3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50E3047-AE2A-4E6D-9781-BD535A4EE3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2C4EABD-AAAE-463C-A5C0-91BF59FD0E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497A03F-A97D-41BA-BF46-6B0A6B281C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DB4D35A-F0FA-404F-9111-20CAE6531A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26C6F3D-E315-418D-87D8-88F1ECC329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C7A2B00-8268-4BAB-A33F-525D676C2F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06C989D-5FB0-4EB7-A33C-1FAE5EC092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87A1F79-394E-4BF7-9486-98E1E7C4F5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85B0684-589D-47D9-A647-F824DE0CFD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1C9FB05-2E67-46A1-89FB-F1B80EDDF8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72352F9-0C3E-455F-B855-F56985B751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B322E0F-D9AC-4136-8E37-FC2C4480E2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71B9AF6-7379-4968-9A07-61EA0F7B69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F434394-847B-41EC-8BA5-9F198CB23C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BECB0F8-BD9A-4690-A17E-707D4A3EC5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EF744BE-C64F-471D-B4CA-29304D08D4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EDE8775-9639-4573-AEAC-4ED329DFEF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06AE7C8-1783-4AA6-BD42-E960E4C4D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A941111-F0B9-4ED1-9ECA-4FADDA6495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2B8345B-75DC-4D40-A4A3-ECD8973471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A1C3955B-A105-4526-84B8-E8CC50CED5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ED9E3F7-B645-409D-9E44-D1AD6F8058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DEF7F5F-DCDE-4083-A106-AA9D46F195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66132B3-93C8-498F-98D1-BFE0857D57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DCB8082-6715-4C47-9C73-4050A09AD5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665694B-E55F-492E-B200-5B1CAE2AE4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68CAA0A-4A62-4A22-AF3B-38D3EA275C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808D21B-A4D2-45D8-AF52-A7F89F6278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32FDDF3-1B67-4CC3-9AFC-8BB933E09A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FDAA4A6-AF1E-4F83-9715-0968CBB5F9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E1E02DA-58BA-4CAF-9386-7D563A31EF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977F94C-0775-4D34-ABEC-03D5967F18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A0F5A183-9BD4-4DD1-A649-DA3DE360E8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10A8AC3-D92C-4B2D-8917-AAABF059D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CCCE9CF-5467-4F6C-98CC-CA543C886A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2BB7CAC-C868-4904-904D-7932F39D27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EF753AD-E262-4A04-8C82-B40549498E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B284D19-0798-44EF-848D-D15ED8D7E8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1F07BAB-33EE-4D47-8D3C-2CF4EC029F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86319FA-684A-4F6E-8040-9FA9FC4B5F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5985EE5-3A11-436F-B3BB-84303A61E7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5A6B91E-74E3-4077-B125-745C6BBBF3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0429018-BF44-48E9-B2FD-9DBA3F4161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E780382-93DF-42F2-89F9-5212C057FA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5225AA6-BC2B-43E8-8E2C-FA14935D5C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6B58CFC-5FF8-4F0E-9271-6B333E803F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D2F847BF-45EF-4080-9C1A-87987E48E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73FA15F-1806-49BA-85F7-2CD1B8C337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5636161-8B33-414F-9E51-5CDD2AC143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1F50A83-C07E-43F2-B7E8-7340B81449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E835384-27B6-4700-930F-5B452B811D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F9370EA-5A97-4385-AFFD-83CDD60ADD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B8351F6-EF95-4969-A391-A60EA68ED2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D40931F-FA39-4D77-9861-C2AFA0B453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0B764FC-A346-41C4-A91C-6F9F64D8FC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2DF804E-942E-4E11-923D-5108ADFC4E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D5E9D71-45A2-407C-95AD-8B41F17095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5394A7B-57D7-4CC9-B6E8-1382CB83BC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C886EE8-CECA-4075-A8AF-3740561FAF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6A7935C2-EF4F-42AE-B873-3764402021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B722537-1EEB-485B-98A8-21761A1837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04B5E87-06B1-4B44-8740-46174BA821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DC3281A-121B-45C2-84F3-E19AF4B580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07E407A-8B88-4A61-97AF-9EC89848F1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8A69A0C-4F9A-45B3-973A-1537D79A54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AFA5E32-385A-43D4-A249-E6A6937219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0DB8937-9213-447D-9920-DB4D9536FE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E275347-4159-4397-B2E4-301C097138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F16DEFC-7FD4-4A81-8E95-A183DF0A93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37DEC4A-AD5F-4AE5-8228-B2655AE2DB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BB0BD03-009D-490F-BBC1-6F85A1BC2E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F93CC5C-9BAA-46D8-9F92-54F919D692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05C082A-252F-489E-8D5C-63B57D478E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70DB706-6622-40EC-90BD-B95FDABBB5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A115BD2D-2B44-4E5F-BC0B-509A683B5A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D74AE7D-6A26-4005-BA84-868216546C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9B6F9AF-CE61-4B61-BF92-70DB6DDC49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52514A2-006C-46CB-BF4D-A76B9E3FF1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F0C9C23-9E5C-47F2-9073-AEC3DA4D3C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C89A6B4-FD1B-466B-B3F5-F39EAA6961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1A88173-939F-416A-AE96-3CAEFCFF78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6D90FD8-244C-47D1-95F6-64E9A80C00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D577D9B2-D702-4C2D-BE5D-30271D912F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D40C58C-78FB-468C-9A2D-A84AAAA9FC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E7DC600-4665-42F4-8B0B-12FDF0AF4F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E13F984-2F69-4C61-9392-BF672BF805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DC5688D-B425-48AD-AED0-6A1360A37C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AECBFB9-64D0-44EA-A9E2-8F11562DDC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493BF2A-9B6E-4378-9EDE-858B9219CA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6A17440-BB50-4855-8E99-1A97AA1F3E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5994802-98E0-4880-958B-932DFA6056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69ECEA6-51A1-4BBD-A6D0-B932778513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939C5CB-DB42-4A82-B2FB-FC707B06DD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CF30D288-B7C1-41DD-9EE1-6E02C88541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B46CA02-CFFA-42AC-8A39-3BA27DF3AC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9390B45-1337-4DC5-BE18-93139D9301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CB348F9-07C1-4FA8-A58A-FB2AE1AC36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1DC693F-75C9-4C2D-892D-B9CB715781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15A2213-88DE-4D1D-AB41-110B365DBF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67F562D-57FB-41DE-A712-6A540656C6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EBF4BD6-06C0-4833-B7C6-F348595ABF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F7024CA-0DE3-49F0-84FD-AE996ADCA3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A4CC11E-F5A7-4C88-A04C-23B1418070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027633F-0095-456A-9EE0-BEF94497E8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E7D494B-CF30-4714-8F5F-F5BCF11FF6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0E7808C-1A4D-4EA6-B2F2-AB93378469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A0626F9-C7B5-43E2-8E53-C9C87EED05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56F7626D-08A6-45E3-A121-4DD9996A6F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469130D0-78B3-4BF0-906F-1ACE1ED4E8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85FB830-91A8-48C1-B996-80BFF89E77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6893B35-DFBE-43D3-AD69-9971A54D0B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E5E64AC-47BA-480E-A432-6FB7962CCC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E71017F-DCF7-4270-9BFF-B9030CC412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A93A01F-E477-4A10-ABD2-A0655BFD74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9B8BF08-759E-4D54-860C-2A69FB0F04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97945E5-3DCE-42CD-977D-13C83202CC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4ED8E31-95C3-44C1-A6C8-58F9B0E10F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6FB9D0F-7B6D-427E-88FD-C846FFA90E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641DBCF-1F26-4939-8DF6-DA97FA56ED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813868B-61E6-40D4-BDF6-DA3D111E48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7B5AD38-4487-4F38-960D-87F380453DB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8E770DD-19E0-410D-BF09-6009CFB2F1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361A923-2BC3-404D-9403-0B06EA12F1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AA3D41B-1F3B-48BA-9C82-E681188477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35F40EA-03E3-49A9-A4B3-6B2433E1C1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92B2A4F6-D17E-4943-8B3A-B5D2133025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DD47C92-AA30-47D6-8DF6-B1DD07E7A4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794313E-B973-44A0-8F46-41139A977A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3B2DAE0-A17F-4955-978A-8C20E3F5EA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DF80DFB2-45FD-4A2E-8259-5C01BB5433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7F047B4-E66E-4E0C-9B60-8442892658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4EC2395-1A41-4807-B7A1-347AB4D0B6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46254A3-AB15-4E07-B247-EDD21A0CBC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065F9C8-06D8-407B-8292-0BA414CC61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A3476E9-9AA5-459E-AA51-5BFEF88F08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24BD189-2B6E-4F4E-BB6D-9D56B14DDA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63C1CF6-0C89-42B9-A6C2-94A6FE5E37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4F9BCB7-B240-4679-BBC5-53D5E9B4A9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FC171AC-3D85-4623-97C8-581811D8B2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260C343-A364-4649-BE8F-819689EDBE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FB7A4EB-B4EC-4EE6-AA66-C4FA2F95E0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7DAD32C-DB8A-4A81-8C07-CDAA1C3987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227B110-156A-4D83-B341-13F4C75A69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310AD88-DBAC-4D70-BE54-5DCCF4A3F3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0D6B303-81DF-4BB6-974F-F251E38239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5B752C81-87DA-4A98-9050-7BE5C52414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AD0E3C9-A03E-4966-B089-4E3C1F2B59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0134282-CAF7-44B3-961B-D5A7989A25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81EDC7F-AED2-4A2C-8176-0AA910C7A9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D242022-CF07-4EDE-8251-8C057AEC19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C9812B2-2CFE-4CDA-85FF-F44FACEE79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1A86585-A6C0-440A-9189-2CE6AD3826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BA1F1A0-3209-43E2-B642-6616A886D1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DDDFA09-B22B-484A-94F3-D537DF286B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9784989-69DF-4841-9A7A-2F9E5683BF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DB51ABA-E9C8-4183-B2CC-BE6F3CF723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D116678-5C10-4190-B40E-3D879C9F64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54B0174-B088-4220-B285-3D76ED7193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35B8BF9-0E89-4894-97D9-9D986AA720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DB945CC-E040-499C-812B-524F07BBD2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2CC0F5C-6670-4128-AEEC-6A8D964192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2D2C9B4-C975-4AC1-9C53-023A956EFE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DC33F50-3429-460D-A1E0-36CCACCE8C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CCBA3A0-D11E-4FBA-ADCF-ED385FD616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DE4741F-F9D4-4E6E-922B-44EC770969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F91ED68-763A-4057-B067-199D605EAD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1DB14B6-CCEB-4405-A351-02836B90838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68099BA-3FDF-45B8-8A76-8194AF9B0F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0D91F43-667F-41D6-9DF3-C4A583BFF9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C70216A-702E-4867-9218-DB701D102DC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71F2490-356D-44ED-A3E3-D2BD974E20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F753A1E-218D-4572-BCC6-60DB439DD7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0ECE592-3288-49A5-9B5B-A32557B76C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F91080B-6E8F-41FE-A75F-F04671F0C7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878E7B8-BE8D-4D07-A134-3389452811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6D46E3A-5D43-4712-BA4C-83B0EC32025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A68B0C4-A945-4F6C-A95F-4E24E7E62E6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FD04F447-EFDC-41D0-A0BC-97C82504283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78A3F82-9303-4831-9BB3-7A45FF03303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2A87AC22-71CC-4E95-A32B-49D49761881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FBBDDC2-21C2-4E99-8A3B-FEA1F9E6889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2AD76AF8-FF6C-4484-B4C7-21D827E05D0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3630631-52DF-4063-8286-4298BA0B73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873E80E-77EC-4325-8A63-AFDB8BA7DD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D5CDEAD-8A7F-43CB-8812-5E57E876A9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64C63F6-EC6D-4FF3-99D0-45D19F30A2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0EA5B39-DF20-4BD1-B848-495F9193AA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B6F8255-D571-4F69-981D-BADA8D6F6E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3204DF3-D517-4DE4-9F7E-CB66B612A1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D7464E9-39F7-4377-BDBB-2CB75C2BDE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F1B4EB1-E55A-4031-9DE2-DCFE64264C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1CF5390-D175-4B44-B90C-69A668CF1E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E000D83-89D2-4578-9CF2-81507012CE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CF5DEB7-BA48-4279-8791-8CF43BC25D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56020E7-7743-48CE-9568-DA838BC23F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6F736AF-8778-4685-A0BB-252A3A0EEE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F28C108-5B7D-430F-99ED-4A3F72EE2D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87BB1D6-140D-474D-B0FA-578A5D7C1A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909BCA0-CADE-46B1-82B9-491BE2C045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961217B-91D1-4081-AB22-660E467450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6600DAD-ECD1-40DD-B9C4-95725A3C1C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3100E06-9995-4DFC-9F8A-541529098C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E69BE15-E761-4523-A193-CFA3FDE76D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B9D38C3-E212-4E8D-9343-4C2B125E4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A6B8FFE-4449-4F71-95F6-310D360BD0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EE46966-CFB4-4274-B6DF-02EF45033C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1F9C9A6-8DE4-4E9E-BE00-1466EEE963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0DF7501-B954-4001-BCED-50752AA1CD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4A5FB04D-573C-493F-86A2-196A968943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1F419EA-0D86-4044-ACC7-6D023B3448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9687CFD-2637-4C02-8135-AF47F9B88F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3297FDE-03E6-4FF1-B365-FEA6949676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3024BBC-9037-453E-81CE-6AF1C5FAF4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FF2B664-8AEA-47B9-B097-1AA42DD24B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F2EFD97-ECE1-48E0-8ABC-1D17B24137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FA3E3E9-7C61-4510-9CED-814CF02AB3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036929D-4489-4E41-BB0B-3280A8D658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DE1446B-6A99-4D35-A3C7-92D8ED7A3E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9088CD1-3B94-4321-BA47-C1FE05D1B5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7632C84-9872-4E0A-ACBD-F45E32FE22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FE8402F-9630-4B06-9D00-AE3A257D31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A4A9282-3F74-4C52-9CAC-66047DFA97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CDCDE7B-FCB6-44EB-A3F0-9BB1C71E06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C72E86D-23C5-4A48-AF51-4FD481F0E3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9E44BEE-BDE0-465F-BA9F-10625E0A7C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699A7D2-B8F5-4B8D-876C-26C5074CEAC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733AFBF-D822-402A-A755-49C54E51B4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719FC8F-5AC8-4B77-9CD9-A6CB328D277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95D9BD6-C61B-468A-8881-594E4764CB0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B8B7D98-06AC-4911-B53A-1B5870731A4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053244D-145C-458C-B92D-C74C64288C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D908DFE1-5A5A-419E-8C8A-A5F3B6C5DB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C6ED93F-EDAB-4746-817A-E63D349A32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54C78828-F44E-4976-BB30-C2E71A60506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A3440C4-9FD7-4D6C-B943-8C4222F901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2062551-07E7-4D14-A9AB-E71A6430DE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403E3B6-D9C8-449F-A779-972EA6C9CB8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7CED5FD-4D06-42E5-87DA-1C31807C723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3E121490-2307-43C8-80E0-2A8D33E1FA6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8473120-FEF2-445D-9822-E68F046D956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727C6E7-5945-48BE-8CBD-071247B9165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AD8C3DD-5FEC-4CA8-BF1E-1CFB72484A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A145517-377C-44E8-97A7-5B5463C63C4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39868D0-0DF3-4EF5-87AD-ECF33F7112B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5FB7E02-4EA2-4F78-8830-21D105D71B2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7B2702F-E923-4062-863C-2DE9650DC21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A69ACC5-4A99-4F25-B80F-2AD14948AC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F0EBA7C-E96C-4F30-9B5D-5748F1D3CF2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343218C-B049-48C3-AA5E-E14DDA6503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2FB2B77-877E-40C9-A57C-BF8954EB24F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C0AC34D-FE08-493B-8DB1-1774A2D0C20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B1A4D9B-BD89-41D9-8682-F2AC26966B2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25E249A-4E65-470A-9FAD-840A5C3C510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81E65EE-586A-41DB-882C-E91DBA8D6F5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C8FC75A-8A82-413F-82E5-C201218A51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8060D1C3-4796-41BD-A09F-4681A5F43E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D93CF12-D0A6-4FA2-BB63-1582220BAE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44AB9D5-B0C4-407C-AE5F-093649FC3ED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2B327CC-B6DF-4CD5-A0B6-08E15834AE3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47C5802-52ED-4B54-819D-55864AEEA0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D96FBA3-540E-466A-9577-4B8552972D4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90CF1D2-0DDC-4DFC-90E6-D62772EFAF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9E75B21-741F-44CB-BA7D-8D386065904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036651F-289F-4190-918A-CD1E3DF1BE1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4E22E2F-581B-4716-89EF-C8B9ABC0336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673EC0A-E7CA-437A-9067-A7A822D54A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0D7550F-0A7A-4FAC-9157-E41DFF82CE2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FAB81AE-F81A-4512-BADD-0B72D4CB82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54AEA29-F909-4527-B74F-BB7B821D0D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7F996BB-314D-4D28-84DE-180544E5E00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6073F9D-CA63-410E-BB0B-C1D24E26291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8BC9086-8380-4C1B-B252-B06C9FDD52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28478C3-3246-4E9E-89DE-4A8EAB8F5B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18DC4E5-D3A5-4A41-A4F2-C44A45DAF04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A6146AA-A442-4BBE-9418-2162C006FCA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852CAB1-D82A-4541-A766-6C77F765B46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8CC28DF7-7AC0-46EA-AD47-344457D442C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6B20FD2-73CB-473A-9757-7AC48A7D56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AA7757C-2965-4071-9E45-204A5D92E70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8E27715-F245-4CEF-BA6F-8711331F5B8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CD97EF1-F3F2-4787-9F9A-E4C48671CDD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92BFA3C-E8EF-4CA9-8FEC-F2A52E0A6A5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9F3EA2C-3F76-4CC7-AE92-738CD1A2E00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B56C1CC-876E-4D3C-892C-45366C44CAA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72FCC2C-AB3F-4385-80AF-CFC58897FCD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815DA17-8377-4028-B561-7BAC7181739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<sst xmlns="http://schemas.openxmlformats.org/spreadsheetml/2006/main" count="1102" uniqueCount="271">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</sst>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1979354</v>
      </c>
    </row>
    <row r="8" spans="1:3" ht="15" customHeight="1" x14ac:dyDescent="0.25">
      <c r="B8" s="7" t="s">
        <v>106</v>
      </c>
      <c r="C8" s="70">
        <v>0.10199999999999999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0.45275009155273405</v>
      </c>
    </row>
    <row r="11" spans="1:3" ht="15" customHeight="1" x14ac:dyDescent="0.25">
      <c r="B11" s="7" t="s">
        <v>108</v>
      </c>
      <c r="C11" s="70">
        <v>0.63700000000000001</v>
      </c>
    </row>
    <row r="12" spans="1:3" ht="15" customHeight="1" x14ac:dyDescent="0.25">
      <c r="B12" s="7" t="s">
        <v>109</v>
      </c>
      <c r="C12" s="70">
        <v>0.77</v>
      </c>
    </row>
    <row r="13" spans="1:3" ht="15" customHeight="1" x14ac:dyDescent="0.25">
      <c r="B13" s="7" t="s">
        <v>110</v>
      </c>
      <c r="C13" s="70">
        <v>0.46700000000000003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7.3499999999999996E-2</v>
      </c>
    </row>
    <row r="24" spans="1:3" ht="15" customHeight="1" x14ac:dyDescent="0.25">
      <c r="B24" s="20" t="s">
        <v>102</v>
      </c>
      <c r="C24" s="71">
        <v>0.48159999999999997</v>
      </c>
    </row>
    <row r="25" spans="1:3" ht="15" customHeight="1" x14ac:dyDescent="0.25">
      <c r="B25" s="20" t="s">
        <v>103</v>
      </c>
      <c r="C25" s="71">
        <v>0.38009999999999999</v>
      </c>
    </row>
    <row r="26" spans="1:3" ht="15" customHeight="1" x14ac:dyDescent="0.25">
      <c r="B26" s="20" t="s">
        <v>104</v>
      </c>
      <c r="C26" s="71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8.6999999999999993</v>
      </c>
    </row>
    <row r="38" spans="1:5" ht="15" customHeight="1" x14ac:dyDescent="0.25">
      <c r="B38" s="16" t="s">
        <v>91</v>
      </c>
      <c r="C38" s="75">
        <v>14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8.4399999999999989E-2</v>
      </c>
      <c r="D46" s="17"/>
    </row>
    <row r="47" spans="1:5" ht="15.75" customHeight="1" x14ac:dyDescent="0.25">
      <c r="B47" s="16" t="s">
        <v>12</v>
      </c>
      <c r="C47" s="71">
        <v>0.16620000000000001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1.6216072014575</v>
      </c>
      <c r="D51" s="17"/>
    </row>
    <row r="52" spans="1:4" ht="15" customHeight="1" x14ac:dyDescent="0.25">
      <c r="B52" s="16" t="s">
        <v>125</v>
      </c>
      <c r="C52" s="76">
        <v>1.6756519305399999</v>
      </c>
    </row>
    <row r="53" spans="1:4" ht="15.75" customHeight="1" x14ac:dyDescent="0.25">
      <c r="B53" s="16" t="s">
        <v>126</v>
      </c>
      <c r="C53" s="76">
        <v>1.6756519305399999</v>
      </c>
    </row>
    <row r="54" spans="1:4" ht="15.75" customHeight="1" x14ac:dyDescent="0.25">
      <c r="B54" s="16" t="s">
        <v>127</v>
      </c>
      <c r="C54" s="76">
        <v>1.50067733721</v>
      </c>
    </row>
    <row r="55" spans="1:4" ht="15.75" customHeight="1" x14ac:dyDescent="0.25">
      <c r="B55" s="16" t="s">
        <v>128</v>
      </c>
      <c r="C55" s="76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0.51273547416218423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36.11916955958214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42.481123974359448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70.900000000000006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1.2704777194273285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1.0583254163700127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1.0583254163700127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1.0583254163700127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1.0583254163700127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13.498835874380038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13.498835874380038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0.2380786122301152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1.7378863926520798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1.7378863926520798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1.7378863926520798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11.875561895445459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23.012884603916923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4.4354944052820704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19.495245238872506</v>
      </c>
      <c r="E24" s="86" t="s">
        <v>202</v>
      </c>
    </row>
    <row r="25" spans="1:5" ht="15.75" customHeight="1" x14ac:dyDescent="0.25">
      <c r="A25" s="52" t="s">
        <v>87</v>
      </c>
      <c r="B25" s="85">
        <v>0.105</v>
      </c>
      <c r="C25" s="85">
        <v>0.95</v>
      </c>
      <c r="D25" s="86">
        <v>19.49990757547862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4.4204733699678718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3.9780642283221384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86">
        <v>0.93649882650665817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63.641193459852339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4.5094624774474905</v>
      </c>
      <c r="E30" s="86" t="s">
        <v>202</v>
      </c>
    </row>
    <row r="31" spans="1:5" ht="15.75" customHeight="1" x14ac:dyDescent="0.25">
      <c r="A31" s="52" t="s">
        <v>28</v>
      </c>
      <c r="B31" s="85">
        <v>0.33</v>
      </c>
      <c r="C31" s="85">
        <v>0.95</v>
      </c>
      <c r="D31" s="86">
        <v>0.45591617905202914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0.95700000000000007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0.90099999999999991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0.86799999999999999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2.7969611357764643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0.47869990982916338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381949.86040800001</v>
      </c>
      <c r="C2" s="78">
        <v>1054393</v>
      </c>
      <c r="D2" s="78">
        <v>1369735</v>
      </c>
      <c r="E2" s="78">
        <v>617829</v>
      </c>
      <c r="F2" s="78">
        <v>432730</v>
      </c>
      <c r="G2" s="22">
        <f t="shared" ref="G2:G40" si="0">C2+D2+E2+F2</f>
        <v>3474687</v>
      </c>
      <c r="H2" s="22">
        <f t="shared" ref="H2:H40" si="1">(B2 + stillbirth*B2/(1000-stillbirth))/(1-abortion)</f>
        <v>443950.68060994282</v>
      </c>
      <c r="I2" s="22">
        <f>G2-H2</f>
        <v>3030736.3193900571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377022.1746666666</v>
      </c>
      <c r="C3" s="78">
        <v>1071000</v>
      </c>
      <c r="D3" s="78">
        <v>1403000</v>
      </c>
      <c r="E3" s="78">
        <v>650000</v>
      </c>
      <c r="F3" s="78">
        <v>440000</v>
      </c>
      <c r="G3" s="22">
        <f t="shared" si="0"/>
        <v>3564000</v>
      </c>
      <c r="H3" s="22">
        <f t="shared" si="1"/>
        <v>438223.09784198465</v>
      </c>
      <c r="I3" s="22">
        <f t="shared" ref="I3:I15" si="3">G3-H3</f>
        <v>3125776.9021580154</v>
      </c>
    </row>
    <row r="4" spans="1:9" ht="15.75" customHeight="1" x14ac:dyDescent="0.25">
      <c r="A4" s="7">
        <f t="shared" si="2"/>
        <v>2019</v>
      </c>
      <c r="B4" s="77">
        <v>376170.99866666662</v>
      </c>
      <c r="C4" s="78">
        <v>1099000</v>
      </c>
      <c r="D4" s="78">
        <v>1462000</v>
      </c>
      <c r="E4" s="78">
        <v>680000</v>
      </c>
      <c r="F4" s="78">
        <v>448000</v>
      </c>
      <c r="G4" s="22">
        <f t="shared" si="0"/>
        <v>3689000</v>
      </c>
      <c r="H4" s="22">
        <f t="shared" si="1"/>
        <v>437233.75289467879</v>
      </c>
      <c r="I4" s="22">
        <f t="shared" si="3"/>
        <v>3251766.2471053214</v>
      </c>
    </row>
    <row r="5" spans="1:9" ht="15.75" customHeight="1" x14ac:dyDescent="0.25">
      <c r="A5" s="7">
        <f t="shared" si="2"/>
        <v>2020</v>
      </c>
      <c r="B5" s="77">
        <v>379407.27600000001</v>
      </c>
      <c r="C5" s="78">
        <v>1138000</v>
      </c>
      <c r="D5" s="78">
        <v>1544000</v>
      </c>
      <c r="E5" s="78">
        <v>708000</v>
      </c>
      <c r="F5" s="78">
        <v>458000</v>
      </c>
      <c r="G5" s="22">
        <f t="shared" si="0"/>
        <v>3848000</v>
      </c>
      <c r="H5" s="22">
        <f t="shared" si="1"/>
        <v>440995.36580177909</v>
      </c>
      <c r="I5" s="22">
        <f t="shared" si="3"/>
        <v>3407004.6341982209</v>
      </c>
    </row>
    <row r="6" spans="1:9" ht="15.75" customHeight="1" x14ac:dyDescent="0.25">
      <c r="A6" s="7">
        <f t="shared" si="2"/>
        <v>2021</v>
      </c>
      <c r="B6" s="77">
        <v>392421.17879999994</v>
      </c>
      <c r="C6" s="78">
        <v>1157000</v>
      </c>
      <c r="D6" s="78">
        <v>1676000</v>
      </c>
      <c r="E6" s="78">
        <v>732000</v>
      </c>
      <c r="F6" s="78">
        <v>471000</v>
      </c>
      <c r="G6" s="22">
        <f t="shared" si="0"/>
        <v>4036000</v>
      </c>
      <c r="H6" s="22">
        <f t="shared" si="1"/>
        <v>456121.77794205328</v>
      </c>
      <c r="I6" s="22">
        <f t="shared" si="3"/>
        <v>3579878.222057947</v>
      </c>
    </row>
    <row r="7" spans="1:9" ht="15.75" customHeight="1" x14ac:dyDescent="0.25">
      <c r="A7" s="7">
        <f t="shared" si="2"/>
        <v>2022</v>
      </c>
      <c r="B7" s="77">
        <v>409782.53159999999</v>
      </c>
      <c r="C7" s="78">
        <v>1181000</v>
      </c>
      <c r="D7" s="78">
        <v>1816000</v>
      </c>
      <c r="E7" s="78">
        <v>754000</v>
      </c>
      <c r="F7" s="78">
        <v>485000</v>
      </c>
      <c r="G7" s="22">
        <f t="shared" si="0"/>
        <v>4236000</v>
      </c>
      <c r="H7" s="22">
        <f t="shared" si="1"/>
        <v>476301.3491130863</v>
      </c>
      <c r="I7" s="22">
        <f t="shared" si="3"/>
        <v>3759698.6508869138</v>
      </c>
    </row>
    <row r="8" spans="1:9" ht="15.75" customHeight="1" x14ac:dyDescent="0.25">
      <c r="A8" s="7">
        <f t="shared" si="2"/>
        <v>2023</v>
      </c>
      <c r="B8" s="77">
        <v>429701.86499999993</v>
      </c>
      <c r="C8" s="78">
        <v>1204000</v>
      </c>
      <c r="D8" s="78">
        <v>1952000</v>
      </c>
      <c r="E8" s="78">
        <v>771000</v>
      </c>
      <c r="F8" s="78">
        <v>500000</v>
      </c>
      <c r="G8" s="22">
        <f t="shared" si="0"/>
        <v>4427000</v>
      </c>
      <c r="H8" s="22">
        <f t="shared" si="1"/>
        <v>499454.13050376409</v>
      </c>
      <c r="I8" s="22">
        <f t="shared" si="3"/>
        <v>3927545.8694962361</v>
      </c>
    </row>
    <row r="9" spans="1:9" ht="15.75" customHeight="1" x14ac:dyDescent="0.25">
      <c r="A9" s="7">
        <f t="shared" si="2"/>
        <v>2024</v>
      </c>
      <c r="B9" s="77">
        <v>449674.5455999999</v>
      </c>
      <c r="C9" s="78">
        <v>1222000</v>
      </c>
      <c r="D9" s="78">
        <v>2069000</v>
      </c>
      <c r="E9" s="78">
        <v>785000</v>
      </c>
      <c r="F9" s="78">
        <v>519000</v>
      </c>
      <c r="G9" s="22">
        <f t="shared" si="0"/>
        <v>4595000</v>
      </c>
      <c r="H9" s="22">
        <f t="shared" si="1"/>
        <v>522668.91879169107</v>
      </c>
      <c r="I9" s="22">
        <f t="shared" si="3"/>
        <v>4072331.0812083092</v>
      </c>
    </row>
    <row r="10" spans="1:9" ht="15.75" customHeight="1" x14ac:dyDescent="0.25">
      <c r="A10" s="7">
        <f t="shared" si="2"/>
        <v>2025</v>
      </c>
      <c r="B10" s="77">
        <v>467822.01299999998</v>
      </c>
      <c r="C10" s="78">
        <v>1231000</v>
      </c>
      <c r="D10" s="78">
        <v>2158000</v>
      </c>
      <c r="E10" s="78">
        <v>794000</v>
      </c>
      <c r="F10" s="78">
        <v>542000</v>
      </c>
      <c r="G10" s="22">
        <f t="shared" si="0"/>
        <v>4725000</v>
      </c>
      <c r="H10" s="22">
        <f t="shared" si="1"/>
        <v>543762.21228045097</v>
      </c>
      <c r="I10" s="22">
        <f t="shared" si="3"/>
        <v>4181237.7877195491</v>
      </c>
    </row>
    <row r="11" spans="1:9" ht="15.75" customHeight="1" x14ac:dyDescent="0.25">
      <c r="A11" s="7">
        <f t="shared" si="2"/>
        <v>2026</v>
      </c>
      <c r="B11" s="77">
        <v>480535.56400000007</v>
      </c>
      <c r="C11" s="78">
        <v>1244000</v>
      </c>
      <c r="D11" s="78">
        <v>2241000</v>
      </c>
      <c r="E11" s="78">
        <v>801000</v>
      </c>
      <c r="F11" s="78">
        <v>568000</v>
      </c>
      <c r="G11" s="22">
        <f t="shared" si="0"/>
        <v>4854000</v>
      </c>
      <c r="H11" s="22">
        <f t="shared" si="1"/>
        <v>558539.51737853396</v>
      </c>
      <c r="I11" s="22">
        <f t="shared" si="3"/>
        <v>4295460.4826214658</v>
      </c>
    </row>
    <row r="12" spans="1:9" ht="15.75" customHeight="1" x14ac:dyDescent="0.25">
      <c r="A12" s="7">
        <f t="shared" si="2"/>
        <v>2027</v>
      </c>
      <c r="B12" s="77">
        <v>490941.87700000004</v>
      </c>
      <c r="C12" s="78">
        <v>1250000</v>
      </c>
      <c r="D12" s="78">
        <v>2302000</v>
      </c>
      <c r="E12" s="78">
        <v>803000</v>
      </c>
      <c r="F12" s="78">
        <v>598000</v>
      </c>
      <c r="G12" s="22">
        <f t="shared" si="0"/>
        <v>4953000</v>
      </c>
      <c r="H12" s="22">
        <f t="shared" si="1"/>
        <v>570635.05718068266</v>
      </c>
      <c r="I12" s="22">
        <f t="shared" si="3"/>
        <v>4382364.9428193178</v>
      </c>
    </row>
    <row r="13" spans="1:9" ht="15.75" customHeight="1" x14ac:dyDescent="0.25">
      <c r="A13" s="7">
        <f t="shared" si="2"/>
        <v>2028</v>
      </c>
      <c r="B13" s="77">
        <v>499456.12500000006</v>
      </c>
      <c r="C13" s="78">
        <v>1251000</v>
      </c>
      <c r="D13" s="78">
        <v>2347000</v>
      </c>
      <c r="E13" s="78">
        <v>803000</v>
      </c>
      <c r="F13" s="78">
        <v>630000</v>
      </c>
      <c r="G13" s="22">
        <f t="shared" si="0"/>
        <v>5031000</v>
      </c>
      <c r="H13" s="22">
        <f t="shared" si="1"/>
        <v>580531.39852361218</v>
      </c>
      <c r="I13" s="22">
        <f t="shared" si="3"/>
        <v>4450468.6014763881</v>
      </c>
    </row>
    <row r="14" spans="1:9" ht="15.75" customHeight="1" x14ac:dyDescent="0.25">
      <c r="A14" s="7">
        <f t="shared" si="2"/>
        <v>2029</v>
      </c>
      <c r="B14" s="77">
        <v>506833.04700000014</v>
      </c>
      <c r="C14" s="78">
        <v>1250000</v>
      </c>
      <c r="D14" s="78">
        <v>2379000</v>
      </c>
      <c r="E14" s="78">
        <v>799000</v>
      </c>
      <c r="F14" s="78">
        <v>661000</v>
      </c>
      <c r="G14" s="22">
        <f t="shared" si="0"/>
        <v>5089000</v>
      </c>
      <c r="H14" s="22">
        <f t="shared" si="1"/>
        <v>589105.79501431424</v>
      </c>
      <c r="I14" s="22">
        <f t="shared" si="3"/>
        <v>4499894.2049856856</v>
      </c>
    </row>
    <row r="15" spans="1:9" ht="15.75" customHeight="1" x14ac:dyDescent="0.25">
      <c r="A15" s="7">
        <f t="shared" si="2"/>
        <v>2030</v>
      </c>
      <c r="B15" s="77">
        <v>513614.22399999999</v>
      </c>
      <c r="C15" s="78">
        <v>1247000</v>
      </c>
      <c r="D15" s="78">
        <v>2404000</v>
      </c>
      <c r="E15" s="78">
        <v>795000</v>
      </c>
      <c r="F15" s="78">
        <v>687000</v>
      </c>
      <c r="G15" s="22">
        <f t="shared" si="0"/>
        <v>5133000</v>
      </c>
      <c r="H15" s="22">
        <f t="shared" si="1"/>
        <v>596987.74093588255</v>
      </c>
      <c r="I15" s="22">
        <f t="shared" si="3"/>
        <v>4536012.2590641174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127.85598302072546</v>
      </c>
      <c r="I17" s="22">
        <f t="shared" si="4"/>
        <v>-127.85598302072546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1.7691804999999999E-3</v>
      </c>
    </row>
    <row r="4" spans="1:8" ht="15.75" customHeight="1" x14ac:dyDescent="0.25">
      <c r="B4" s="24" t="s">
        <v>7</v>
      </c>
      <c r="C4" s="79">
        <v>4.6332361769559051E-2</v>
      </c>
    </row>
    <row r="5" spans="1:8" ht="15.75" customHeight="1" x14ac:dyDescent="0.25">
      <c r="B5" s="24" t="s">
        <v>8</v>
      </c>
      <c r="C5" s="79">
        <v>1.5321639149382817E-2</v>
      </c>
    </row>
    <row r="6" spans="1:8" ht="15.75" customHeight="1" x14ac:dyDescent="0.25">
      <c r="B6" s="24" t="s">
        <v>10</v>
      </c>
      <c r="C6" s="79">
        <v>7.4830841750568172E-2</v>
      </c>
    </row>
    <row r="7" spans="1:8" ht="15.75" customHeight="1" x14ac:dyDescent="0.25">
      <c r="B7" s="24" t="s">
        <v>13</v>
      </c>
      <c r="C7" s="79">
        <v>0.175500160052669</v>
      </c>
    </row>
    <row r="8" spans="1:8" ht="15.75" customHeight="1" x14ac:dyDescent="0.25">
      <c r="B8" s="24" t="s">
        <v>14</v>
      </c>
      <c r="C8" s="79">
        <v>1.3664559693417789E-3</v>
      </c>
    </row>
    <row r="9" spans="1:8" ht="15.75" customHeight="1" x14ac:dyDescent="0.25">
      <c r="B9" s="24" t="s">
        <v>27</v>
      </c>
      <c r="C9" s="79">
        <v>0.24330503101745399</v>
      </c>
    </row>
    <row r="10" spans="1:8" ht="15.75" customHeight="1" x14ac:dyDescent="0.25">
      <c r="B10" s="24" t="s">
        <v>15</v>
      </c>
      <c r="C10" s="79">
        <v>0.44157432979102518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7.5479654260851804E-3</v>
      </c>
      <c r="D14" s="79">
        <v>7.5479654260851804E-3</v>
      </c>
      <c r="E14" s="79">
        <v>2.4632622148213299E-3</v>
      </c>
      <c r="F14" s="79">
        <v>2.4632622148213299E-3</v>
      </c>
    </row>
    <row r="15" spans="1:8" ht="15.75" customHeight="1" x14ac:dyDescent="0.25">
      <c r="B15" s="24" t="s">
        <v>16</v>
      </c>
      <c r="C15" s="79">
        <v>4.7890739480709002E-2</v>
      </c>
      <c r="D15" s="79">
        <v>4.7890739480709002E-2</v>
      </c>
      <c r="E15" s="79">
        <v>3.9430282207221001E-2</v>
      </c>
      <c r="F15" s="79">
        <v>3.9430282207221001E-2</v>
      </c>
    </row>
    <row r="16" spans="1:8" ht="15.75" customHeight="1" x14ac:dyDescent="0.25">
      <c r="B16" s="24" t="s">
        <v>17</v>
      </c>
      <c r="C16" s="79">
        <v>1.40952000058628E-2</v>
      </c>
      <c r="D16" s="79">
        <v>1.40952000058628E-2</v>
      </c>
      <c r="E16" s="79">
        <v>8.6368401479188506E-3</v>
      </c>
      <c r="F16" s="79">
        <v>8.6368401479188506E-3</v>
      </c>
    </row>
    <row r="17" spans="1:8" ht="15.75" customHeight="1" x14ac:dyDescent="0.25">
      <c r="B17" s="24" t="s">
        <v>18</v>
      </c>
      <c r="C17" s="79">
        <v>2.2616204500526101E-2</v>
      </c>
      <c r="D17" s="79">
        <v>2.2616204500526101E-2</v>
      </c>
      <c r="E17" s="79">
        <v>1.7341413752262801E-2</v>
      </c>
      <c r="F17" s="79">
        <v>1.7341413752262801E-2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0.136302689920905</v>
      </c>
      <c r="D19" s="79">
        <v>0.136302689920905</v>
      </c>
      <c r="E19" s="79">
        <v>4.5199245380695793E-2</v>
      </c>
      <c r="F19" s="79">
        <v>4.5199245380695793E-2</v>
      </c>
    </row>
    <row r="20" spans="1:8" ht="15.75" customHeight="1" x14ac:dyDescent="0.25">
      <c r="B20" s="24" t="s">
        <v>21</v>
      </c>
      <c r="C20" s="79">
        <v>2.3209607592064799E-4</v>
      </c>
      <c r="D20" s="79">
        <v>2.3209607592064799E-4</v>
      </c>
      <c r="E20" s="79">
        <v>3.1424192836378102E-4</v>
      </c>
      <c r="F20" s="79">
        <v>3.1424192836378102E-4</v>
      </c>
    </row>
    <row r="21" spans="1:8" ht="15.75" customHeight="1" x14ac:dyDescent="0.25">
      <c r="B21" s="24" t="s">
        <v>22</v>
      </c>
      <c r="C21" s="79">
        <v>0.332673260324229</v>
      </c>
      <c r="D21" s="79">
        <v>0.332673260324229</v>
      </c>
      <c r="E21" s="79">
        <v>0.76124160018489595</v>
      </c>
      <c r="F21" s="79">
        <v>0.76124160018489595</v>
      </c>
    </row>
    <row r="22" spans="1:8" ht="15.75" customHeight="1" x14ac:dyDescent="0.25">
      <c r="B22" s="24" t="s">
        <v>23</v>
      </c>
      <c r="C22" s="79">
        <v>0.43864184426576225</v>
      </c>
      <c r="D22" s="79">
        <v>0.43864184426576225</v>
      </c>
      <c r="E22" s="79">
        <v>0.12537311418382047</v>
      </c>
      <c r="F22" s="79">
        <v>0.12537311418382047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0.14119999999999999</v>
      </c>
    </row>
    <row r="27" spans="1:8" ht="15.75" customHeight="1" x14ac:dyDescent="0.25">
      <c r="B27" s="24" t="s">
        <v>39</v>
      </c>
      <c r="C27" s="79">
        <v>1.0800000000000001E-2</v>
      </c>
    </row>
    <row r="28" spans="1:8" ht="15.75" customHeight="1" x14ac:dyDescent="0.25">
      <c r="B28" s="24" t="s">
        <v>40</v>
      </c>
      <c r="C28" s="79">
        <v>0.34380000000000005</v>
      </c>
    </row>
    <row r="29" spans="1:8" ht="15.75" customHeight="1" x14ac:dyDescent="0.25">
      <c r="B29" s="24" t="s">
        <v>41</v>
      </c>
      <c r="C29" s="79">
        <v>9.8800000000000013E-2</v>
      </c>
    </row>
    <row r="30" spans="1:8" ht="15.75" customHeight="1" x14ac:dyDescent="0.25">
      <c r="B30" s="24" t="s">
        <v>42</v>
      </c>
      <c r="C30" s="79">
        <v>5.4600000000000003E-2</v>
      </c>
    </row>
    <row r="31" spans="1:8" ht="15.75" customHeight="1" x14ac:dyDescent="0.25">
      <c r="B31" s="24" t="s">
        <v>43</v>
      </c>
      <c r="C31" s="79">
        <v>1.1899999999999999E-2</v>
      </c>
    </row>
    <row r="32" spans="1:8" ht="15.75" customHeight="1" x14ac:dyDescent="0.25">
      <c r="B32" s="24" t="s">
        <v>44</v>
      </c>
      <c r="C32" s="79">
        <v>6.3299999999999995E-2</v>
      </c>
    </row>
    <row r="33" spans="2:3" ht="15.75" customHeight="1" x14ac:dyDescent="0.25">
      <c r="B33" s="24" t="s">
        <v>45</v>
      </c>
      <c r="C33" s="79">
        <v>0.1043</v>
      </c>
    </row>
    <row r="34" spans="2:3" ht="15.75" customHeight="1" x14ac:dyDescent="0.25">
      <c r="B34" s="24" t="s">
        <v>46</v>
      </c>
      <c r="C34" s="79">
        <v>0.17130000000223519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0.54566401748149973</v>
      </c>
      <c r="D2" s="80">
        <v>0.54566401748149973</v>
      </c>
      <c r="E2" s="80">
        <v>0.57364042181021213</v>
      </c>
      <c r="F2" s="80">
        <v>0.48050985563290866</v>
      </c>
      <c r="G2" s="80">
        <v>0.45845500225710106</v>
      </c>
    </row>
    <row r="3" spans="1:15" ht="15.75" customHeight="1" x14ac:dyDescent="0.25">
      <c r="A3" s="5"/>
      <c r="B3" s="11" t="s">
        <v>118</v>
      </c>
      <c r="C3" s="80">
        <v>0.1740831100547322</v>
      </c>
      <c r="D3" s="80">
        <v>0.1740831100547322</v>
      </c>
      <c r="E3" s="80">
        <v>0.14610670572601983</v>
      </c>
      <c r="F3" s="80">
        <v>0.18776225451201894</v>
      </c>
      <c r="G3" s="80">
        <v>0.20981710788782651</v>
      </c>
    </row>
    <row r="4" spans="1:15" ht="15.75" customHeight="1" x14ac:dyDescent="0.25">
      <c r="A4" s="5"/>
      <c r="B4" s="11" t="s">
        <v>116</v>
      </c>
      <c r="C4" s="81">
        <v>0.12773430241545894</v>
      </c>
      <c r="D4" s="81">
        <v>0.12773430241545894</v>
      </c>
      <c r="E4" s="81">
        <v>0.12773430241545894</v>
      </c>
      <c r="F4" s="81">
        <v>0.12773430241545894</v>
      </c>
      <c r="G4" s="81">
        <v>0.12773430241545894</v>
      </c>
    </row>
    <row r="5" spans="1:15" ht="15.75" customHeight="1" x14ac:dyDescent="0.25">
      <c r="A5" s="5"/>
      <c r="B5" s="11" t="s">
        <v>119</v>
      </c>
      <c r="C5" s="81">
        <v>0.15251857004830918</v>
      </c>
      <c r="D5" s="81">
        <v>0.15251857004830918</v>
      </c>
      <c r="E5" s="81">
        <v>0.15251857004830918</v>
      </c>
      <c r="F5" s="81">
        <v>0.20399358743961352</v>
      </c>
      <c r="G5" s="81">
        <v>0.20399358743961352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0.66644786936842104</v>
      </c>
      <c r="D8" s="80">
        <v>0.66644786936842104</v>
      </c>
      <c r="E8" s="80">
        <v>0.80201620069977431</v>
      </c>
      <c r="F8" s="80">
        <v>0.82194447911991209</v>
      </c>
      <c r="G8" s="80">
        <v>0.80429665773835912</v>
      </c>
    </row>
    <row r="9" spans="1:15" ht="15.75" customHeight="1" x14ac:dyDescent="0.25">
      <c r="B9" s="7" t="s">
        <v>121</v>
      </c>
      <c r="C9" s="80">
        <v>0.11518852063157896</v>
      </c>
      <c r="D9" s="80">
        <v>0.11518852063157896</v>
      </c>
      <c r="E9" s="80">
        <v>9.2928829300225738E-2</v>
      </c>
      <c r="F9" s="80">
        <v>7.6069380880088008E-2</v>
      </c>
      <c r="G9" s="80">
        <v>8.8047235594974141E-2</v>
      </c>
    </row>
    <row r="10" spans="1:15" ht="15.75" customHeight="1" x14ac:dyDescent="0.25">
      <c r="B10" s="7" t="s">
        <v>122</v>
      </c>
      <c r="C10" s="81">
        <v>0.10167812</v>
      </c>
      <c r="D10" s="81">
        <v>0.10167812</v>
      </c>
      <c r="E10" s="81">
        <v>5.5593456999999999E-2</v>
      </c>
      <c r="F10" s="81">
        <v>5.3118737999999992E-2</v>
      </c>
      <c r="G10" s="81">
        <v>5.831244766666667E-2</v>
      </c>
    </row>
    <row r="11" spans="1:15" ht="15.75" customHeight="1" x14ac:dyDescent="0.25">
      <c r="B11" s="7" t="s">
        <v>123</v>
      </c>
      <c r="C11" s="81">
        <v>0.11668549</v>
      </c>
      <c r="D11" s="81">
        <v>0.11668549</v>
      </c>
      <c r="E11" s="81">
        <v>4.9461513000000006E-2</v>
      </c>
      <c r="F11" s="81">
        <v>4.8867402000000004E-2</v>
      </c>
      <c r="G11" s="81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0.47549585525000004</v>
      </c>
      <c r="D14" s="82">
        <v>0.47235857479600002</v>
      </c>
      <c r="E14" s="82">
        <v>0.47235857479600002</v>
      </c>
      <c r="F14" s="82">
        <v>0.37734795349299999</v>
      </c>
      <c r="G14" s="82">
        <v>0.37734795349299999</v>
      </c>
      <c r="H14" s="83">
        <v>0.36099999999999999</v>
      </c>
      <c r="I14" s="83">
        <v>0.36099999999999999</v>
      </c>
      <c r="J14" s="83">
        <v>0.36099999999999999</v>
      </c>
      <c r="K14" s="83">
        <v>0.36099999999999999</v>
      </c>
      <c r="L14" s="83">
        <v>0.161862148471</v>
      </c>
      <c r="M14" s="83">
        <v>0.15000690291300001</v>
      </c>
      <c r="N14" s="83">
        <v>0.1748936218595</v>
      </c>
      <c r="O14" s="83">
        <v>0.20736826611449999</v>
      </c>
    </row>
    <row r="15" spans="1:15" ht="15.75" customHeight="1" x14ac:dyDescent="0.25">
      <c r="B15" s="16" t="s">
        <v>68</v>
      </c>
      <c r="C15" s="80">
        <f>iron_deficiency_anaemia*C14</f>
        <v>0.2438035928037621</v>
      </c>
      <c r="D15" s="80">
        <f t="shared" ref="D15:O15" si="0">iron_deficiency_anaemia*D14</f>
        <v>0.24219499782260065</v>
      </c>
      <c r="E15" s="80">
        <f t="shared" si="0"/>
        <v>0.24219499782260065</v>
      </c>
      <c r="F15" s="80">
        <f t="shared" si="0"/>
        <v>0.1934796818583632</v>
      </c>
      <c r="G15" s="80">
        <f t="shared" si="0"/>
        <v>0.1934796818583632</v>
      </c>
      <c r="H15" s="80">
        <f t="shared" si="0"/>
        <v>0.1850975061725485</v>
      </c>
      <c r="I15" s="80">
        <f t="shared" si="0"/>
        <v>0.1850975061725485</v>
      </c>
      <c r="J15" s="80">
        <f t="shared" si="0"/>
        <v>0.1850975061725485</v>
      </c>
      <c r="K15" s="80">
        <f t="shared" si="0"/>
        <v>0.1850975061725485</v>
      </c>
      <c r="L15" s="80">
        <f t="shared" si="0"/>
        <v>8.2992465445188054E-2</v>
      </c>
      <c r="M15" s="80">
        <f t="shared" si="0"/>
        <v>7.69138604926978E-2</v>
      </c>
      <c r="N15" s="80">
        <f t="shared" si="0"/>
        <v>8.9674164132072479E-2</v>
      </c>
      <c r="O15" s="80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0.27399999999999997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0.28199999999999997</v>
      </c>
      <c r="D3" s="81">
        <v>0.30399999999999999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0.17499999999999999</v>
      </c>
      <c r="D4" s="81">
        <v>0.312</v>
      </c>
      <c r="E4" s="81">
        <v>0.79799999999999993</v>
      </c>
      <c r="F4" s="81">
        <v>0.44700000000000001</v>
      </c>
      <c r="G4" s="81">
        <v>0</v>
      </c>
    </row>
    <row r="5" spans="1:7" x14ac:dyDescent="0.25">
      <c r="B5" s="43" t="s">
        <v>169</v>
      </c>
      <c r="C5" s="80">
        <f>1-SUM(C2:C4)</f>
        <v>6.6999999999999948E-2</v>
      </c>
      <c r="D5" s="80">
        <f>1-SUM(D2:D4)</f>
        <v>0.1100000000000001</v>
      </c>
      <c r="E5" s="80">
        <f>1-SUM(E2:E4)</f>
        <v>0.20200000000000007</v>
      </c>
      <c r="F5" s="80">
        <f>1-SUM(F2:F4)</f>
        <v>0.55299999999999994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0.26064999999999999</v>
      </c>
      <c r="D2" s="144">
        <v>0.25770999999999999</v>
      </c>
      <c r="E2" s="144">
        <v>0.25483</v>
      </c>
      <c r="F2" s="144">
        <v>0.25206000000000001</v>
      </c>
      <c r="G2" s="144">
        <v>0.24956</v>
      </c>
      <c r="H2" s="144">
        <v>0.24654000000000001</v>
      </c>
      <c r="I2" s="144">
        <v>0.24353000000000002</v>
      </c>
      <c r="J2" s="144">
        <v>0.24041000000000001</v>
      </c>
      <c r="K2" s="144">
        <v>0.23733000000000001</v>
      </c>
      <c r="L2" s="144">
        <v>0.23426</v>
      </c>
      <c r="M2" s="144">
        <v>0.23119000000000001</v>
      </c>
      <c r="N2" s="144">
        <v>0.22812000000000002</v>
      </c>
      <c r="O2" s="144">
        <v>0.22516999999999998</v>
      </c>
      <c r="P2" s="144">
        <v>0.22234999999999999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0.11380000000000001</v>
      </c>
      <c r="D4" s="144">
        <v>0.11564999999999999</v>
      </c>
      <c r="E4" s="144">
        <v>0.11756999999999999</v>
      </c>
      <c r="F4" s="144">
        <v>0.11960000000000001</v>
      </c>
      <c r="G4" s="144">
        <v>0.12186999999999999</v>
      </c>
      <c r="H4" s="144">
        <v>0.12374</v>
      </c>
      <c r="I4" s="144">
        <v>0.12561</v>
      </c>
      <c r="J4" s="144">
        <v>0.12736</v>
      </c>
      <c r="K4" s="144">
        <v>0.12912999999999999</v>
      </c>
      <c r="L4" s="144">
        <v>0.13089999999999999</v>
      </c>
      <c r="M4" s="144">
        <v>0.13263999999999998</v>
      </c>
      <c r="N4" s="144">
        <v>0.13433999999999999</v>
      </c>
      <c r="O4" s="144">
        <v>0.13614000000000001</v>
      </c>
      <c r="P4" s="144">
        <v>0.13805000000000001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0.20324955496756339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0.18509750617254847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8.98312353142207E-2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0.30766666666666664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0.56399999999999995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19.748000000000001</v>
      </c>
      <c r="D13" s="143">
        <v>19.143000000000001</v>
      </c>
      <c r="E13" s="143">
        <v>18.5</v>
      </c>
      <c r="F13" s="143">
        <v>18.126999999999999</v>
      </c>
      <c r="G13" s="143">
        <v>17.414000000000001</v>
      </c>
      <c r="H13" s="143">
        <v>16.971</v>
      </c>
      <c r="I13" s="143">
        <v>16.385000000000002</v>
      </c>
      <c r="J13" s="143">
        <v>16.027999999999999</v>
      </c>
      <c r="K13" s="143">
        <v>15.632999999999999</v>
      </c>
      <c r="L13" s="143">
        <v>15.182</v>
      </c>
      <c r="M13" s="143">
        <v>16.532</v>
      </c>
      <c r="N13" s="143">
        <v>14.397</v>
      </c>
      <c r="O13" s="143">
        <v>14.621</v>
      </c>
      <c r="P13" s="143">
        <v>14.635999999999999</v>
      </c>
    </row>
    <row r="14" spans="1:16" x14ac:dyDescent="0.25">
      <c r="B14" s="16" t="s">
        <v>170</v>
      </c>
      <c r="C14" s="143">
        <f>maternal_mortality</f>
        <v>0.32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0.10199999999999999</v>
      </c>
      <c r="E2" s="92">
        <f>food_insecure</f>
        <v>0.10199999999999999</v>
      </c>
      <c r="F2" s="92">
        <f>food_insecure</f>
        <v>0.10199999999999999</v>
      </c>
      <c r="G2" s="92">
        <f>food_insecure</f>
        <v>0.10199999999999999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0.10199999999999999</v>
      </c>
      <c r="F5" s="92">
        <f>food_insecure</f>
        <v>0.10199999999999999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6.2369507748365388E-2</v>
      </c>
      <c r="D7" s="92">
        <f>diarrhoea_1_5mo/26</f>
        <v>6.4448151174615387E-2</v>
      </c>
      <c r="E7" s="92">
        <f>diarrhoea_6_11mo/26</f>
        <v>6.4448151174615387E-2</v>
      </c>
      <c r="F7" s="92">
        <f>diarrhoea_12_23mo/26</f>
        <v>5.7718359123461536E-2</v>
      </c>
      <c r="G7" s="92">
        <f>diarrhoea_24_59mo/26</f>
        <v>5.7718359123461536E-2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0.10199999999999999</v>
      </c>
      <c r="F8" s="92">
        <f>food_insecure</f>
        <v>0.10199999999999999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0.77</v>
      </c>
      <c r="E9" s="92">
        <f>IF(ISBLANK(comm_deliv), frac_children_health_facility,1)</f>
        <v>0.77</v>
      </c>
      <c r="F9" s="92">
        <f>IF(ISBLANK(comm_deliv), frac_children_health_facility,1)</f>
        <v>0.77</v>
      </c>
      <c r="G9" s="92">
        <f>IF(ISBLANK(comm_deliv), frac_children_health_facility,1)</f>
        <v>0.77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6.2369507748365388E-2</v>
      </c>
      <c r="D11" s="92">
        <f>diarrhoea_1_5mo/26</f>
        <v>6.4448151174615387E-2</v>
      </c>
      <c r="E11" s="92">
        <f>diarrhoea_6_11mo/26</f>
        <v>6.4448151174615387E-2</v>
      </c>
      <c r="F11" s="92">
        <f>diarrhoea_12_23mo/26</f>
        <v>5.7718359123461536E-2</v>
      </c>
      <c r="G11" s="92">
        <f>diarrhoea_24_59mo/26</f>
        <v>5.7718359123461536E-2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0.10199999999999999</v>
      </c>
      <c r="I14" s="92">
        <f>food_insecure</f>
        <v>0.10199999999999999</v>
      </c>
      <c r="J14" s="92">
        <f>food_insecure</f>
        <v>0.10199999999999999</v>
      </c>
      <c r="K14" s="92">
        <f>food_insecure</f>
        <v>0.10199999999999999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0.63700000000000001</v>
      </c>
      <c r="I17" s="92">
        <f>frac_PW_health_facility</f>
        <v>0.63700000000000001</v>
      </c>
      <c r="J17" s="92">
        <f>frac_PW_health_facility</f>
        <v>0.63700000000000001</v>
      </c>
      <c r="K17" s="92">
        <f>frac_PW_health_facility</f>
        <v>0.63700000000000001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0.46700000000000003</v>
      </c>
      <c r="M23" s="92">
        <f>famplan_unmet_need</f>
        <v>0.46700000000000003</v>
      </c>
      <c r="N23" s="92">
        <f>famplan_unmet_need</f>
        <v>0.46700000000000003</v>
      </c>
      <c r="O23" s="92">
        <f>famplan_unmet_need</f>
        <v>0.46700000000000003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0.27987454817810076</v>
      </c>
      <c r="M24" s="92">
        <f>(1-food_insecure)*(0.49)+food_insecure*(0.7)</f>
        <v>0.51141999999999999</v>
      </c>
      <c r="N24" s="92">
        <f>(1-food_insecure)*(0.49)+food_insecure*(0.7)</f>
        <v>0.51141999999999999</v>
      </c>
      <c r="O24" s="92">
        <f>(1-food_insecure)*(0.49)+food_insecure*(0.7)</f>
        <v>0.51141999999999999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0.11994623493347174</v>
      </c>
      <c r="M25" s="92">
        <f>(1-food_insecure)*(0.21)+food_insecure*(0.3)</f>
        <v>0.21917999999999999</v>
      </c>
      <c r="N25" s="92">
        <f>(1-food_insecure)*(0.21)+food_insecure*(0.3)</f>
        <v>0.21917999999999999</v>
      </c>
      <c r="O25" s="92">
        <f>(1-food_insecure)*(0.21)+food_insecure*(0.3)</f>
        <v>0.21917999999999999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0.14742912533569344</v>
      </c>
      <c r="M26" s="92">
        <f>(1-food_insecure)*(0.3)</f>
        <v>0.26939999999999997</v>
      </c>
      <c r="N26" s="92">
        <f>(1-food_insecure)*(0.3)</f>
        <v>0.26939999999999997</v>
      </c>
      <c r="O26" s="92">
        <f>(1-food_insecure)*(0.3)</f>
        <v>0.26939999999999997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0.45275009155273405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2020-03-24T06:50:41Z</dcterms:modified>
</cp:coreProperties>
</file>