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69F55F21-B2B6-4199-BBE6-7D8028005B17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I10" i="2" s="1"/>
  <c r="H11" i="2"/>
  <c r="H12" i="2"/>
  <c r="I12" i="2" s="1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22" i="2"/>
  <c r="I18" i="2"/>
  <c r="I31" i="2"/>
  <c r="I29" i="2"/>
  <c r="A3" i="2"/>
  <c r="A24" i="2"/>
  <c r="A18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I15" i="2" l="1"/>
  <c r="I14" i="2"/>
  <c r="I13" i="2"/>
  <c r="I11" i="2"/>
  <c r="I9" i="2"/>
  <c r="I8" i="2"/>
  <c r="I7" i="2"/>
  <c r="I4" i="2"/>
  <c r="I3" i="2"/>
  <c r="I2" i="2"/>
  <c r="C7" i="51"/>
  <c r="C8" i="51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FC42C0EB-FAB6-4DA0-9435-1706699D85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3F8DF701-15AE-459D-87AE-CE693A394B3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12A4FB6E-25E3-4BD7-B71F-575A798071A3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FE8CBF27-C46C-49CC-AB21-6AC2877F8B1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BF4B9D18-1E3B-42DA-A4B2-8E2834E5B272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66C75DAB-1594-469F-9806-6068AE49EB6A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06C0BE73-9FE6-44ED-8987-E5C85ECD88DF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12117DF4-778B-4A30-8B69-974339A62C8A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A544A1AF-4FE0-4A30-9019-1CA5B503DBD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EF9FC06A-8426-4C08-84B2-4BD35922234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69D9F8DC-0BDD-4F40-97E2-1A2E62AC6C6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30C85C4C-A86F-467A-899F-86ABBA1F155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44A18431-4C2B-4F4B-B6E6-A48A36F9149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E600000C-1F67-4A3F-AA70-0BA9E16655E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267CE83F-67A1-4C9B-A5EE-AA47375F5E4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A5D592DA-DA2B-4B4B-99C6-3F4E0E4DD70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EBCA6152-D621-4259-80DF-8931BB31833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BD11ED6D-2307-443C-81CC-A677AE484D0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6FB1D2F4-1447-4094-AFB3-E217203F295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BD750B27-0626-4F74-8E3A-58E075CD5B8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74A02C3A-0F4B-481A-80EE-E3361F6A525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A7043334-B41F-4CC6-ADB8-8220204B2AF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71938617-B6C4-426F-8BCF-A226B6169FB7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385E09A7-19EF-42DF-AA1A-B3D6EEA9F54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E3F30C2A-6230-4919-AEA4-720F8A1CB546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3F3147A1-882A-4A67-9C34-03776B3CFB1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C65EFB07-7260-481E-869A-4367E534E242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2A62DCF9-0358-49F5-9881-0F3B8284E705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E539BAF9-38A3-444A-8E28-EAAD1983F5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C05C00A9-D99B-4C52-9BCD-F4CC18260F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5370D76C-448C-43CB-A78D-02A7AE93CB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205853A9-4377-4BAA-9536-B0D9721B7E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C31B8A38-CA1D-4A67-8A3D-04766F2FBC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EC1E147E-7BBD-4041-AB98-4EE73E0C1C1A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79D29907-35F2-4A2F-86D5-9A323A1EC84F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9DCA4830-54A3-4771-9445-4FF989C7B8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C3DFEFF8-6020-4C2D-8F5A-CADF142232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4FDA09C1-2875-470B-B3A2-ECD84A16DB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C65A7FC0-CC6E-4025-88BE-D6355610E2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E52D46E9-0C9C-4C45-8EF0-224FE87222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20ADF607-433D-436B-BAD6-788B125701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BBA0D018-5399-4C69-8BA9-D513E4DF84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410F1FF4-0297-4FD9-82C5-9BC7D5411A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94E6793D-E1F5-426F-87AC-8B6A4C1558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980E2F69-AF13-4C58-93DF-7FC6308071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3BC0F1E2-11A2-47A2-8BD7-3204EAA9CF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D68C6CBF-0205-4814-9E8A-2184CB6F03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0806F198-D3C2-44B6-B559-F5C5617D6E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AEE54B14-17BA-4E2E-9409-3ABAD6F1FC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D8DD90D7-506C-4FE1-802E-08499B3D4F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A2579E22-FB72-4176-86A7-FC005E4FBE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9F236E77-5C5C-442D-91D5-9420D10661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227D238A-3BF4-4917-AC4B-BFCC5749E5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D8DA0C25-AF7E-435E-B0A0-D5E579948A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5B9CFC23-372C-4870-B61B-932444E59C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36EF158F-E0E5-4DBA-8D87-1EA93351CB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0BAA09FB-BA8E-4B13-800A-42E4A7035D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D4DB2BCE-118A-4ED0-BC29-D1E45EA25A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CE03FBAA-BADD-431A-8E3A-4425BE76AC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984858C7-937C-41E6-B222-6ADDD2995C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67CD2316-7577-4A42-A071-E01CD561FB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897959FB-E0D0-47B3-956C-48ED277AF4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107F450C-AB7C-4002-A356-83DD96EB8E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A7F5F926-FDA5-458F-9F94-1D54602831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003A1666-E01A-4274-ABE6-932A4DF5DD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4D493048-1CB7-4311-A94F-9300DC6834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0C002F9B-A3B6-457D-A307-D3DD040026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6C677FF2-F6EF-498F-9EE2-372C626BC3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1823CE8A-54B5-4FC4-B6C7-9CDF034B80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80A93F50-B5FF-4144-A8D2-CDFE2EC561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16F632B9-695F-41CF-8143-859FA62C8E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0B9CC95C-18D2-4645-93DE-4CD5331161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751E0634-0B35-4943-AF0D-F0D7132C51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95FCD3E8-A16A-483E-8FD5-F293D18CDB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90FF393C-FEF4-45DC-BD48-CDE67F80F9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8E69CC9C-298E-4C54-B3B5-AF0CF81B0B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700F4BAD-42D9-4276-9C97-8099017B79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74D8BDE9-3759-4571-9E61-939264D286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B7690AC2-9870-4498-9708-AAEA59F448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58EF0AFE-C497-416E-922D-5618D2C38E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B1429B88-9355-427D-AE46-7836B85E30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70433CFA-7B10-4229-A2A3-31C4DA9AAB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5891C2A3-BFFD-4D38-891E-204BD11F1A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49023712-B466-4530-A22D-B57F82D674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FF933054-7164-4454-B0D2-1F45302F74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F51C0179-CC5F-4A33-8792-696BD286FB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B6DFE305-E3D4-4A25-9170-6E9CBE5CAD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017756EF-4064-4F97-A2F1-8A4AE43862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ECA5C0D3-8AA8-4629-ACD6-0B432E6657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90B96023-FCAB-40BD-A461-C1C0E21443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16E6B610-5237-4880-BA09-9448CD8480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2C1FE3DB-1FFD-44AC-8B66-4310A8AA60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228C0584-63AA-4CBB-AFF3-AC5DBF5B84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269D6048-0023-47DA-AC06-662BF74542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6A596D69-EF95-4403-B15B-0A215A6D49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B0C99687-2255-42E4-8180-3EE3E2AB0C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3BF31792-301E-4A9F-9B43-7798384861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02A966D2-E1FB-43A1-A2EC-51C94B3631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3C2ABE5A-1D36-4FF9-9516-EC5870D1C3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32333067-84CE-4B65-AAAA-0C52CB467A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486428B1-3675-40BD-8C48-D7BB65D200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B66FB948-BBE0-4020-AFDD-BF38AA9FDA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08FF1598-79F1-4A64-995B-5C18DCB6DD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1561C8CE-EE0B-4B18-9918-DC2D12F442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115FD49A-96E3-499E-857D-B7A4516818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D05AC884-94B9-4E60-AA5E-6DC638BAF9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D7555F1D-677A-43E8-BC6D-2B99171078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D96B21F6-58B2-4596-AB6A-BA4A8B2D607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C4BA0EE6-562A-429D-A449-7EE4B04AE4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099F5E07-5AAB-4500-9241-174D6AC431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AAF2DA65-AED1-43B6-8805-85495C59E9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2E43BB20-20A2-4113-AE0A-4683B7F572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12902A1D-D6CA-49FA-8442-2D144E0701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DFDAD00F-0027-4CCD-BA54-AA9A63E8DC3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9ACB202F-6751-48A6-B2ED-01A4B95C5DF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DF595A83-719F-43CC-81EF-790971CB185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B07E887B-F772-4F1D-94FD-0E4E9AC4BEE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02E58296-F432-4559-BEBB-7DCA69F03C1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36026B02-23EB-4C7F-9193-BCA0E872450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394BB1CF-F879-4C8A-9AF2-0B214E91ACE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6CD86155-4C97-4F35-B78E-D013E1BF824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AB99FE54-1AB9-4588-9302-DFC4E55B26F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79BDF7EA-2C6B-4F24-9FD5-CBC83596DF4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B96959A0-9494-4CB1-91F0-03A36E07E6A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E702E179-52EF-4768-923B-1B910FF926E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E2A47733-9543-4D8C-ABC6-E57E599E477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455BECCE-36E9-4EB3-9DAE-8F0F3A50879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6E29D73A-4760-4A6C-A80B-09E3E40F097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C84061C8-C798-44C7-BD57-B978B6D291C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C81FF117-66E1-4CE5-8BA0-F5756A5A7E7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FCDC8F2D-ABB7-4694-98D0-75E019D2FB1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BD5CDF5F-F218-4D40-9B86-AF2C19FF3D3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41A6A427-F7B0-4869-AD88-8F57715CA7A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763AA099-4A39-4335-8DA9-583105E5056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E86A2801-77F1-4659-AA9A-1B72783E01B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8088F17B-9EB7-429A-966F-6F9835BEB5E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D86F2867-C732-4B9D-AAFE-004D5C63EFB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926F5FBA-2340-4F5D-A54B-5C838924E1C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40BAD267-135A-4536-9FFA-C04F11E7848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581575C4-944C-4F6F-B425-343BCBCC824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DC0A83E9-6EA2-4CD2-A8C3-4A953756C0F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2F66B98B-69EC-4C9D-9254-88DC2C48D70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559B3AB9-97E4-460A-BD92-1906EEC9425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78BB00EF-0BE0-46FE-978A-80C710F0FAD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8B138EAB-94B9-4682-83B5-576D1208EE7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A513A9B7-65C6-4E7B-A98D-900A6EA5772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42FD94D6-6886-4CEC-A01C-E6A843716B9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4B625AA3-6E16-4A3E-8700-55D585BCD46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48A7F0E3-50BA-49A0-AB16-3D54F4EFDC3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2250BA66-E0D6-46CA-A68E-FD1C770A8AC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824EDFF8-0FDF-40B0-8693-6C42311B167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9C8B9E56-12CF-4E6B-9512-A781D2D311B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4F307ED8-E7B4-4172-B3AD-07CC641C1AE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553E5CD9-944A-45F0-B2E2-C50C5F0D9B6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85970607-D63C-4CDB-96FC-637E04CA844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6F92B114-8287-44ED-870F-CF3052A51F6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F61ED8C4-5124-47C7-A49F-94F9759303F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9D118852-FFF8-4B3E-9E4B-B13E7C9EE7C3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E19D7704-34D8-4572-9004-602F0440A35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074CCAC7-6C08-4CC9-BF08-DA04C7AF9E7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48B548FA-FE20-46E8-B408-1E013261323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291ADE9B-0982-4E44-8C44-4FFED82B488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5F917D7D-FF28-4089-B9C1-A9FE1BC192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E5FD0591-AED1-457D-8194-361CCF63972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6AEF5FB2-F396-42F5-877D-9F53D2BEC68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7D70DA48-85DA-4C1C-BFC4-2FCEAEE6EEE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4DC92E4E-318F-4154-8CFC-16AD1BA973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EFF10D47-CE64-429F-93D2-EAC16CFB55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44A8FCD3-EB03-4FE7-9B73-2958797C0A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644E623C-7B36-4A9C-9BFC-6FA3B903D2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34B2DE41-0013-4C10-99F6-09891ABDDF1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36211D40-B527-44F0-B7D9-ABC81783268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0FF7C0BB-BDAA-40A7-99C5-C1C87CC6CFC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E721B368-158F-4E7B-ADFD-8D5B3785B62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06911F8F-579C-4E4C-B752-EDA8F9EF8BF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3AC6B7E5-E9C8-47B7-B0B1-BC0CABA6B3E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70FB513A-B84D-444E-ACA0-7089EFC6CD8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AE1FB528-802B-4FAF-8B51-7A1B6513325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32DE69E5-5415-44F7-A5D2-641800EA525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98FE99A4-94AE-45A4-AA99-AC873D2F6A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8CEB956D-E3C1-4B0D-8B91-8D40AED8D3D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54F276A7-D1F8-4FF7-859F-0FCFCDBEFCA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CCE0473F-1C28-4406-903D-AF7E463F513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948CD8A0-A2EC-42E2-A53D-83E2F723F39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629B7A5A-B033-427A-9670-D7A24EAD27A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BB5EBF4A-4DEA-4D2C-878C-1203D88E6F2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D074F50A-74C7-4628-A448-02693C7BF75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4DD33042-F4FE-4FAA-812A-288D7AE3DA1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752492CD-D324-4663-BA9C-DB29275091F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56D27276-DF3C-48FB-A84B-9269618D452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EF4C0907-BD79-479A-876D-7283698BD72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9103F238-24F9-4046-8D67-5E99FD574E1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2A93347C-B9EC-4A91-9CCB-01277B3DDB9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A81C816A-7201-447D-B74F-A4EBB02C369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6DCC4EC5-0B70-4955-8EA1-64234C0F404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9B7CC56C-2042-4EBE-80F3-025FA5A7CC2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215E22D5-1E5A-462C-BB0F-8E36AE47F63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92EB6E3D-3122-4AF9-A783-BED31A75706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8157B720-E8CD-4410-8433-2B15A8496D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9EE2861E-4DE4-4384-80DD-DFF27909668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67743FA6-A6A8-4EE2-90E6-6C2D3D7DD6E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5EF0B2DB-DDD3-4BD1-9B1D-CAD94E98B26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29F7F938-6550-4691-A1D3-3ADF643EF7B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0933B9DE-10F4-472C-9AE8-A3C455E9595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C61F64C1-70B7-46B2-8B9E-5EB512C627A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7E0FF9C9-1104-41C7-B4FF-71D28361985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9FF44929-3ACC-4054-8DD2-1C91993E916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669EFC3B-5821-4607-B848-8F5895298D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A031E1C0-53AA-4CCB-84C6-453CA708F9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F4F145F1-F994-42BE-8020-45FF4ED20D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F55C8197-5E35-4F10-8B5A-391009D8DB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689D13E0-B40A-4E90-A525-4139FBD5EDF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2CB613E1-D6DF-4873-BB3A-48A69259AD1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088E666D-376C-4583-B5FB-7A4F5C31D1E3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737B7578-1D51-478B-9D53-CAC4B1EFC970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8F52772E-9554-4C3F-982D-CC8273F8EE5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BBC0D770-6A2C-41B1-95CE-5564549BC7AA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199034B7-2162-4A30-B380-A4639C708CAD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CD6209AC-3287-424A-9D54-F43FC4CDE97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F2567223-F42E-4C4A-9EA2-87F6B8BEFA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2A7903C4-C2BB-4BEB-94EF-3EB2FF8C04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C084D2A1-F700-4FA3-9987-1DBF28090AC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17BCDED5-778F-468E-8068-D769462B6C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7E91B656-A86A-4635-9BA3-49011A9642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704DB8BF-D454-4936-8ACC-CF629F8D03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30CE6247-7BA5-4CBB-B239-0DFEB3DE9B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58034A70-4868-480F-8DD3-A019C9C527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9E9D15AB-B10F-42F1-A9FF-14AB8C42C3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5A5BC499-2DFB-465E-A68B-57B0C0CA21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AB688FA1-C3A7-45E7-909B-B6EA6E72A2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382667B8-9DF1-4B7C-9CAE-89ED7950AF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489C73DB-0874-4CE7-A981-EB9B01843D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F2FECE06-333B-4D1B-9C6D-321CA98365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52AE8795-6275-4C3E-AACC-9A7EF7FADA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6D533F4E-E7D8-47D0-A91F-AABA741C13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A508E85E-389E-41F7-A7F5-8CB6D37289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A607E67F-9D91-4F98-B018-499DE31D11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03DC6F05-403E-428E-8D7C-27771FCAD5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D1C229FB-7D12-48DF-83F5-B2237204BF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6A9F1983-9E16-4E08-8E08-2DCC63AC8C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029EBFD7-F643-470C-BC01-05BA14B498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C48D8BCD-8035-4C2B-9D1D-973DA22C50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59B08A9E-7BFB-407A-9986-5713453550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53DF4EE2-F3AD-4CFF-B9D6-96D14090FB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368A91A0-9023-42A4-B830-95E0DF5317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3D42B0CA-DAAC-4481-9AD9-E179D64A8C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0A511309-4625-46C1-86CF-946EA2B20D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92672CB1-A077-4576-AFB9-C69CC93237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BA8FD6E6-D120-474D-9F06-982FA0B07D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51B81914-710E-470E-BD32-4C02F99D57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53BC4386-135F-4087-899C-CB4D1C1C5C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F24B071E-184E-4732-842D-D4D1FC1A9F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44E0CD14-A0BE-4D03-AF62-977BD60668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10AF99D1-57FF-4AFC-ACB1-84CDB595F67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719039F0-BB04-45C3-88D8-30D654FA81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F5DF04BA-68BD-4201-98B6-0DF66FA105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0D004E0A-77F1-46A4-BD1C-1F012D15A2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563FC179-B744-4276-9934-573E18F856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4C3B30F7-94D0-43F4-AB3B-BBD8923A6D8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DD03C8DD-572F-4B8A-AC87-AEE4622661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478B95E4-69C3-4F8D-BF00-5EB058FF56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25816282-FE38-4722-90B4-232F09AE381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567E3430-742B-45B4-9E7D-BD350D68982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BD7F191F-2CF4-4E63-BACF-C16AF473AAE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FCEC43C2-3281-4E77-9C4B-2ED73EEAEC6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897B9C12-F6CC-472C-864B-B0EA0920E1E6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EABACF09-AEBF-4278-8F9A-5BAFB2B3E328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9DC27A71-A99A-41E8-9E17-BCE7A96EA90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8E6A92CD-49CF-47A8-909C-E346B2E65AE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95EC46E2-F10D-4FA7-BCF9-916BB57184E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47084993-7418-437A-A197-917760C8BF5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87DBD19E-587E-4FCF-8A67-7EA77784B73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E9325213-67B5-4153-B61E-9C657F9CA04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6DC222B7-E48B-4F31-8674-B7B25DEE9EE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CA90382C-C888-4F8C-9733-A49BDCD297E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6F3DD326-0797-4042-83B5-67BCDACB957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0358EF12-BFD4-4237-9CAF-9A562A87425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ACFD18A1-FE70-4A85-B0BF-64AA0EE8B6F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463F2F33-767F-4C07-92F7-02F52AC76D0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E784AD21-1BE6-4FAD-9CC0-3BFE026D280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B5321D08-7C0D-4822-A7FD-69311F76EFA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47E26E24-AADB-479C-84EB-F326A5AC0E9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D3336FAF-AFD1-4A39-8159-637AC9CE859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0DCF74A8-5628-49FC-9C93-7254EA7F8AC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14BB8C42-905E-4241-80F9-8C9303E3A01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C120DA5E-BA57-42D5-A7C5-BF77D5C0D67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6CA95EAE-3F9E-4396-ACEE-697C9FB9329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20429C23-2505-4310-B476-E8BA6BFDDCE0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66BDCEB8-C76F-473E-8398-7ADAECBAAB0A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1C0F86E5-62B6-407B-AFD1-21FC25B98A3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E624FF47-C3A3-458B-BB24-4BBF3B6F686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55286920-72CC-430F-B105-94C14DF6285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ECB5B655-2AF6-44A6-B76C-F5746F31492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A0CC87D7-16B3-4058-8F26-2EF510FFCB8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EECD0831-D866-46EE-BEAE-CEC1A62C1126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5026C69F-BBD2-4227-97BA-97F17D9BB03D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A49106F9-F9E2-441E-A784-574CA530F23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75DC8D8D-38F9-444F-AEFF-FBEE6FFF718E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29F96B59-4E96-4A70-B8C2-C679AB915ED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8405EADF-E223-443B-AF19-01ECA23F352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A56132D8-9031-4839-AE2F-46E9BFCD6E7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B7321470-EBAB-41E2-AAB5-7B8C6B41E23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7AE4B00C-EC11-4652-8385-36BB7FA1E54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F75465AB-1ADB-4A0E-B1D5-158900A4BB02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AB66B261-68E6-4236-B237-E083E40202D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36478CE4-97EC-4B29-B433-AF4E0A97B02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C7A39A38-74E2-4CDD-8980-DC7F570C937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BF66C014-A6A3-4DDE-9D51-60C5BF855C9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F34DAF09-912C-4CBC-883C-2D1D96C3151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94CEB115-3AD6-4B8C-B9A5-C19811EF96C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15E57834-BBAE-42E0-85D2-B791F455326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2FAB82BE-F685-4521-A346-0B44CAFB2984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128926E1-5104-4A0A-AE1A-9A759B8AF6CE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017FAAB2-2CA0-4F13-950F-205B6BCF059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A03ECFDE-4F83-4144-BF5F-7792E6287AC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38F92C92-3171-4F3A-8498-8A60BE565D6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25943FAA-90F9-41A9-831F-0C50D875C0F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044A6F8C-F40D-49D6-95F1-CF596025E1D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D5ADBDF4-6EDA-46D8-A11A-0DB4AD307CB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83616E80-5637-4AD6-82AB-E7774B2865B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1E8A1536-30C9-45E1-B167-3AD28D9E797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7A254F3B-2565-4FAA-AA6E-022C93769865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D83E0957-25F9-4A51-93D0-A7D0CD6E249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<sst xmlns="http://schemas.openxmlformats.org/spreadsheetml/2006/main" count="1102" uniqueCount="271">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</sst>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9862423</v>
      </c>
    </row>
    <row r="8" spans="1:3" ht="15" customHeight="1" x14ac:dyDescent="0.25">
      <c r="B8" s="7" t="s">
        <v>106</v>
      </c>
      <c r="C8" s="70">
        <v>0.28199999999999997</v>
      </c>
    </row>
    <row r="9" spans="1:3" ht="15" customHeight="1" x14ac:dyDescent="0.25">
      <c r="B9" s="9" t="s">
        <v>107</v>
      </c>
      <c r="C9" s="71">
        <v>0.75</v>
      </c>
    </row>
    <row r="10" spans="1:3" ht="15" customHeight="1" x14ac:dyDescent="0.25">
      <c r="B10" s="9" t="s">
        <v>105</v>
      </c>
      <c r="C10" s="71">
        <v>0.23430719375610401</v>
      </c>
    </row>
    <row r="11" spans="1:3" ht="15" customHeight="1" x14ac:dyDescent="0.25">
      <c r="B11" s="7" t="s">
        <v>108</v>
      </c>
      <c r="C11" s="70">
        <v>0.50600000000000001</v>
      </c>
    </row>
    <row r="12" spans="1:3" ht="15" customHeight="1" x14ac:dyDescent="0.25">
      <c r="B12" s="7" t="s">
        <v>109</v>
      </c>
      <c r="C12" s="70">
        <v>0.55399999999999994</v>
      </c>
    </row>
    <row r="13" spans="1:3" ht="15" customHeight="1" x14ac:dyDescent="0.25">
      <c r="B13" s="7" t="s">
        <v>110</v>
      </c>
      <c r="C13" s="70">
        <v>0.47100000000000003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0.11689999999999999</v>
      </c>
    </row>
    <row r="24" spans="1:3" ht="15" customHeight="1" x14ac:dyDescent="0.25">
      <c r="B24" s="20" t="s">
        <v>102</v>
      </c>
      <c r="C24" s="71">
        <v>0.50690000000000002</v>
      </c>
    </row>
    <row r="25" spans="1:3" ht="15" customHeight="1" x14ac:dyDescent="0.25">
      <c r="B25" s="20" t="s">
        <v>103</v>
      </c>
      <c r="C25" s="71">
        <v>0.31079999999999997</v>
      </c>
    </row>
    <row r="26" spans="1:3" ht="15" customHeight="1" x14ac:dyDescent="0.25">
      <c r="B26" s="20" t="s">
        <v>104</v>
      </c>
      <c r="C26" s="71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0.20800000000000002</v>
      </c>
    </row>
    <row r="30" spans="1:3" ht="14.25" customHeight="1" x14ac:dyDescent="0.25">
      <c r="B30" s="30" t="s">
        <v>76</v>
      </c>
      <c r="C30" s="73">
        <v>3.6000000000000004E-2</v>
      </c>
    </row>
    <row r="31" spans="1:3" ht="14.25" customHeight="1" x14ac:dyDescent="0.25">
      <c r="B31" s="30" t="s">
        <v>77</v>
      </c>
      <c r="C31" s="73">
        <v>0.11900000000000001</v>
      </c>
    </row>
    <row r="32" spans="1:3" ht="14.25" customHeight="1" x14ac:dyDescent="0.25">
      <c r="B32" s="30" t="s">
        <v>78</v>
      </c>
      <c r="C32" s="73">
        <v>0.63700000000000001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21.1</v>
      </c>
    </row>
    <row r="38" spans="1:5" ht="15" customHeight="1" x14ac:dyDescent="0.25">
      <c r="B38" s="16" t="s">
        <v>91</v>
      </c>
      <c r="C38" s="75">
        <v>38.299999999999997</v>
      </c>
      <c r="D38" s="17"/>
      <c r="E38" s="18"/>
    </row>
    <row r="39" spans="1:5" ht="15" customHeight="1" x14ac:dyDescent="0.25">
      <c r="B39" s="16" t="s">
        <v>90</v>
      </c>
      <c r="C39" s="75">
        <v>54</v>
      </c>
      <c r="D39" s="17"/>
      <c r="E39" s="17"/>
    </row>
    <row r="40" spans="1:5" ht="15" customHeight="1" x14ac:dyDescent="0.25">
      <c r="B40" s="16" t="s">
        <v>171</v>
      </c>
      <c r="C40" s="75">
        <v>0.2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1.84E-2</v>
      </c>
      <c r="D45" s="17"/>
    </row>
    <row r="46" spans="1:5" ht="15.75" customHeight="1" x14ac:dyDescent="0.25">
      <c r="B46" s="16" t="s">
        <v>11</v>
      </c>
      <c r="C46" s="71">
        <v>9.6099999999999991E-2</v>
      </c>
      <c r="D46" s="17"/>
    </row>
    <row r="47" spans="1:5" ht="15.75" customHeight="1" x14ac:dyDescent="0.25">
      <c r="B47" s="16" t="s">
        <v>12</v>
      </c>
      <c r="C47" s="71">
        <v>0.1595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2.2343743975899923</v>
      </c>
      <c r="D51" s="17"/>
    </row>
    <row r="52" spans="1:4" ht="15" customHeight="1" x14ac:dyDescent="0.25">
      <c r="B52" s="16" t="s">
        <v>125</v>
      </c>
      <c r="C52" s="76">
        <v>2.19312409885999</v>
      </c>
    </row>
    <row r="53" spans="1:4" ht="15.75" customHeight="1" x14ac:dyDescent="0.25">
      <c r="B53" s="16" t="s">
        <v>126</v>
      </c>
      <c r="C53" s="76">
        <v>2.19312409885999</v>
      </c>
    </row>
    <row r="54" spans="1:4" ht="15.75" customHeight="1" x14ac:dyDescent="0.25">
      <c r="B54" s="16" t="s">
        <v>127</v>
      </c>
      <c r="C54" s="76">
        <v>1.5140675939900001</v>
      </c>
    </row>
    <row r="55" spans="1:4" ht="15.75" customHeight="1" x14ac:dyDescent="0.25">
      <c r="B55" s="16" t="s">
        <v>128</v>
      </c>
      <c r="C55" s="76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0.44685116317784279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37.19399420609443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44.687863506355853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87.750761200273303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0.20174601209051393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1.1317019325042972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1.1317019325042972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1.1317019325042972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1.1317019325042972</v>
      </c>
      <c r="E13" s="86" t="s">
        <v>202</v>
      </c>
    </row>
    <row r="14" spans="1:5" ht="15.75" customHeight="1" x14ac:dyDescent="0.25">
      <c r="A14" s="11" t="s">
        <v>187</v>
      </c>
      <c r="B14" s="85">
        <v>0.214</v>
      </c>
      <c r="C14" s="85">
        <v>0.95</v>
      </c>
      <c r="D14" s="86">
        <v>14.212925375476214</v>
      </c>
      <c r="E14" s="86" t="s">
        <v>202</v>
      </c>
    </row>
    <row r="15" spans="1:5" ht="15.75" customHeight="1" x14ac:dyDescent="0.25">
      <c r="A15" s="11" t="s">
        <v>209</v>
      </c>
      <c r="B15" s="85">
        <v>0.214</v>
      </c>
      <c r="C15" s="85">
        <v>0.95</v>
      </c>
      <c r="D15" s="86">
        <v>14.212925375476214</v>
      </c>
      <c r="E15" s="86" t="s">
        <v>202</v>
      </c>
    </row>
    <row r="16" spans="1:5" ht="15.75" customHeight="1" x14ac:dyDescent="0.25">
      <c r="A16" s="52" t="s">
        <v>57</v>
      </c>
      <c r="B16" s="85">
        <v>0.56100000000000005</v>
      </c>
      <c r="C16" s="85">
        <v>0.95</v>
      </c>
      <c r="D16" s="86">
        <v>0.2692044645575572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0.26</v>
      </c>
      <c r="C18" s="85">
        <v>0.95</v>
      </c>
      <c r="D18" s="87">
        <v>2.121285075768927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2.121285075768927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2.121285075768927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2.018086277984164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24.240556138631135</v>
      </c>
      <c r="E22" s="86" t="s">
        <v>202</v>
      </c>
    </row>
    <row r="23" spans="1:5" ht="15.75" customHeight="1" x14ac:dyDescent="0.25">
      <c r="A23" s="52" t="s">
        <v>34</v>
      </c>
      <c r="B23" s="85">
        <v>0.77900000000000003</v>
      </c>
      <c r="C23" s="85">
        <v>0.95</v>
      </c>
      <c r="D23" s="86">
        <v>4.6734447573928835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20.520932391194332</v>
      </c>
      <c r="E24" s="86" t="s">
        <v>202</v>
      </c>
    </row>
    <row r="25" spans="1:5" ht="15.75" customHeight="1" x14ac:dyDescent="0.25">
      <c r="A25" s="52" t="s">
        <v>87</v>
      </c>
      <c r="B25" s="85">
        <v>0.28999999999999998</v>
      </c>
      <c r="C25" s="85">
        <v>0.95</v>
      </c>
      <c r="D25" s="86">
        <v>20.521119452059189</v>
      </c>
      <c r="E25" s="86" t="s">
        <v>202</v>
      </c>
    </row>
    <row r="26" spans="1:5" ht="15.75" customHeight="1" x14ac:dyDescent="0.25">
      <c r="A26" s="52" t="s">
        <v>137</v>
      </c>
      <c r="B26" s="85">
        <v>0.214</v>
      </c>
      <c r="C26" s="85">
        <v>0.95</v>
      </c>
      <c r="D26" s="86">
        <v>4.6905958282555229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4.1416059514617425</v>
      </c>
      <c r="E27" s="86" t="s">
        <v>202</v>
      </c>
    </row>
    <row r="28" spans="1:5" ht="15.75" customHeight="1" x14ac:dyDescent="0.25">
      <c r="A28" s="52" t="s">
        <v>84</v>
      </c>
      <c r="B28" s="85">
        <v>0.44799999999999995</v>
      </c>
      <c r="C28" s="85">
        <v>0.95</v>
      </c>
      <c r="D28" s="86">
        <v>1.0784924398737463</v>
      </c>
      <c r="E28" s="86" t="s">
        <v>202</v>
      </c>
    </row>
    <row r="29" spans="1:5" ht="15.75" customHeight="1" x14ac:dyDescent="0.25">
      <c r="A29" s="52" t="s">
        <v>58</v>
      </c>
      <c r="B29" s="85">
        <v>0.26</v>
      </c>
      <c r="C29" s="85">
        <v>0.95</v>
      </c>
      <c r="D29" s="86">
        <v>66.094319306946403</v>
      </c>
      <c r="E29" s="86" t="s">
        <v>202</v>
      </c>
    </row>
    <row r="30" spans="1:5" ht="15.75" customHeight="1" x14ac:dyDescent="0.25">
      <c r="A30" s="52" t="s">
        <v>67</v>
      </c>
      <c r="B30" s="85">
        <v>3.0000000000000001E-3</v>
      </c>
      <c r="C30" s="85">
        <v>0.95</v>
      </c>
      <c r="D30" s="86">
        <v>0.87641819162715673</v>
      </c>
      <c r="E30" s="86" t="s">
        <v>202</v>
      </c>
    </row>
    <row r="31" spans="1:5" ht="15.75" customHeight="1" x14ac:dyDescent="0.25">
      <c r="A31" s="52" t="s">
        <v>28</v>
      </c>
      <c r="B31" s="85">
        <v>0.89</v>
      </c>
      <c r="C31" s="85">
        <v>0.95</v>
      </c>
      <c r="D31" s="86">
        <v>0.52185419969466551</v>
      </c>
      <c r="E31" s="86" t="s">
        <v>202</v>
      </c>
    </row>
    <row r="32" spans="1:5" ht="15.75" customHeight="1" x14ac:dyDescent="0.25">
      <c r="A32" s="52" t="s">
        <v>83</v>
      </c>
      <c r="B32" s="85">
        <v>0.51900000000000002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0.752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0.156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0.55600000000000005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0.126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0.17499999999999999</v>
      </c>
      <c r="C37" s="85">
        <v>0.95</v>
      </c>
      <c r="D37" s="86">
        <v>3.1822727770798998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0.54581257617834045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0.13938461160000001</v>
      </c>
      <c r="C3" s="26">
        <f>frac_mam_1_5months * 2.6</f>
        <v>0.13938461160000001</v>
      </c>
      <c r="D3" s="26">
        <f>frac_mam_6_11months * 2.6</f>
        <v>0.139953788</v>
      </c>
      <c r="E3" s="26">
        <f>frac_mam_12_23months * 2.6</f>
        <v>0.1095249896</v>
      </c>
      <c r="F3" s="26">
        <f>frac_mam_24_59months * 2.6</f>
        <v>5.8852711753333328E-2</v>
      </c>
    </row>
    <row r="4" spans="1:6" ht="15.75" customHeight="1" x14ac:dyDescent="0.25">
      <c r="A4" s="3" t="s">
        <v>66</v>
      </c>
      <c r="B4" s="26">
        <f>frac_sam_1month * 2.6</f>
        <v>0.10655334560000002</v>
      </c>
      <c r="C4" s="26">
        <f>frac_sam_1_5months * 2.6</f>
        <v>0.10655334560000002</v>
      </c>
      <c r="D4" s="26">
        <f>frac_sam_6_11months * 2.6</f>
        <v>4.1195936599999997E-2</v>
      </c>
      <c r="E4" s="26">
        <f>frac_sam_12_23months * 2.6</f>
        <v>2.6961646400000001E-2</v>
      </c>
      <c r="F4" s="26">
        <f>frac_sam_24_59months * 2.6</f>
        <v>1.879132918E-2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2163567.8372880002</v>
      </c>
      <c r="C2" s="78">
        <v>3032037</v>
      </c>
      <c r="D2" s="78">
        <v>4756743</v>
      </c>
      <c r="E2" s="78">
        <v>4912973</v>
      </c>
      <c r="F2" s="78">
        <v>5874159</v>
      </c>
      <c r="G2" s="22">
        <f t="shared" ref="G2:G40" si="0">C2+D2+E2+F2</f>
        <v>18575912</v>
      </c>
      <c r="H2" s="22">
        <f t="shared" ref="H2:H40" si="1">(B2 + stillbirth*B2/(1000-stillbirth))/(1-abortion)</f>
        <v>2543841.6357300072</v>
      </c>
      <c r="I2" s="22">
        <f>G2-H2</f>
        <v>16032070.364269992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2206989.7590000001</v>
      </c>
      <c r="C3" s="78">
        <v>3165000</v>
      </c>
      <c r="D3" s="78">
        <v>4882000</v>
      </c>
      <c r="E3" s="78">
        <v>4796000</v>
      </c>
      <c r="F3" s="78">
        <v>5819000</v>
      </c>
      <c r="G3" s="22">
        <f t="shared" si="0"/>
        <v>18662000</v>
      </c>
      <c r="H3" s="22">
        <f t="shared" si="1"/>
        <v>2594895.4970652969</v>
      </c>
      <c r="I3" s="22">
        <f t="shared" ref="I3:I15" si="3">G3-H3</f>
        <v>16067104.502934704</v>
      </c>
    </row>
    <row r="4" spans="1:9" ht="15.75" customHeight="1" x14ac:dyDescent="0.25">
      <c r="A4" s="7">
        <f t="shared" si="2"/>
        <v>2019</v>
      </c>
      <c r="B4" s="77">
        <v>2250528.6440000003</v>
      </c>
      <c r="C4" s="78">
        <v>3296000</v>
      </c>
      <c r="D4" s="78">
        <v>5019000</v>
      </c>
      <c r="E4" s="78">
        <v>4699000</v>
      </c>
      <c r="F4" s="78">
        <v>5747000</v>
      </c>
      <c r="G4" s="22">
        <f t="shared" si="0"/>
        <v>18761000</v>
      </c>
      <c r="H4" s="22">
        <f t="shared" si="1"/>
        <v>2646086.8794326242</v>
      </c>
      <c r="I4" s="22">
        <f t="shared" si="3"/>
        <v>16114913.120567376</v>
      </c>
    </row>
    <row r="5" spans="1:9" ht="15.75" customHeight="1" x14ac:dyDescent="0.25">
      <c r="A5" s="7">
        <f t="shared" si="2"/>
        <v>2020</v>
      </c>
      <c r="B5" s="77">
        <v>2293986.8250000002</v>
      </c>
      <c r="C5" s="78">
        <v>3419000</v>
      </c>
      <c r="D5" s="78">
        <v>5168000</v>
      </c>
      <c r="E5" s="78">
        <v>4627000</v>
      </c>
      <c r="F5" s="78">
        <v>5659000</v>
      </c>
      <c r="G5" s="22">
        <f t="shared" si="0"/>
        <v>18873000</v>
      </c>
      <c r="H5" s="22">
        <f t="shared" si="1"/>
        <v>2697183.3730741013</v>
      </c>
      <c r="I5" s="22">
        <f t="shared" si="3"/>
        <v>16175816.626925899</v>
      </c>
    </row>
    <row r="6" spans="1:9" ht="15.75" customHeight="1" x14ac:dyDescent="0.25">
      <c r="A6" s="7">
        <f t="shared" si="2"/>
        <v>2021</v>
      </c>
      <c r="B6" s="77">
        <v>2341522.17</v>
      </c>
      <c r="C6" s="78">
        <v>3533000</v>
      </c>
      <c r="D6" s="78">
        <v>5333000</v>
      </c>
      <c r="E6" s="78">
        <v>4586000</v>
      </c>
      <c r="F6" s="78">
        <v>5563000</v>
      </c>
      <c r="G6" s="22">
        <f t="shared" si="0"/>
        <v>19015000</v>
      </c>
      <c r="H6" s="22">
        <f t="shared" si="1"/>
        <v>2753073.6426999266</v>
      </c>
      <c r="I6" s="22">
        <f t="shared" si="3"/>
        <v>16261926.357300073</v>
      </c>
    </row>
    <row r="7" spans="1:9" ht="15.75" customHeight="1" x14ac:dyDescent="0.25">
      <c r="A7" s="7">
        <f t="shared" si="2"/>
        <v>2022</v>
      </c>
      <c r="B7" s="77">
        <v>2389172.6039999998</v>
      </c>
      <c r="C7" s="78">
        <v>3637000</v>
      </c>
      <c r="D7" s="78">
        <v>5509000</v>
      </c>
      <c r="E7" s="78">
        <v>4569000</v>
      </c>
      <c r="F7" s="78">
        <v>5454000</v>
      </c>
      <c r="G7" s="22">
        <f t="shared" si="0"/>
        <v>19169000</v>
      </c>
      <c r="H7" s="22">
        <f t="shared" si="1"/>
        <v>2809099.2296404988</v>
      </c>
      <c r="I7" s="22">
        <f t="shared" si="3"/>
        <v>16359900.770359501</v>
      </c>
    </row>
    <row r="8" spans="1:9" ht="15.75" customHeight="1" x14ac:dyDescent="0.25">
      <c r="A8" s="7">
        <f t="shared" si="2"/>
        <v>2023</v>
      </c>
      <c r="B8" s="77">
        <v>2436969.6389999995</v>
      </c>
      <c r="C8" s="78">
        <v>3737000</v>
      </c>
      <c r="D8" s="78">
        <v>5697000</v>
      </c>
      <c r="E8" s="78">
        <v>4572000</v>
      </c>
      <c r="F8" s="78">
        <v>5336000</v>
      </c>
      <c r="G8" s="22">
        <f t="shared" si="0"/>
        <v>19342000</v>
      </c>
      <c r="H8" s="22">
        <f t="shared" si="1"/>
        <v>2865297.1845194418</v>
      </c>
      <c r="I8" s="22">
        <f t="shared" si="3"/>
        <v>16476702.815480558</v>
      </c>
    </row>
    <row r="9" spans="1:9" ht="15.75" customHeight="1" x14ac:dyDescent="0.25">
      <c r="A9" s="7">
        <f t="shared" si="2"/>
        <v>2024</v>
      </c>
      <c r="B9" s="77">
        <v>2484977.2739999997</v>
      </c>
      <c r="C9" s="78">
        <v>3841000</v>
      </c>
      <c r="D9" s="78">
        <v>5896000</v>
      </c>
      <c r="E9" s="78">
        <v>4587000</v>
      </c>
      <c r="F9" s="78">
        <v>5214000</v>
      </c>
      <c r="G9" s="22">
        <f t="shared" si="0"/>
        <v>19538000</v>
      </c>
      <c r="H9" s="22">
        <f t="shared" si="1"/>
        <v>2921742.7549523111</v>
      </c>
      <c r="I9" s="22">
        <f t="shared" si="3"/>
        <v>16616257.245047688</v>
      </c>
    </row>
    <row r="10" spans="1:9" ht="15.75" customHeight="1" x14ac:dyDescent="0.25">
      <c r="A10" s="7">
        <f t="shared" si="2"/>
        <v>2025</v>
      </c>
      <c r="B10" s="77">
        <v>2533150.8930000002</v>
      </c>
      <c r="C10" s="78">
        <v>3952000</v>
      </c>
      <c r="D10" s="78">
        <v>6103000</v>
      </c>
      <c r="E10" s="78">
        <v>4610000</v>
      </c>
      <c r="F10" s="78">
        <v>5090000</v>
      </c>
      <c r="G10" s="22">
        <f t="shared" si="0"/>
        <v>19755000</v>
      </c>
      <c r="H10" s="22">
        <f t="shared" si="1"/>
        <v>2978383.4831254589</v>
      </c>
      <c r="I10" s="22">
        <f t="shared" si="3"/>
        <v>16776616.516874541</v>
      </c>
    </row>
    <row r="11" spans="1:9" ht="15.75" customHeight="1" x14ac:dyDescent="0.25">
      <c r="A11" s="7">
        <f t="shared" si="2"/>
        <v>2026</v>
      </c>
      <c r="B11" s="77">
        <v>2584416.9172000005</v>
      </c>
      <c r="C11" s="78">
        <v>4065000</v>
      </c>
      <c r="D11" s="78">
        <v>6320000</v>
      </c>
      <c r="E11" s="78">
        <v>4640000</v>
      </c>
      <c r="F11" s="78">
        <v>4968000</v>
      </c>
      <c r="G11" s="22">
        <f t="shared" si="0"/>
        <v>19993000</v>
      </c>
      <c r="H11" s="22">
        <f t="shared" si="1"/>
        <v>3038660.1449479847</v>
      </c>
      <c r="I11" s="22">
        <f t="shared" si="3"/>
        <v>16954339.855052017</v>
      </c>
    </row>
    <row r="12" spans="1:9" ht="15.75" customHeight="1" x14ac:dyDescent="0.25">
      <c r="A12" s="7">
        <f t="shared" si="2"/>
        <v>2027</v>
      </c>
      <c r="B12" s="77">
        <v>2635959.9792000004</v>
      </c>
      <c r="C12" s="78">
        <v>4186000</v>
      </c>
      <c r="D12" s="78">
        <v>6545000</v>
      </c>
      <c r="E12" s="78">
        <v>4678000</v>
      </c>
      <c r="F12" s="78">
        <v>4846000</v>
      </c>
      <c r="G12" s="22">
        <f t="shared" si="0"/>
        <v>20255000</v>
      </c>
      <c r="H12" s="22">
        <f t="shared" si="1"/>
        <v>3099262.537389244</v>
      </c>
      <c r="I12" s="22">
        <f t="shared" si="3"/>
        <v>17155737.462610755</v>
      </c>
    </row>
    <row r="13" spans="1:9" ht="15.75" customHeight="1" x14ac:dyDescent="0.25">
      <c r="A13" s="7">
        <f t="shared" si="2"/>
        <v>2028</v>
      </c>
      <c r="B13" s="77">
        <v>2687773.6424000007</v>
      </c>
      <c r="C13" s="78">
        <v>4309000</v>
      </c>
      <c r="D13" s="78">
        <v>6776000</v>
      </c>
      <c r="E13" s="78">
        <v>4714000</v>
      </c>
      <c r="F13" s="78">
        <v>4734000</v>
      </c>
      <c r="G13" s="22">
        <f t="shared" si="0"/>
        <v>20533000</v>
      </c>
      <c r="H13" s="22">
        <f t="shared" si="1"/>
        <v>3160183.0925372019</v>
      </c>
      <c r="I13" s="22">
        <f t="shared" si="3"/>
        <v>17372816.907462798</v>
      </c>
    </row>
    <row r="14" spans="1:9" ht="15.75" customHeight="1" x14ac:dyDescent="0.25">
      <c r="A14" s="7">
        <f t="shared" si="2"/>
        <v>2029</v>
      </c>
      <c r="B14" s="77">
        <v>2739816.6172000002</v>
      </c>
      <c r="C14" s="78">
        <v>4431000</v>
      </c>
      <c r="D14" s="78">
        <v>7008000</v>
      </c>
      <c r="E14" s="78">
        <v>4737000</v>
      </c>
      <c r="F14" s="78">
        <v>4639000</v>
      </c>
      <c r="G14" s="22">
        <f t="shared" si="0"/>
        <v>20815000</v>
      </c>
      <c r="H14" s="22">
        <f t="shared" si="1"/>
        <v>3221373.2636341406</v>
      </c>
      <c r="I14" s="22">
        <f t="shared" si="3"/>
        <v>17593626.736365858</v>
      </c>
    </row>
    <row r="15" spans="1:9" ht="15.75" customHeight="1" x14ac:dyDescent="0.25">
      <c r="A15" s="7">
        <f t="shared" si="2"/>
        <v>2030</v>
      </c>
      <c r="B15" s="77">
        <v>2792047.6140000001</v>
      </c>
      <c r="C15" s="78">
        <v>4547000</v>
      </c>
      <c r="D15" s="78">
        <v>7240000</v>
      </c>
      <c r="E15" s="78">
        <v>4737000</v>
      </c>
      <c r="F15" s="78">
        <v>4570000</v>
      </c>
      <c r="G15" s="22">
        <f t="shared" si="0"/>
        <v>21094000</v>
      </c>
      <c r="H15" s="22">
        <f t="shared" si="1"/>
        <v>3282784.5039223433</v>
      </c>
      <c r="I15" s="22">
        <f t="shared" si="3"/>
        <v>17811215.496077657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129.33386007487255</v>
      </c>
      <c r="I17" s="22">
        <f t="shared" si="4"/>
        <v>-129.33386007487255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3.202793625E-2</v>
      </c>
    </row>
    <row r="4" spans="1:8" ht="15.75" customHeight="1" x14ac:dyDescent="0.25">
      <c r="B4" s="24" t="s">
        <v>7</v>
      </c>
      <c r="C4" s="79">
        <v>0.19367297650929177</v>
      </c>
    </row>
    <row r="5" spans="1:8" ht="15.75" customHeight="1" x14ac:dyDescent="0.25">
      <c r="B5" s="24" t="s">
        <v>8</v>
      </c>
      <c r="C5" s="79">
        <v>0.1095401979954703</v>
      </c>
    </row>
    <row r="6" spans="1:8" ht="15.75" customHeight="1" x14ac:dyDescent="0.25">
      <c r="B6" s="24" t="s">
        <v>10</v>
      </c>
      <c r="C6" s="79">
        <v>0.13938441825982575</v>
      </c>
    </row>
    <row r="7" spans="1:8" ht="15.75" customHeight="1" x14ac:dyDescent="0.25">
      <c r="B7" s="24" t="s">
        <v>13</v>
      </c>
      <c r="C7" s="79">
        <v>0.11433477443181297</v>
      </c>
    </row>
    <row r="8" spans="1:8" ht="15.75" customHeight="1" x14ac:dyDescent="0.25">
      <c r="B8" s="24" t="s">
        <v>14</v>
      </c>
      <c r="C8" s="79">
        <v>1.2096011787038438E-2</v>
      </c>
    </row>
    <row r="9" spans="1:8" ht="15.75" customHeight="1" x14ac:dyDescent="0.25">
      <c r="B9" s="24" t="s">
        <v>27</v>
      </c>
      <c r="C9" s="79">
        <v>0.12806267404646174</v>
      </c>
    </row>
    <row r="10" spans="1:8" ht="15.75" customHeight="1" x14ac:dyDescent="0.25">
      <c r="B10" s="24" t="s">
        <v>15</v>
      </c>
      <c r="C10" s="79">
        <v>0.27088101072009907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6.2588082065473505E-2</v>
      </c>
      <c r="D14" s="79">
        <v>6.2588082065473505E-2</v>
      </c>
      <c r="E14" s="79">
        <v>6.0012698239036599E-2</v>
      </c>
      <c r="F14" s="79">
        <v>6.0012698239036599E-2</v>
      </c>
    </row>
    <row r="15" spans="1:8" ht="15.75" customHeight="1" x14ac:dyDescent="0.25">
      <c r="B15" s="24" t="s">
        <v>16</v>
      </c>
      <c r="C15" s="79">
        <v>0.232411352932204</v>
      </c>
      <c r="D15" s="79">
        <v>0.232411352932204</v>
      </c>
      <c r="E15" s="79">
        <v>0.17467394269857001</v>
      </c>
      <c r="F15" s="79">
        <v>0.17467394269857001</v>
      </c>
    </row>
    <row r="16" spans="1:8" ht="15.75" customHeight="1" x14ac:dyDescent="0.25">
      <c r="B16" s="24" t="s">
        <v>17</v>
      </c>
      <c r="C16" s="79">
        <v>3.3491903870737402E-2</v>
      </c>
      <c r="D16" s="79">
        <v>3.3491903870737402E-2</v>
      </c>
      <c r="E16" s="79">
        <v>3.35450357678155E-2</v>
      </c>
      <c r="F16" s="79">
        <v>3.35450357678155E-2</v>
      </c>
    </row>
    <row r="17" spans="1:8" ht="15.75" customHeight="1" x14ac:dyDescent="0.25">
      <c r="B17" s="24" t="s">
        <v>18</v>
      </c>
      <c r="C17" s="79">
        <v>7.7626055314307611E-3</v>
      </c>
      <c r="D17" s="79">
        <v>7.7626055314307611E-3</v>
      </c>
      <c r="E17" s="79">
        <v>2.1367596135445401E-2</v>
      </c>
      <c r="F17" s="79">
        <v>2.1367596135445401E-2</v>
      </c>
    </row>
    <row r="18" spans="1:8" ht="15.75" customHeight="1" x14ac:dyDescent="0.25">
      <c r="B18" s="24" t="s">
        <v>19</v>
      </c>
      <c r="C18" s="79">
        <v>9.6654758857642603E-2</v>
      </c>
      <c r="D18" s="79">
        <v>9.6654758857642603E-2</v>
      </c>
      <c r="E18" s="79">
        <v>0.13472193990474701</v>
      </c>
      <c r="F18" s="79">
        <v>0.13472193990474701</v>
      </c>
    </row>
    <row r="19" spans="1:8" ht="15.75" customHeight="1" x14ac:dyDescent="0.25">
      <c r="B19" s="24" t="s">
        <v>20</v>
      </c>
      <c r="C19" s="79">
        <v>2.7952815404008499E-2</v>
      </c>
      <c r="D19" s="79">
        <v>2.7952815404008499E-2</v>
      </c>
      <c r="E19" s="79">
        <v>3.2534046172570302E-2</v>
      </c>
      <c r="F19" s="79">
        <v>3.2534046172570302E-2</v>
      </c>
    </row>
    <row r="20" spans="1:8" ht="15.75" customHeight="1" x14ac:dyDescent="0.25">
      <c r="B20" s="24" t="s">
        <v>21</v>
      </c>
      <c r="C20" s="79">
        <v>2.1983284676434799E-2</v>
      </c>
      <c r="D20" s="79">
        <v>2.1983284676434799E-2</v>
      </c>
      <c r="E20" s="79">
        <v>1.0619763868658001E-2</v>
      </c>
      <c r="F20" s="79">
        <v>1.0619763868658001E-2</v>
      </c>
    </row>
    <row r="21" spans="1:8" ht="15.75" customHeight="1" x14ac:dyDescent="0.25">
      <c r="B21" s="24" t="s">
        <v>22</v>
      </c>
      <c r="C21" s="79">
        <v>3.7197815097484502E-2</v>
      </c>
      <c r="D21" s="79">
        <v>3.7197815097484502E-2</v>
      </c>
      <c r="E21" s="79">
        <v>9.4020318510275397E-2</v>
      </c>
      <c r="F21" s="79">
        <v>9.4020318510275397E-2</v>
      </c>
    </row>
    <row r="22" spans="1:8" ht="15.75" customHeight="1" x14ac:dyDescent="0.25">
      <c r="B22" s="24" t="s">
        <v>23</v>
      </c>
      <c r="C22" s="79">
        <v>0.4799573815645839</v>
      </c>
      <c r="D22" s="79">
        <v>0.4799573815645839</v>
      </c>
      <c r="E22" s="79">
        <v>0.4385046587028818</v>
      </c>
      <c r="F22" s="79">
        <v>0.4385046587028818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0.1008</v>
      </c>
    </row>
    <row r="27" spans="1:8" ht="15.75" customHeight="1" x14ac:dyDescent="0.25">
      <c r="B27" s="24" t="s">
        <v>39</v>
      </c>
      <c r="C27" s="79">
        <v>2.9999999999999997E-4</v>
      </c>
    </row>
    <row r="28" spans="1:8" ht="15.75" customHeight="1" x14ac:dyDescent="0.25">
      <c r="B28" s="24" t="s">
        <v>40</v>
      </c>
      <c r="C28" s="79">
        <v>0.15890000000000001</v>
      </c>
    </row>
    <row r="29" spans="1:8" ht="15.75" customHeight="1" x14ac:dyDescent="0.25">
      <c r="B29" s="24" t="s">
        <v>41</v>
      </c>
      <c r="C29" s="79">
        <v>0.126</v>
      </c>
    </row>
    <row r="30" spans="1:8" ht="15.75" customHeight="1" x14ac:dyDescent="0.25">
      <c r="B30" s="24" t="s">
        <v>42</v>
      </c>
      <c r="C30" s="79">
        <v>0.12429999999999999</v>
      </c>
    </row>
    <row r="31" spans="1:8" ht="15.75" customHeight="1" x14ac:dyDescent="0.25">
      <c r="B31" s="24" t="s">
        <v>43</v>
      </c>
      <c r="C31" s="79">
        <v>3.9E-2</v>
      </c>
    </row>
    <row r="32" spans="1:8" ht="15.75" customHeight="1" x14ac:dyDescent="0.25">
      <c r="B32" s="24" t="s">
        <v>44</v>
      </c>
      <c r="C32" s="79">
        <v>8.9999999999999998E-4</v>
      </c>
    </row>
    <row r="33" spans="2:3" ht="15.75" customHeight="1" x14ac:dyDescent="0.25">
      <c r="B33" s="24" t="s">
        <v>45</v>
      </c>
      <c r="C33" s="79">
        <v>6.8499999999999991E-2</v>
      </c>
    </row>
    <row r="34" spans="2:3" ht="15.75" customHeight="1" x14ac:dyDescent="0.25">
      <c r="B34" s="24" t="s">
        <v>46</v>
      </c>
      <c r="C34" s="79">
        <v>0.38130000000000003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0.64877857530044147</v>
      </c>
      <c r="D2" s="80">
        <v>0.64877857530044147</v>
      </c>
      <c r="E2" s="80">
        <v>0.55103924483294919</v>
      </c>
      <c r="F2" s="80">
        <v>0.30748178346321392</v>
      </c>
      <c r="G2" s="80">
        <v>0.27598324910701727</v>
      </c>
    </row>
    <row r="3" spans="1:15" ht="15.75" customHeight="1" x14ac:dyDescent="0.25">
      <c r="A3" s="5"/>
      <c r="B3" s="11" t="s">
        <v>118</v>
      </c>
      <c r="C3" s="80">
        <v>0.22026433112052024</v>
      </c>
      <c r="D3" s="80">
        <v>0.22026433112052024</v>
      </c>
      <c r="E3" s="80">
        <v>0.25748561076739623</v>
      </c>
      <c r="F3" s="80">
        <v>0.31552052290016069</v>
      </c>
      <c r="G3" s="80">
        <v>0.32816917257452599</v>
      </c>
    </row>
    <row r="4" spans="1:15" ht="15.75" customHeight="1" x14ac:dyDescent="0.25">
      <c r="A4" s="5"/>
      <c r="B4" s="11" t="s">
        <v>116</v>
      </c>
      <c r="C4" s="81">
        <v>8.6312629858911596E-2</v>
      </c>
      <c r="D4" s="81">
        <v>8.6312629858911596E-2</v>
      </c>
      <c r="E4" s="81">
        <v>0.13492549035416068</v>
      </c>
      <c r="F4" s="81">
        <v>0.2450485008638065</v>
      </c>
      <c r="G4" s="81">
        <v>0.26389838554563777</v>
      </c>
    </row>
    <row r="5" spans="1:15" ht="15.75" customHeight="1" x14ac:dyDescent="0.25">
      <c r="A5" s="5"/>
      <c r="B5" s="11" t="s">
        <v>119</v>
      </c>
      <c r="C5" s="81">
        <v>4.464446372012669E-2</v>
      </c>
      <c r="D5" s="81">
        <v>4.464446372012669E-2</v>
      </c>
      <c r="E5" s="81">
        <v>5.6549654045493808E-2</v>
      </c>
      <c r="F5" s="81">
        <v>0.13194919277281889</v>
      </c>
      <c r="G5" s="81">
        <v>0.13194919277281889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0.77735070431602193</v>
      </c>
      <c r="D8" s="80">
        <v>0.77735070431602193</v>
      </c>
      <c r="E8" s="80">
        <v>0.76163038962124463</v>
      </c>
      <c r="F8" s="80">
        <v>0.7874197942766632</v>
      </c>
      <c r="G8" s="80">
        <v>0.84686537881887047</v>
      </c>
    </row>
    <row r="9" spans="1:15" ht="15.75" customHeight="1" x14ac:dyDescent="0.25">
      <c r="B9" s="7" t="s">
        <v>121</v>
      </c>
      <c r="C9" s="80">
        <v>0.12805777368397789</v>
      </c>
      <c r="D9" s="80">
        <v>0.12805777368397789</v>
      </c>
      <c r="E9" s="80">
        <v>0.16869663937875534</v>
      </c>
      <c r="F9" s="80">
        <v>0.16008534572333688</v>
      </c>
      <c r="G9" s="80">
        <v>0.12327152851446282</v>
      </c>
    </row>
    <row r="10" spans="1:15" ht="15.75" customHeight="1" x14ac:dyDescent="0.25">
      <c r="B10" s="7" t="s">
        <v>122</v>
      </c>
      <c r="C10" s="81">
        <v>5.3609466000000001E-2</v>
      </c>
      <c r="D10" s="81">
        <v>5.3609466000000001E-2</v>
      </c>
      <c r="E10" s="81">
        <v>5.3828379999999995E-2</v>
      </c>
      <c r="F10" s="81">
        <v>4.2124995999999998E-2</v>
      </c>
      <c r="G10" s="81">
        <v>2.2635658366666665E-2</v>
      </c>
    </row>
    <row r="11" spans="1:15" ht="15.75" customHeight="1" x14ac:dyDescent="0.25">
      <c r="B11" s="7" t="s">
        <v>123</v>
      </c>
      <c r="C11" s="81">
        <v>4.0982056000000003E-2</v>
      </c>
      <c r="D11" s="81">
        <v>4.0982056000000003E-2</v>
      </c>
      <c r="E11" s="81">
        <v>1.5844590999999998E-2</v>
      </c>
      <c r="F11" s="81">
        <v>1.0369863999999999E-2</v>
      </c>
      <c r="G11" s="81">
        <v>7.2274342999999993E-3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0.90404206074999993</v>
      </c>
      <c r="D14" s="82">
        <v>0.87950470141100001</v>
      </c>
      <c r="E14" s="82">
        <v>0.87950470141100001</v>
      </c>
      <c r="F14" s="82">
        <v>0.57788545592399998</v>
      </c>
      <c r="G14" s="82">
        <v>0.57788545592399998</v>
      </c>
      <c r="H14" s="83">
        <v>0.48</v>
      </c>
      <c r="I14" s="83">
        <v>0.48</v>
      </c>
      <c r="J14" s="83">
        <v>0.48</v>
      </c>
      <c r="K14" s="83">
        <v>0.48</v>
      </c>
      <c r="L14" s="83">
        <v>0.47829893366999998</v>
      </c>
      <c r="M14" s="83">
        <v>0.38050847087099998</v>
      </c>
      <c r="N14" s="83">
        <v>0.39442582107399998</v>
      </c>
      <c r="O14" s="83">
        <v>0.370450833097</v>
      </c>
    </row>
    <row r="15" spans="1:15" ht="15.75" customHeight="1" x14ac:dyDescent="0.25">
      <c r="B15" s="16" t="s">
        <v>68</v>
      </c>
      <c r="C15" s="80">
        <f>iron_deficiency_anaemia*C14</f>
        <v>0.40397224640783147</v>
      </c>
      <c r="D15" s="80">
        <f t="shared" ref="D15:O15" si="0">iron_deficiency_anaemia*D14</f>
        <v>0.39300769884588665</v>
      </c>
      <c r="E15" s="80">
        <f t="shared" si="0"/>
        <v>0.39300769884588665</v>
      </c>
      <c r="F15" s="80">
        <f t="shared" si="0"/>
        <v>0.25822878816319739</v>
      </c>
      <c r="G15" s="80">
        <f t="shared" si="0"/>
        <v>0.25822878816319739</v>
      </c>
      <c r="H15" s="80">
        <f t="shared" si="0"/>
        <v>0.21448855832536454</v>
      </c>
      <c r="I15" s="80">
        <f t="shared" si="0"/>
        <v>0.21448855832536454</v>
      </c>
      <c r="J15" s="80">
        <f t="shared" si="0"/>
        <v>0.21448855832536454</v>
      </c>
      <c r="K15" s="80">
        <f t="shared" si="0"/>
        <v>0.21448855832536454</v>
      </c>
      <c r="L15" s="80">
        <f t="shared" si="0"/>
        <v>0.21372843485716136</v>
      </c>
      <c r="M15" s="80">
        <f t="shared" si="0"/>
        <v>0.17003065280772867</v>
      </c>
      <c r="N15" s="80">
        <f t="shared" si="0"/>
        <v>0.1762496369342926</v>
      </c>
      <c r="O15" s="80">
        <f t="shared" si="0"/>
        <v>0.16553638566959536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0.84</v>
      </c>
      <c r="D2" s="81">
        <v>0.52100000000000002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0.08</v>
      </c>
      <c r="D3" s="81">
        <v>0.13699999999999998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7.0000000000000007E-2</v>
      </c>
      <c r="D4" s="81">
        <v>0.31900000000000001</v>
      </c>
      <c r="E4" s="81">
        <v>0.98199999999999998</v>
      </c>
      <c r="F4" s="81">
        <v>0.72299999999999998</v>
      </c>
      <c r="G4" s="81">
        <v>0</v>
      </c>
    </row>
    <row r="5" spans="1:7" x14ac:dyDescent="0.25">
      <c r="B5" s="43" t="s">
        <v>169</v>
      </c>
      <c r="C5" s="80">
        <f>1-SUM(C2:C4)</f>
        <v>1.0000000000000009E-2</v>
      </c>
      <c r="D5" s="80">
        <f>1-SUM(D2:D4)</f>
        <v>2.2999999999999909E-2</v>
      </c>
      <c r="E5" s="80">
        <f>1-SUM(E2:E4)</f>
        <v>1.8000000000000016E-2</v>
      </c>
      <c r="F5" s="80">
        <f>1-SUM(F2:F4)</f>
        <v>0.27700000000000002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0.35831000000000002</v>
      </c>
      <c r="D2" s="144">
        <v>0.35003000000000001</v>
      </c>
      <c r="E2" s="144">
        <v>0.34183000000000002</v>
      </c>
      <c r="F2" s="144">
        <v>0.33366999999999997</v>
      </c>
      <c r="G2" s="144">
        <v>0.32547999999999999</v>
      </c>
      <c r="H2" s="144">
        <v>0.31738</v>
      </c>
      <c r="I2" s="144">
        <v>0.30939</v>
      </c>
      <c r="J2" s="144">
        <v>0.30152000000000001</v>
      </c>
      <c r="K2" s="144">
        <v>0.29379</v>
      </c>
      <c r="L2" s="144">
        <v>0.28620000000000001</v>
      </c>
      <c r="M2" s="144">
        <v>0.27876000000000001</v>
      </c>
      <c r="N2" s="144">
        <v>0.27146999999999999</v>
      </c>
      <c r="O2" s="144">
        <v>0.26434000000000002</v>
      </c>
      <c r="P2" s="144">
        <v>0.25736999999999999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4.4580000000000002E-2</v>
      </c>
      <c r="D4" s="144">
        <v>4.4299999999999999E-2</v>
      </c>
      <c r="E4" s="144">
        <v>4.4020000000000004E-2</v>
      </c>
      <c r="F4" s="144">
        <v>4.376E-2</v>
      </c>
      <c r="G4" s="144">
        <v>4.3520000000000003E-2</v>
      </c>
      <c r="H4" s="144">
        <v>4.3289999999999995E-2</v>
      </c>
      <c r="I4" s="144">
        <v>4.3060000000000001E-2</v>
      </c>
      <c r="J4" s="144">
        <v>4.2839999999999996E-2</v>
      </c>
      <c r="K4" s="144">
        <v>4.2630000000000001E-2</v>
      </c>
      <c r="L4" s="144">
        <v>4.2430000000000002E-2</v>
      </c>
      <c r="M4" s="144">
        <v>4.224E-2</v>
      </c>
      <c r="N4" s="144">
        <v>4.2060000000000007E-2</v>
      </c>
      <c r="O4" s="144">
        <v>4.1880000000000001E-2</v>
      </c>
      <c r="P4" s="144">
        <v>4.1710000000000004E-2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0.28536731275910099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0.21448855832536454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0.17676596938291353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0.5741666666666666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0.80933333333333335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61.521999999999998</v>
      </c>
      <c r="D13" s="143">
        <v>59.055999999999997</v>
      </c>
      <c r="E13" s="143">
        <v>56.734999999999999</v>
      </c>
      <c r="F13" s="143">
        <v>54.54</v>
      </c>
      <c r="G13" s="143">
        <v>52.48</v>
      </c>
      <c r="H13" s="143">
        <v>50.536000000000001</v>
      </c>
      <c r="I13" s="143">
        <v>48.694000000000003</v>
      </c>
      <c r="J13" s="143">
        <v>46.921999999999997</v>
      </c>
      <c r="K13" s="143">
        <v>45.23</v>
      </c>
      <c r="L13" s="143">
        <v>43.616</v>
      </c>
      <c r="M13" s="143">
        <v>42.084000000000003</v>
      </c>
      <c r="N13" s="143">
        <v>40.587000000000003</v>
      </c>
      <c r="O13" s="143">
        <v>39.165999999999997</v>
      </c>
      <c r="P13" s="143">
        <v>37.823</v>
      </c>
    </row>
    <row r="14" spans="1:16" x14ac:dyDescent="0.25">
      <c r="B14" s="16" t="s">
        <v>170</v>
      </c>
      <c r="C14" s="143">
        <f>maternal_mortality</f>
        <v>0.2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0.28199999999999997</v>
      </c>
      <c r="E2" s="92">
        <f>food_insecure</f>
        <v>0.28199999999999997</v>
      </c>
      <c r="F2" s="92">
        <f>food_insecure</f>
        <v>0.28199999999999997</v>
      </c>
      <c r="G2" s="92">
        <f>food_insecure</f>
        <v>0.28199999999999997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0.28199999999999997</v>
      </c>
      <c r="F5" s="92">
        <f>food_insecure</f>
        <v>0.28199999999999997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8.5937476830384316E-2</v>
      </c>
      <c r="D7" s="92">
        <f>diarrhoea_1_5mo/26</f>
        <v>8.435092687923039E-2</v>
      </c>
      <c r="E7" s="92">
        <f>diarrhoea_6_11mo/26</f>
        <v>8.435092687923039E-2</v>
      </c>
      <c r="F7" s="92">
        <f>diarrhoea_12_23mo/26</f>
        <v>5.8233368999615391E-2</v>
      </c>
      <c r="G7" s="92">
        <f>diarrhoea_24_59mo/26</f>
        <v>5.8233368999615391E-2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0.28199999999999997</v>
      </c>
      <c r="F8" s="92">
        <f>food_insecure</f>
        <v>0.28199999999999997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0.55399999999999994</v>
      </c>
      <c r="E9" s="92">
        <f>IF(ISBLANK(comm_deliv), frac_children_health_facility,1)</f>
        <v>0.55399999999999994</v>
      </c>
      <c r="F9" s="92">
        <f>IF(ISBLANK(comm_deliv), frac_children_health_facility,1)</f>
        <v>0.55399999999999994</v>
      </c>
      <c r="G9" s="92">
        <f>IF(ISBLANK(comm_deliv), frac_children_health_facility,1)</f>
        <v>0.55399999999999994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8.5937476830384316E-2</v>
      </c>
      <c r="D11" s="92">
        <f>diarrhoea_1_5mo/26</f>
        <v>8.435092687923039E-2</v>
      </c>
      <c r="E11" s="92">
        <f>diarrhoea_6_11mo/26</f>
        <v>8.435092687923039E-2</v>
      </c>
      <c r="F11" s="92">
        <f>diarrhoea_12_23mo/26</f>
        <v>5.8233368999615391E-2</v>
      </c>
      <c r="G11" s="92">
        <f>diarrhoea_24_59mo/26</f>
        <v>5.8233368999615391E-2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0.28199999999999997</v>
      </c>
      <c r="I14" s="92">
        <f>food_insecure</f>
        <v>0.28199999999999997</v>
      </c>
      <c r="J14" s="92">
        <f>food_insecure</f>
        <v>0.28199999999999997</v>
      </c>
      <c r="K14" s="92">
        <f>food_insecure</f>
        <v>0.28199999999999997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0.50600000000000001</v>
      </c>
      <c r="I17" s="92">
        <f>frac_PW_health_facility</f>
        <v>0.50600000000000001</v>
      </c>
      <c r="J17" s="92">
        <f>frac_PW_health_facility</f>
        <v>0.50600000000000001</v>
      </c>
      <c r="K17" s="92">
        <f>frac_PW_health_facility</f>
        <v>0.50600000000000001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0.75</v>
      </c>
      <c r="I18" s="92">
        <f>frac_malaria_risk</f>
        <v>0.75</v>
      </c>
      <c r="J18" s="92">
        <f>frac_malaria_risk</f>
        <v>0.75</v>
      </c>
      <c r="K18" s="92">
        <f>frac_malaria_risk</f>
        <v>0.75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0.47100000000000003</v>
      </c>
      <c r="M23" s="92">
        <f>famplan_unmet_need</f>
        <v>0.47100000000000003</v>
      </c>
      <c r="N23" s="92">
        <f>famplan_unmet_need</f>
        <v>0.47100000000000003</v>
      </c>
      <c r="O23" s="92">
        <f>famplan_unmet_need</f>
        <v>0.47100000000000003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0.42053380304527249</v>
      </c>
      <c r="M24" s="92">
        <f>(1-food_insecure)*(0.49)+food_insecure*(0.7)</f>
        <v>0.54921999999999993</v>
      </c>
      <c r="N24" s="92">
        <f>(1-food_insecure)*(0.49)+food_insecure*(0.7)</f>
        <v>0.54921999999999993</v>
      </c>
      <c r="O24" s="92">
        <f>(1-food_insecure)*(0.49)+food_insecure*(0.7)</f>
        <v>0.54921999999999993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0.18022877273368826</v>
      </c>
      <c r="M25" s="92">
        <f>(1-food_insecure)*(0.21)+food_insecure*(0.3)</f>
        <v>0.23537999999999998</v>
      </c>
      <c r="N25" s="92">
        <f>(1-food_insecure)*(0.21)+food_insecure*(0.3)</f>
        <v>0.23537999999999998</v>
      </c>
      <c r="O25" s="92">
        <f>(1-food_insecure)*(0.21)+food_insecure*(0.3)</f>
        <v>0.23537999999999998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0.16493023046493518</v>
      </c>
      <c r="M26" s="92">
        <f>(1-food_insecure)*(0.3)</f>
        <v>0.21539999999999998</v>
      </c>
      <c r="N26" s="92">
        <f>(1-food_insecure)*(0.3)</f>
        <v>0.21539999999999998</v>
      </c>
      <c r="O26" s="92">
        <f>(1-food_insecure)*(0.3)</f>
        <v>0.21539999999999998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0.23430719375610398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0.75</v>
      </c>
      <c r="D33" s="92">
        <f t="shared" si="3"/>
        <v>0.75</v>
      </c>
      <c r="E33" s="92">
        <f t="shared" si="3"/>
        <v>0.75</v>
      </c>
      <c r="F33" s="92">
        <f t="shared" si="3"/>
        <v>0.75</v>
      </c>
      <c r="G33" s="92">
        <f t="shared" si="3"/>
        <v>0.75</v>
      </c>
      <c r="H33" s="92">
        <f t="shared" si="3"/>
        <v>0.75</v>
      </c>
      <c r="I33" s="92">
        <f t="shared" si="3"/>
        <v>0.75</v>
      </c>
      <c r="J33" s="92">
        <f t="shared" si="3"/>
        <v>0.75</v>
      </c>
      <c r="K33" s="92">
        <f t="shared" si="3"/>
        <v>0.75</v>
      </c>
      <c r="L33" s="92">
        <f t="shared" si="3"/>
        <v>0.75</v>
      </c>
      <c r="M33" s="92">
        <f t="shared" si="3"/>
        <v>0.75</v>
      </c>
      <c r="N33" s="92">
        <f t="shared" si="3"/>
        <v>0.75</v>
      </c>
      <c r="O33" s="92">
        <f t="shared" si="3"/>
        <v>0.75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2020-03-24T06:50:44Z</dcterms:modified>
</cp:coreProperties>
</file>