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BA9AD15-D42C-4605-9E88-F828D31A43D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20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681D4C8-C814-4D2A-B9C0-60581BFD83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073F8E8-F18F-42BE-9436-DD3E4F8F482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5A0D08F-F023-4A3F-84FB-51CDEE55FC6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CD15E7B-6D9B-43FF-BF3B-445EE0EB5E2F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7E0E66B4-9D91-4142-BC1A-F067084B51E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CCB6313-ED8A-466A-87A4-60103CCCAB32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BF35CADA-56CE-4EF5-A8E8-2DBEE227E7B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953CD99-7AC1-49D3-A64D-BF7E12C2FD3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D3AA0D5-A0BA-49CF-8EAE-430C6686A6E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C6DFAF1-5328-4966-932D-885B645A1A8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729F40D-D6E5-418C-859A-5A43F6497F3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189E69C-86A5-4579-BEA4-91551C6810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7B7EF754-9C27-46D2-BFEA-856F66DD6F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D71293D-DAC4-4F28-B6ED-4267100CEE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9ACCEF4-F218-45BF-8F46-7E4F8E8E3E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F5B3968-74C6-4248-92CC-5639F427CE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DB027F5-F54D-4337-B9AD-CBBE3A746C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9739A4A-BEE8-42BA-A8D9-CD26E4BDA1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5C7B828-2BB7-497F-919E-71D745C765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92022F04-11F2-4F2B-A70D-70F35C11BEA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EE6EC41-BB70-4AAC-AAE6-0B96677E823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F1E693EB-010A-4C39-8876-D71C770A59A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013B70F-CF12-41B6-8CD7-E3EA2C20DD7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EA40A05-B300-45E0-9224-74F8743BA5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BBFC2EC-805B-4D16-A916-2A32BC18B4B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1619819-C8E4-463F-B5C4-92A4483E90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16511CC-A498-47BF-BB51-5931E54C82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FC082AB6-4974-43A2-A071-E1B11BC206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AA5A637-534F-4889-9664-8BF6D4B9CA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5E3B16B-A5CD-487E-8591-590273FBF0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0DEC9B8-A4E0-4A78-B46E-00D5859A0A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E25331D0-343F-4FCC-A84A-AD0BD0D765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753076E-B6F0-4B38-A033-9295D9752E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8659040-97DB-473C-A85E-DD46A1D3AC2F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0FF661E-DA2F-4108-ABD7-22336492FD1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8F61739-1914-417B-9214-2510CCCA7A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8ECC79E-B960-443C-8F0E-D9375F5EC9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498EB1C7-0D2C-4FBE-A090-C320C577E0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4401CBA-1807-410A-8B1C-68B3B2A292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DFE9B99-C2AA-45B3-BA5B-58A08A696B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8AAFD8A-0009-4128-AEF1-BE66F64C85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71786B9-01DA-4503-A7BB-114558D350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528BB4B4-4E36-4622-B543-4D06563996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CDFE59E0-EFF2-4AB6-8591-5A9622B48D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AC77E04-DB23-4A47-B926-E735C39F5E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EEB6F6E-E6F2-4FD2-93F5-9E03C1493B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2353085-E075-4B38-882E-30201D9A66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C7B0172-EBA6-4105-91F1-53B02785DA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F7EA3568-4EDC-4AD2-8082-CFB37709AA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C88981F-5895-4EB7-879F-9E83A69A95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57414E0-40D1-4F42-8B1F-A263F1E96F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F9A447E-5F10-4138-BA09-C2F02112A4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739C620-DF57-4593-8D75-315A2B8FF3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E4B3721-E487-4E1C-872B-7AB3014E42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1D42108-B793-4758-A1F4-CBE97B1E9D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CB31056-F34B-4910-8A4C-75CA3AC5D6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BE57F2A-57FA-46FB-A0F4-FE7522D807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4980B2B-A816-4F51-B037-FAA39FAFA2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009E4C9-0151-4A8F-B536-18BB5D3B78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922AAE1-ADCA-4C6B-BCA9-88A073CDC5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7319068-C83F-4627-918A-085240818B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9B10905-8C77-4A4A-B8CD-B7E25D7D6B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300FCB5-A7DE-40F6-A808-3943539AD6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5EA1AFC0-8BC9-4456-8350-5649AFCD7A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99120B28-9591-43BF-A758-4FE8597360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E3021E8-5871-49B9-9A67-7E825433F9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4F3570D-BCA5-4F21-BA7C-00B5EC5F74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FC55EC0-7A04-491E-AC63-57CE6A9758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792EA0E-3DD0-435F-87DB-AE7AF0860B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A867F8E-8A7E-4BDD-A616-2ECFBF6989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F93DF99-7AC4-459E-9E22-3E88CB9C4B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5A69CCB-A690-43A0-A9F2-47D285EE86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7DD93AD-0F80-41BD-B5AA-683E4F0806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F3A8675-44FD-4EAF-9871-47D0ADD02E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9FFDE14-5A89-45BF-BA17-02E84A0A3F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B5076B9-B14A-4734-B83F-9906610B68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8463E65-892A-4DA4-AA97-42C3E4891E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DB683B7F-113A-4A6B-8B54-A8F71DF222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16A03AE0-75B6-48D0-BD7E-5B7C0592E1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1DE05E72-8F58-4BF5-B634-2D0A8EBC64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C97A9F5-4DC4-427B-8055-98E4A6D6AB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46F5E32-776C-48A5-A1DB-4527B3FB29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76ED0A9-D7C3-4988-89CC-2389CE8CAE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F828C11-9572-40BD-B4CE-7226B56ED9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28EE081-C7CF-477C-B8DA-D6111C8264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A8AF447D-6470-4BB8-A8FC-56F59A4298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835CE0D-3C0E-40EA-8F6A-4A18551886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63CE00E-B427-4058-AADC-4D10E7ED83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48B4D417-D9DD-4A6C-83F1-50BC9A3453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E872DBC-00F4-4917-9098-618668653B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C9E62AF2-21FC-4266-98A0-BAC4109656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498C148-DFA0-4546-8F1C-645A441F71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EADED1D0-907E-4F24-BBA2-B30C5F72FD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F67927D-530D-4528-B886-046A584701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FDC7AD67-FA67-4134-8A9A-C0E45BC6F3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93D392D-0B9C-4E4D-95A8-E8DC2C6F56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605E3A2-0359-4B8A-A81A-95287F854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E906349-973E-492B-A816-F28E66312F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53C24F9-9810-4D4E-A32D-973E4F20F1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AE21B36-AB14-4A59-8E2D-B46A27D869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541BB2D-E4D7-4BFD-BFD6-FDC913691F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51CF6729-D370-452A-B69A-367D19497C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0EC91ED-7498-4B3E-9995-8B3670192F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8B43D4D-85B9-42A7-892A-844C474946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5663A627-31B0-44AA-AF8B-FFA131F57B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4D11C5C-E107-485C-BF76-F7047CE4BC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A393B7D-BF7F-4C21-BD6C-9EF1027843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C77D9A1-31BD-4F68-AA03-634B8EFA9B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ED83E3D-7770-4629-899B-E79ED5DD09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8A09D66-BA79-4469-B456-28C9AB1122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5710914-2CC0-4E74-86DE-BF0A3DAD1F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33B2A7F-7FA3-46BA-A060-6B2F547D50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E7174F7-EF4F-4752-AB73-7BEF7C3048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6DBDD7D-5AB2-4221-84EE-5C034F4769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F2D52DF-2A01-491C-9303-48250524D0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2482A45-962C-4A4B-B902-4F3D048D68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BD52BDE-0B36-4F93-BB9B-F1784B0C22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01C5EB8F-3F6B-425C-92E2-EE2CFE0622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87E5E86-BC5A-410B-8315-ACFF52C036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A3E44A1-34BA-4C8C-9B21-87B9B9C74F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ABC2280-D3EB-4820-B548-060CD42A7F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01273053-8A0E-4599-AE7D-0E10127C90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353A3BB7-690F-48B0-B8D8-5239C83F95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AC22758-B963-4082-9FDD-DB52DAAF41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659E337-2D55-40C8-A301-3B1A67AAD5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D6175E9-938D-47C7-99DC-D5F3160B66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098EB5E-7E35-4A91-BCDC-A42D4917E2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368E69B-E8FC-4CDA-9C66-E86C041471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0F70008-C006-43E8-A611-FE63AA85F5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84761A68-4F0E-4C28-9392-BCB6736A36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58A4381-B7A9-48F0-B05E-D1D6CD4E02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D36BEED-2A96-42A6-BDC6-EC706C10AD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91565D75-0141-4B4F-B378-FE94F61567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CF17E46D-135F-47F8-A18A-3A8B282DA7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9A77331-E9FB-4824-8249-9B296CF1BDB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B9AACCE-DB3A-4773-BBBF-190DF3B770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D62472E-F9A2-4ECF-AD88-CD1DC2B955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A0C8F37-0E16-424C-9823-A6A32B0FB0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E96493C-3E79-48B4-B27F-913E83C2CD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A279D17-7933-4ECF-B80F-8ED8FC350D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E024EAF-A3F7-4C0E-B067-2F4BF6AB3E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4CC7F97-EE84-4B67-B6D1-48261A3749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745FA45-1607-4C22-BDA7-122626D339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637F9F0-FCBD-42D7-810B-C42A8B4E75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A391E0F-BFE2-4351-8C87-8CE7BF7D00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B77BDF0-9F04-48DA-9AE3-CADCC3EF5C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715BDD7A-3DCD-4448-A065-055E73A143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13C68C4B-62EF-4254-9355-A54E135598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D7BF317-E75A-4A2B-A9DF-C173B1B8AB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37BD682-FDCA-4804-891B-81AA7B1C19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36259FE-F45D-4B96-8B8D-759D47D9C7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3265DCE4-5918-454B-AB6B-C350827D07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05D854A-ED75-41F9-B84D-0BD28B847C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81CC6A2-BDAD-429E-86AA-2D081EE070E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0483732-7F2D-4793-8E34-33147C6E7D0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3751B2C-A8C3-41AC-8192-17A3311A89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F8F854C-E5D3-4C23-80AE-F81498C7DA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C66927E-0049-46E8-A449-897A926F587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DFC9376-C992-44E1-AADA-98EE033249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EE89312-78B0-41F6-BFD5-8D39CAAB22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135341A5-9E18-4A6F-B9CE-8C709503C4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95E8951-C82E-4167-8223-17FECE9982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2F7976D-07D8-4407-A16E-EA6562BB88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77FFC4A-01EE-452F-B642-9514C47F81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219E9EE-80ED-4725-B60B-9F8990D5CF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EA1A00D-04F3-4C2B-A9C2-A4B606AE26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0390930-62E8-4A94-8C3A-A8B1D0E5E6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0E0B29C-9B8D-4394-AF0F-A3DF4527CB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5BDA1549-D6CF-4C6A-9C08-99960D58C9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66F8B19-E10A-48F8-9711-B80635AAF8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870EC73-55EB-4D0C-A4A1-1F2BF3ACC1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1946E3C-163C-4698-BB56-D75E7F49F7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98B3ADD-13D0-459A-82BE-1B0783420D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B566C6A-8406-4F7D-8F14-DBFBB62E78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EA44A99-30FF-4C9F-91CA-E09563C978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9C23C41-E6F2-4E9D-917B-AB9D101001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DD1556A3-A6C7-4582-B10E-E6435C6435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F8D1E71-7D38-41A1-BFD6-31E9BD81D0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7889F6E-7FE2-495F-A8EE-1838E14F4A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8BDDD6B0-92C3-4000-AB7D-ED89798BB2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890F90C-1191-4A22-B0AF-CB01C97357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2F654CE-DEBD-4746-B69A-CB3CC4BC17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AAD084B-7CED-4CC4-AED6-C6605B35FB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7462ACE-A9F6-487C-AF8D-E979FCFE69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A3311A0-1302-45A4-AE38-0EF1DA5E2C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DF70FCF-BEE2-4ACF-853E-62A4F89D4E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1A2892F5-255F-4B73-938B-C40FD27022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C747CA37-AD42-45AB-A964-448FD5B41F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23A8438-46EC-462C-AABC-32B9B7FE5D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A897B36-E5A0-40AA-82E1-D7B7302526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7D08715E-5923-4CDA-8F1F-C23EAFAD0E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2213294-76C4-49C0-9266-0DA9818556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3FD829E-3754-46DD-BBD7-F91B0427D2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BB7BC565-5951-4D69-8BD1-1DA1F0F901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1FC7691-05E8-459C-AA4E-9C15B419C6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4A5927F9-4CA5-4114-B3C6-FCF18C46F7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9B14DD2D-F34F-48D5-ABF6-0DBF1DC030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AD7D007F-4295-4793-9847-F2A793610A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EB1B7DD-EA92-41D2-8EFA-2EA57999CC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F9A8394-2337-4208-8EE8-2AD61A8305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F6E6C5F-D4EC-46B0-83A7-B788696ECB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A50AD2D-3B1E-4FE0-9FB0-9F336B5300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ABD4355-7170-4D9E-980E-DE0D4D1BF3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BCAC035-0F86-47AE-B65C-DBC2350B94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1520030-6B11-4D9A-8D20-AA6BA7E7E3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00B2384-5053-4DF4-B35A-1C743314728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CB823B5-8B59-4964-8B4E-567D412996F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014972F-F228-4A7B-A951-9B64339EEA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C320F55-6F14-4B0C-96ED-0BB27C77E9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34A92E8-33BC-42BB-A337-52486A6CA6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25B8563-D4F1-4E16-87ED-964EC66B92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06FA830-39E6-4F80-89D2-ADD38F2E27C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DD48C1A-9D38-447A-96C9-443CE7AC5E4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5834945-99A7-442E-8AEE-17B0E0AF4D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EB674F1-E2F5-4EB0-A0B2-FCB4DD662BD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606753B-4852-4FE5-B652-6A5AC0F424B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74F33127-C3C1-42AD-956D-65144F1638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B3117A6-AF78-441B-A924-60555D70C11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E989C6D-EA6F-4DF9-BCA1-A3CF6A5DC4D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6021DA8-064F-4D36-8835-F1E1A4CF07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960CB1B-46EA-4A4E-9441-F0ED28237C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96B3BCB-160D-458C-8122-8564AB0687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89B2447-EA13-4253-8615-69C697A01C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DABF6B5-1A35-4B26-8DB6-5431C95CE6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2143AA0-4F33-4736-91C6-11FA86C140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6B8D4BD-35E4-4A6A-B24C-0999AF5016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DE70F8F-7C75-4A55-9F7C-499D91E4CC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D7AC4DF-4682-45CF-8AD8-8166747439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8825F5CA-28AE-4266-991D-DAA96FB5E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AD01EA7-1E5B-477D-82A7-3118D4E260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F821816-A0F2-4F69-B599-DF48DE7FD7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AF942A4-222C-4582-8A18-B75A61CF7C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6DECF85-F354-448F-B8EA-320F65E5F2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20131DC-C67A-47CC-AE60-2437CFE086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97C75CC-AA8A-4AFD-9CAB-647FEA623F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5956082F-7AE4-418C-ADA7-B45ABA0C09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8A5FBB63-9259-4927-B85B-7CA0B8A0ED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3FF4955-9C6A-4830-8867-0C4F9FDF16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B27667F-5541-42A5-AF8A-026ACCC658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1ED035E-D343-44BE-ABE8-ABD76296E2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68A8719-B449-499B-9046-C27CE203CF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AB3ED076-3685-4821-839E-9731E0D8D5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2D6371A-764D-49B6-9295-2C1DA28192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AA8C980-A44F-4429-945F-A5747A3798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1ACD43D-3135-4A38-B0EF-4B775F1FE8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415E80E4-E74B-459E-90CE-665E80CFDD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A47ACE6-73EA-4529-9B4D-851AF3703C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38C702C-357A-4016-A773-16432CB53F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4025212-3969-4DC9-ADFD-DA99E3FB37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0F0C186E-D082-43F1-9864-7828D12579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2A5BEDFE-B448-46D3-86F6-A8589193ED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8063200-AFBA-420B-ABCE-6D6C3631AB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040BA61-3475-4D46-A582-83AF4DB834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41E8085-3E1D-43B6-BA34-2C78957C81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5BD0901-B4D6-42B4-B199-82710D161C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E9C4B51-393D-4252-95AD-00E2C1808A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5027A16-8326-4A73-8DF8-19E60D3E0E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82780251-A23C-465A-9388-69DB2925E0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55806EA-2DA8-402B-8A58-A93FFF9F96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5211D0F-25C3-45C4-8679-A784AB32D9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85B7D46-F062-4CAD-88F3-D103DD72A5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7C58181-47F9-4990-9D18-99C10D83486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2B8848E-E312-459A-86CE-4A521BC1D18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25C0FA3-A17E-4428-834F-B55A698656F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7EFF9B5-AFCF-4F69-98BD-C946BDAF317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5937845-8F13-4380-8515-B072DD41D05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B08A06E-821F-4B9E-8F8E-5C8F41E8A85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2DA218C-1CC9-450C-9C6D-A56D218D06D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B7FAF604-0CD0-48CE-8B3C-D896FF2A0B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E4D655F-2FF0-4AD3-B3A2-B69010720DE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807949AF-A5F2-41F1-8785-5A373AEB26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BCEEC81-884F-4C08-8E2A-D7E6D3BAE0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D107544-6EC9-4FB2-B112-DF85378C1B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5B7D500-BB91-427D-8F89-66EAD77845F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067E0C8-9DC1-479A-85B4-B246D85E671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75572F3-AF2D-4D70-A8B2-8ABF6D3745F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AC8D54C-FDB1-4269-B595-0DDB4F993C9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32EAE40-A3C8-40BF-B127-2594998EFCD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320F677-AFEC-4B85-8D4E-66D98E630A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84D050A-C232-4CA2-9992-921E032B5F3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C88188F-50AB-411A-ABB5-05C203AA49B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54A7703-866E-4F74-B321-F82B53A0ED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C9EBE2E-CA15-42DA-99D0-ED69717EAC5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522D09E-D1A6-4012-9D6F-1C89DEBA62D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0F48EE2-5354-4B91-9AB9-DE6947E92ED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EA8ABFF-AA30-4675-84E0-869860215B9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34E63DD-510C-4809-AB97-354564D8B89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B5CABBF-2616-4DA3-8062-1F530F9897E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3BA2CA2-8E1D-41F7-A313-9979E2F70066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A7589137-5287-4D15-BBD1-6CF8B5AC73C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75FF5CE-5B1A-460B-BCBC-F00CB106F72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ADBD8AEE-1F4C-4EA6-8529-64C8A7EC4A0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92B224B-CEED-42B2-9E26-AA62934763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3332A56-8116-43F8-A214-D63D52A21D3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0E264B0-D0A4-4D03-898D-02E16359083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65AD1907-1B5F-4B72-BEF7-4C7CD6F185F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240B0744-6634-421C-8C63-A0873A03A8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A7C397FB-50EC-45FD-9928-4B6F19D78C9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BB514D8-4DA8-40A1-BC44-DEC78F49E4F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796E975A-3CF8-4000-A5E0-22926424ABD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F70A18B-0BC5-45D6-B0DD-DF693BD112F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AC98F81-2223-4978-8E84-00F28B0D33D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A1B7B47A-767A-43A7-97FC-325FD90BFE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A3687A9-F8A3-419A-84B5-A4CC38DF60E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3AB7C89-003B-4BD8-854F-1A2C10DF96B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077BD00-46BB-4D7C-B4A4-BE3446506E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90F817C-FFE6-468D-BD70-885531B9D66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6A0F13ED-987E-4FE5-BA77-ECA320C4302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286B62D9-7092-4FD1-A754-998C08815B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1DE813E-8113-4265-A93F-900A42AF52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9186A79-31AB-4903-B116-352070AA151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CEA1D2B-C341-4192-B71C-F49839D03BB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E32B735-3E11-4275-AFB8-D30894E4570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39F50B57-FDB5-44DE-BEDA-782BF3C03F1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2F151FF8-9B2C-45A9-BFBF-C4E12A7780C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8733FE1-27C9-4C37-A41B-369154A9A79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3CA37F5-3E74-4C25-975C-EE6B34595D6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2CCE60A2-F756-475F-B665-978C072090D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7264547-2F8E-4A2A-843A-07DCB668F8F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43BFD02-CC89-49E7-9C89-5054DB4626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3E325B34-7EC7-4E1A-98C3-23DB93F0372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C34EDAE2-54C5-404F-850A-24A094CC852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FC0D925-AB79-4FCF-8F2F-183C3196340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<sst xmlns="http://schemas.openxmlformats.org/spreadsheetml/2006/main" count="1102" uniqueCount="271">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</sst>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367853</v>
      </c>
    </row>
    <row r="8" spans="1:3" ht="15" customHeight="1" x14ac:dyDescent="0.25">
      <c r="B8" s="7" t="s">
        <v>106</v>
      </c>
      <c r="C8" s="70">
        <v>0.48599999999999999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0.77599999999999991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0.7609999999999999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7.5999999999999998E-2</v>
      </c>
    </row>
    <row r="24" spans="1:3" ht="15" customHeight="1" x14ac:dyDescent="0.25">
      <c r="B24" s="20" t="s">
        <v>102</v>
      </c>
      <c r="C24" s="71">
        <v>0.42870000000000003</v>
      </c>
    </row>
    <row r="25" spans="1:3" ht="15" customHeight="1" x14ac:dyDescent="0.25">
      <c r="B25" s="20" t="s">
        <v>103</v>
      </c>
      <c r="C25" s="71">
        <v>0.38780000000000003</v>
      </c>
    </row>
    <row r="26" spans="1:3" ht="15" customHeight="1" x14ac:dyDescent="0.25">
      <c r="B26" s="20" t="s">
        <v>104</v>
      </c>
      <c r="C26" s="71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27.6</v>
      </c>
    </row>
    <row r="38" spans="1:5" ht="15" customHeight="1" x14ac:dyDescent="0.25">
      <c r="B38" s="16" t="s">
        <v>91</v>
      </c>
      <c r="C38" s="75">
        <v>41.4</v>
      </c>
      <c r="D38" s="17"/>
      <c r="E38" s="18"/>
    </row>
    <row r="39" spans="1:5" ht="15" customHeight="1" x14ac:dyDescent="0.25">
      <c r="B39" s="16" t="s">
        <v>90</v>
      </c>
      <c r="C39" s="75">
        <v>63.6</v>
      </c>
      <c r="D39" s="17"/>
      <c r="E39" s="17"/>
    </row>
    <row r="40" spans="1:5" ht="15" customHeight="1" x14ac:dyDescent="0.25">
      <c r="B40" s="16" t="s">
        <v>171</v>
      </c>
      <c r="C40" s="75">
        <v>7.06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0.1173</v>
      </c>
      <c r="D46" s="17"/>
    </row>
    <row r="47" spans="1:5" ht="15.75" customHeight="1" x14ac:dyDescent="0.25">
      <c r="B47" s="16" t="s">
        <v>12</v>
      </c>
      <c r="C47" s="71">
        <v>0.30590000000000001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3.1412579593625001</v>
      </c>
      <c r="D51" s="17"/>
    </row>
    <row r="52" spans="1:4" ht="15" customHeight="1" x14ac:dyDescent="0.25">
      <c r="B52" s="16" t="s">
        <v>125</v>
      </c>
      <c r="C52" s="76">
        <v>3.1153958071500001</v>
      </c>
    </row>
    <row r="53" spans="1:4" ht="15.75" customHeight="1" x14ac:dyDescent="0.25">
      <c r="B53" s="16" t="s">
        <v>126</v>
      </c>
      <c r="C53" s="76">
        <v>3.1153958071500001</v>
      </c>
    </row>
    <row r="54" spans="1:4" ht="15.75" customHeight="1" x14ac:dyDescent="0.25">
      <c r="B54" s="16" t="s">
        <v>127</v>
      </c>
      <c r="C54" s="76">
        <v>2.44372917947</v>
      </c>
    </row>
    <row r="55" spans="1:4" ht="15.75" customHeight="1" x14ac:dyDescent="0.25">
      <c r="B55" s="16" t="s">
        <v>128</v>
      </c>
      <c r="C55" s="76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0.43896386990109387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34.615059877826937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42.447411164630644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47.3190436565448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0.55584568086688169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1.0246126066412053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1.0246126066412053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1.0246126066412053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1.0246126066412053</v>
      </c>
      <c r="E13" s="86" t="s">
        <v>202</v>
      </c>
    </row>
    <row r="14" spans="1:5" ht="15.75" customHeight="1" x14ac:dyDescent="0.25">
      <c r="A14" s="11" t="s">
        <v>187</v>
      </c>
      <c r="B14" s="85">
        <v>0.44600000000000001</v>
      </c>
      <c r="C14" s="85">
        <v>0.95</v>
      </c>
      <c r="D14" s="86">
        <v>13.465123064651232</v>
      </c>
      <c r="E14" s="86" t="s">
        <v>202</v>
      </c>
    </row>
    <row r="15" spans="1:5" ht="15.75" customHeight="1" x14ac:dyDescent="0.25">
      <c r="A15" s="11" t="s">
        <v>209</v>
      </c>
      <c r="B15" s="85">
        <v>0.44600000000000001</v>
      </c>
      <c r="C15" s="85">
        <v>0.95</v>
      </c>
      <c r="D15" s="86">
        <v>13.465123064651232</v>
      </c>
      <c r="E15" s="86" t="s">
        <v>202</v>
      </c>
    </row>
    <row r="16" spans="1:5" ht="15.75" customHeight="1" x14ac:dyDescent="0.25">
      <c r="A16" s="52" t="s">
        <v>57</v>
      </c>
      <c r="B16" s="85">
        <v>0.63</v>
      </c>
      <c r="C16" s="85">
        <v>0.95</v>
      </c>
      <c r="D16" s="86">
        <v>0.20435372756164799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0.13</v>
      </c>
      <c r="C18" s="85">
        <v>0.95</v>
      </c>
      <c r="D18" s="87">
        <v>1.2013582500201634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1.2013582500201634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1.2013582500201634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4.1835707219283771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22.937030782027104</v>
      </c>
      <c r="E22" s="86" t="s">
        <v>202</v>
      </c>
    </row>
    <row r="23" spans="1:5" ht="15.75" customHeight="1" x14ac:dyDescent="0.25">
      <c r="A23" s="52" t="s">
        <v>34</v>
      </c>
      <c r="B23" s="85">
        <v>0.7390000000000001</v>
      </c>
      <c r="C23" s="85">
        <v>0.95</v>
      </c>
      <c r="D23" s="86">
        <v>4.4144238992015667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19.469652401389489</v>
      </c>
      <c r="E24" s="86" t="s">
        <v>202</v>
      </c>
    </row>
    <row r="25" spans="1:5" ht="15.75" customHeight="1" x14ac:dyDescent="0.25">
      <c r="A25" s="52" t="s">
        <v>87</v>
      </c>
      <c r="B25" s="85">
        <v>0.58799999999999997</v>
      </c>
      <c r="C25" s="85">
        <v>0.95</v>
      </c>
      <c r="D25" s="86">
        <v>19.468597028218394</v>
      </c>
      <c r="E25" s="86" t="s">
        <v>202</v>
      </c>
    </row>
    <row r="26" spans="1:5" ht="15.75" customHeight="1" x14ac:dyDescent="0.25">
      <c r="A26" s="52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3.7492039300926487</v>
      </c>
      <c r="E27" s="86" t="s">
        <v>202</v>
      </c>
    </row>
    <row r="28" spans="1:5" ht="15.75" customHeight="1" x14ac:dyDescent="0.25">
      <c r="A28" s="52" t="s">
        <v>84</v>
      </c>
      <c r="B28" s="85">
        <v>0.59200000000000008</v>
      </c>
      <c r="C28" s="85">
        <v>0.95</v>
      </c>
      <c r="D28" s="86">
        <v>1.5190371047156834</v>
      </c>
      <c r="E28" s="86" t="s">
        <v>202</v>
      </c>
    </row>
    <row r="29" spans="1:5" ht="15.75" customHeight="1" x14ac:dyDescent="0.25">
      <c r="A29" s="52" t="s">
        <v>58</v>
      </c>
      <c r="B29" s="85">
        <v>0.13</v>
      </c>
      <c r="C29" s="85">
        <v>0.95</v>
      </c>
      <c r="D29" s="86">
        <v>60.20828898640999</v>
      </c>
      <c r="E29" s="86" t="s">
        <v>202</v>
      </c>
    </row>
    <row r="30" spans="1:5" ht="15.75" customHeight="1" x14ac:dyDescent="0.25">
      <c r="A30" s="52" t="s">
        <v>67</v>
      </c>
      <c r="B30" s="85">
        <v>0.251</v>
      </c>
      <c r="C30" s="85">
        <v>0.95</v>
      </c>
      <c r="D30" s="86">
        <v>2.7081244638211013</v>
      </c>
      <c r="E30" s="86" t="s">
        <v>202</v>
      </c>
    </row>
    <row r="31" spans="1:5" ht="15.75" customHeight="1" x14ac:dyDescent="0.25">
      <c r="A31" s="52" t="s">
        <v>28</v>
      </c>
      <c r="B31" s="85">
        <v>0.71050000000000002</v>
      </c>
      <c r="C31" s="85">
        <v>0.95</v>
      </c>
      <c r="D31" s="86">
        <v>0.3800509163391646</v>
      </c>
      <c r="E31" s="86" t="s">
        <v>202</v>
      </c>
    </row>
    <row r="32" spans="1:5" ht="15.75" customHeight="1" x14ac:dyDescent="0.25">
      <c r="A32" s="52" t="s">
        <v>83</v>
      </c>
      <c r="B32" s="85">
        <v>0.61399999999999999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0.81599999999999995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0.58899999999999997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0.90200000000000002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0.33100000000000002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4.6447076133328133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0.40284608793934673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81848.632120000009</v>
      </c>
      <c r="C2" s="78">
        <v>114387</v>
      </c>
      <c r="D2" s="78">
        <v>178318</v>
      </c>
      <c r="E2" s="78">
        <v>128531</v>
      </c>
      <c r="F2" s="78">
        <v>79089</v>
      </c>
      <c r="G2" s="22">
        <f t="shared" ref="G2:G40" si="0">C2+D2+E2+F2</f>
        <v>500325</v>
      </c>
      <c r="H2" s="22">
        <f t="shared" ref="H2:H40" si="1">(B2 + stillbirth*B2/(1000-stillbirth))/(1-abortion)</f>
        <v>96382.427511784539</v>
      </c>
      <c r="I2" s="22">
        <f>G2-H2</f>
        <v>403942.57248821546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83207.242666666672</v>
      </c>
      <c r="C3" s="78">
        <v>118000</v>
      </c>
      <c r="D3" s="78">
        <v>184000</v>
      </c>
      <c r="E3" s="78">
        <v>131000</v>
      </c>
      <c r="F3" s="78">
        <v>82000</v>
      </c>
      <c r="G3" s="22">
        <f t="shared" si="0"/>
        <v>515000</v>
      </c>
      <c r="H3" s="22">
        <f t="shared" si="1"/>
        <v>97982.2854341364</v>
      </c>
      <c r="I3" s="22">
        <f t="shared" ref="I3:I15" si="3">G3-H3</f>
        <v>417017.7145658636</v>
      </c>
    </row>
    <row r="4" spans="1:9" ht="15.75" customHeight="1" x14ac:dyDescent="0.25">
      <c r="A4" s="7">
        <f t="shared" si="2"/>
        <v>2019</v>
      </c>
      <c r="B4" s="77">
        <v>84522.150666666668</v>
      </c>
      <c r="C4" s="78">
        <v>122000</v>
      </c>
      <c r="D4" s="78">
        <v>191000</v>
      </c>
      <c r="E4" s="78">
        <v>135000</v>
      </c>
      <c r="F4" s="78">
        <v>86000</v>
      </c>
      <c r="G4" s="22">
        <f t="shared" si="0"/>
        <v>534000</v>
      </c>
      <c r="H4" s="22">
        <f t="shared" si="1"/>
        <v>99530.680583964422</v>
      </c>
      <c r="I4" s="22">
        <f t="shared" si="3"/>
        <v>434469.31941603555</v>
      </c>
    </row>
    <row r="5" spans="1:9" ht="15.75" customHeight="1" x14ac:dyDescent="0.25">
      <c r="A5" s="7">
        <f t="shared" si="2"/>
        <v>2020</v>
      </c>
      <c r="B5" s="77">
        <v>85808.645999999993</v>
      </c>
      <c r="C5" s="78">
        <v>126000</v>
      </c>
      <c r="D5" s="78">
        <v>198000</v>
      </c>
      <c r="E5" s="78">
        <v>138000</v>
      </c>
      <c r="F5" s="78">
        <v>89000</v>
      </c>
      <c r="G5" s="22">
        <f t="shared" si="0"/>
        <v>551000</v>
      </c>
      <c r="H5" s="22">
        <f t="shared" si="1"/>
        <v>101045.61785289099</v>
      </c>
      <c r="I5" s="22">
        <f t="shared" si="3"/>
        <v>449954.38214710902</v>
      </c>
    </row>
    <row r="6" spans="1:9" ht="15.75" customHeight="1" x14ac:dyDescent="0.25">
      <c r="A6" s="7">
        <f t="shared" si="2"/>
        <v>2021</v>
      </c>
      <c r="B6" s="77">
        <v>87161.407999999996</v>
      </c>
      <c r="C6" s="78">
        <v>130000</v>
      </c>
      <c r="D6" s="78">
        <v>204000</v>
      </c>
      <c r="E6" s="78">
        <v>142000</v>
      </c>
      <c r="F6" s="78">
        <v>93000</v>
      </c>
      <c r="G6" s="22">
        <f t="shared" si="0"/>
        <v>569000</v>
      </c>
      <c r="H6" s="22">
        <f t="shared" si="1"/>
        <v>102638.58870687593</v>
      </c>
      <c r="I6" s="22">
        <f t="shared" si="3"/>
        <v>466361.41129312408</v>
      </c>
    </row>
    <row r="7" spans="1:9" ht="15.75" customHeight="1" x14ac:dyDescent="0.25">
      <c r="A7" s="7">
        <f t="shared" si="2"/>
        <v>2022</v>
      </c>
      <c r="B7" s="77">
        <v>88448.617200000008</v>
      </c>
      <c r="C7" s="78">
        <v>134000</v>
      </c>
      <c r="D7" s="78">
        <v>211000</v>
      </c>
      <c r="E7" s="78">
        <v>145000</v>
      </c>
      <c r="F7" s="78">
        <v>98000</v>
      </c>
      <c r="G7" s="22">
        <f t="shared" si="0"/>
        <v>588000</v>
      </c>
      <c r="H7" s="22">
        <f t="shared" si="1"/>
        <v>104154.3666031957</v>
      </c>
      <c r="I7" s="22">
        <f t="shared" si="3"/>
        <v>483845.63339680433</v>
      </c>
    </row>
    <row r="8" spans="1:9" ht="15.75" customHeight="1" x14ac:dyDescent="0.25">
      <c r="A8" s="7">
        <f t="shared" si="2"/>
        <v>2023</v>
      </c>
      <c r="B8" s="77">
        <v>89742.18240000002</v>
      </c>
      <c r="C8" s="78">
        <v>138000</v>
      </c>
      <c r="D8" s="78">
        <v>219000</v>
      </c>
      <c r="E8" s="78">
        <v>150000</v>
      </c>
      <c r="F8" s="78">
        <v>102000</v>
      </c>
      <c r="G8" s="22">
        <f t="shared" si="0"/>
        <v>609000</v>
      </c>
      <c r="H8" s="22">
        <f t="shared" si="1"/>
        <v>105677.62912929358</v>
      </c>
      <c r="I8" s="22">
        <f t="shared" si="3"/>
        <v>503322.37087070639</v>
      </c>
    </row>
    <row r="9" spans="1:9" ht="15.75" customHeight="1" x14ac:dyDescent="0.25">
      <c r="A9" s="7">
        <f t="shared" si="2"/>
        <v>2024</v>
      </c>
      <c r="B9" s="77">
        <v>90968.238000000027</v>
      </c>
      <c r="C9" s="78">
        <v>142000</v>
      </c>
      <c r="D9" s="78">
        <v>226000</v>
      </c>
      <c r="E9" s="78">
        <v>154000</v>
      </c>
      <c r="F9" s="78">
        <v>106000</v>
      </c>
      <c r="G9" s="22">
        <f t="shared" si="0"/>
        <v>628000</v>
      </c>
      <c r="H9" s="22">
        <f t="shared" si="1"/>
        <v>107121.39443033327</v>
      </c>
      <c r="I9" s="22">
        <f t="shared" si="3"/>
        <v>520878.60556966672</v>
      </c>
    </row>
    <row r="10" spans="1:9" ht="15.75" customHeight="1" x14ac:dyDescent="0.25">
      <c r="A10" s="7">
        <f t="shared" si="2"/>
        <v>2025</v>
      </c>
      <c r="B10" s="77">
        <v>92196.736000000004</v>
      </c>
      <c r="C10" s="78">
        <v>146000</v>
      </c>
      <c r="D10" s="78">
        <v>234000</v>
      </c>
      <c r="E10" s="78">
        <v>158000</v>
      </c>
      <c r="F10" s="78">
        <v>109000</v>
      </c>
      <c r="G10" s="22">
        <f t="shared" si="0"/>
        <v>647000</v>
      </c>
      <c r="H10" s="22">
        <f t="shared" si="1"/>
        <v>108568.03582636507</v>
      </c>
      <c r="I10" s="22">
        <f t="shared" si="3"/>
        <v>538431.96417363489</v>
      </c>
    </row>
    <row r="11" spans="1:9" ht="15.75" customHeight="1" x14ac:dyDescent="0.25">
      <c r="A11" s="7">
        <f t="shared" si="2"/>
        <v>2026</v>
      </c>
      <c r="B11" s="77">
        <v>93431.563600000009</v>
      </c>
      <c r="C11" s="78">
        <v>150000</v>
      </c>
      <c r="D11" s="78">
        <v>242000</v>
      </c>
      <c r="E11" s="78">
        <v>163000</v>
      </c>
      <c r="F11" s="78">
        <v>114000</v>
      </c>
      <c r="G11" s="22">
        <f t="shared" si="0"/>
        <v>669000</v>
      </c>
      <c r="H11" s="22">
        <f t="shared" si="1"/>
        <v>110022.1307643484</v>
      </c>
      <c r="I11" s="22">
        <f t="shared" si="3"/>
        <v>558977.86923565157</v>
      </c>
    </row>
    <row r="12" spans="1:9" ht="15.75" customHeight="1" x14ac:dyDescent="0.25">
      <c r="A12" s="7">
        <f t="shared" si="2"/>
        <v>2027</v>
      </c>
      <c r="B12" s="77">
        <v>94634.954400000002</v>
      </c>
      <c r="C12" s="78">
        <v>154000</v>
      </c>
      <c r="D12" s="78">
        <v>248000</v>
      </c>
      <c r="E12" s="78">
        <v>169000</v>
      </c>
      <c r="F12" s="78">
        <v>116000</v>
      </c>
      <c r="G12" s="22">
        <f t="shared" si="0"/>
        <v>687000</v>
      </c>
      <c r="H12" s="22">
        <f t="shared" si="1"/>
        <v>111439.20669518739</v>
      </c>
      <c r="I12" s="22">
        <f t="shared" si="3"/>
        <v>575560.79330481263</v>
      </c>
    </row>
    <row r="13" spans="1:9" ht="15.75" customHeight="1" x14ac:dyDescent="0.25">
      <c r="A13" s="7">
        <f t="shared" si="2"/>
        <v>2028</v>
      </c>
      <c r="B13" s="77">
        <v>95805.524800000014</v>
      </c>
      <c r="C13" s="78">
        <v>158000</v>
      </c>
      <c r="D13" s="78">
        <v>256000</v>
      </c>
      <c r="E13" s="78">
        <v>175000</v>
      </c>
      <c r="F13" s="78">
        <v>120000</v>
      </c>
      <c r="G13" s="22">
        <f t="shared" si="0"/>
        <v>709000</v>
      </c>
      <c r="H13" s="22">
        <f t="shared" si="1"/>
        <v>112817.63433414941</v>
      </c>
      <c r="I13" s="22">
        <f t="shared" si="3"/>
        <v>596182.36566585058</v>
      </c>
    </row>
    <row r="14" spans="1:9" ht="15.75" customHeight="1" x14ac:dyDescent="0.25">
      <c r="A14" s="7">
        <f t="shared" si="2"/>
        <v>2029</v>
      </c>
      <c r="B14" s="77">
        <v>96941.891200000013</v>
      </c>
      <c r="C14" s="78">
        <v>162000</v>
      </c>
      <c r="D14" s="78">
        <v>264000</v>
      </c>
      <c r="E14" s="78">
        <v>181000</v>
      </c>
      <c r="F14" s="78">
        <v>122000</v>
      </c>
      <c r="G14" s="22">
        <f t="shared" si="0"/>
        <v>729000</v>
      </c>
      <c r="H14" s="22">
        <f t="shared" si="1"/>
        <v>114155.78439650169</v>
      </c>
      <c r="I14" s="22">
        <f t="shared" si="3"/>
        <v>614844.21560349828</v>
      </c>
    </row>
    <row r="15" spans="1:9" ht="15.75" customHeight="1" x14ac:dyDescent="0.25">
      <c r="A15" s="7">
        <f t="shared" si="2"/>
        <v>2030</v>
      </c>
      <c r="B15" s="77">
        <v>98042.67</v>
      </c>
      <c r="C15" s="78">
        <v>166000</v>
      </c>
      <c r="D15" s="78">
        <v>272000</v>
      </c>
      <c r="E15" s="78">
        <v>188000</v>
      </c>
      <c r="F15" s="78">
        <v>126000</v>
      </c>
      <c r="G15" s="22">
        <f t="shared" si="0"/>
        <v>752000</v>
      </c>
      <c r="H15" s="22">
        <f t="shared" si="1"/>
        <v>115452.02759751155</v>
      </c>
      <c r="I15" s="22">
        <f t="shared" si="3"/>
        <v>636547.97240248846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129.53261101239156</v>
      </c>
      <c r="I17" s="22">
        <f t="shared" si="4"/>
        <v>-129.53261101239156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3.3697761749999992E-2</v>
      </c>
    </row>
    <row r="4" spans="1:8" ht="15.75" customHeight="1" x14ac:dyDescent="0.25">
      <c r="B4" s="24" t="s">
        <v>7</v>
      </c>
      <c r="C4" s="79">
        <v>0.2688146479872881</v>
      </c>
    </row>
    <row r="5" spans="1:8" ht="15.75" customHeight="1" x14ac:dyDescent="0.25">
      <c r="B5" s="24" t="s">
        <v>8</v>
      </c>
      <c r="C5" s="79">
        <v>9.885120261346339E-2</v>
      </c>
    </row>
    <row r="6" spans="1:8" ht="15.75" customHeight="1" x14ac:dyDescent="0.25">
      <c r="B6" s="24" t="s">
        <v>10</v>
      </c>
      <c r="C6" s="79">
        <v>0.13307625184637076</v>
      </c>
    </row>
    <row r="7" spans="1:8" ht="15.75" customHeight="1" x14ac:dyDescent="0.25">
      <c r="B7" s="24" t="s">
        <v>13</v>
      </c>
      <c r="C7" s="79">
        <v>0.15957510282270448</v>
      </c>
    </row>
    <row r="8" spans="1:8" ht="15.75" customHeight="1" x14ac:dyDescent="0.25">
      <c r="B8" s="24" t="s">
        <v>14</v>
      </c>
      <c r="C8" s="79">
        <v>1.331956068697948E-2</v>
      </c>
    </row>
    <row r="9" spans="1:8" ht="15.75" customHeight="1" x14ac:dyDescent="0.25">
      <c r="B9" s="24" t="s">
        <v>27</v>
      </c>
      <c r="C9" s="79">
        <v>6.4536364238758942E-2</v>
      </c>
    </row>
    <row r="10" spans="1:8" ht="15.75" customHeight="1" x14ac:dyDescent="0.25">
      <c r="B10" s="24" t="s">
        <v>15</v>
      </c>
      <c r="C10" s="79">
        <v>0.22812910805443487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0.151661515834389</v>
      </c>
      <c r="D14" s="79">
        <v>0.151661515834389</v>
      </c>
      <c r="E14" s="79">
        <v>0.158035338813931</v>
      </c>
      <c r="F14" s="79">
        <v>0.158035338813931</v>
      </c>
    </row>
    <row r="15" spans="1:8" ht="15.75" customHeight="1" x14ac:dyDescent="0.25">
      <c r="B15" s="24" t="s">
        <v>16</v>
      </c>
      <c r="C15" s="79">
        <v>0.20258113141632003</v>
      </c>
      <c r="D15" s="79">
        <v>0.20258113141632003</v>
      </c>
      <c r="E15" s="79">
        <v>0.14005584936151999</v>
      </c>
      <c r="F15" s="79">
        <v>0.14005584936151999</v>
      </c>
    </row>
    <row r="16" spans="1:8" ht="15.75" customHeight="1" x14ac:dyDescent="0.25">
      <c r="B16" s="24" t="s">
        <v>17</v>
      </c>
      <c r="C16" s="79">
        <v>6.0213329912132393E-2</v>
      </c>
      <c r="D16" s="79">
        <v>6.0213329912132393E-2</v>
      </c>
      <c r="E16" s="79">
        <v>5.3780298266775196E-2</v>
      </c>
      <c r="F16" s="79">
        <v>5.3780298266775196E-2</v>
      </c>
    </row>
    <row r="17" spans="1:8" ht="15.75" customHeight="1" x14ac:dyDescent="0.25">
      <c r="B17" s="24" t="s">
        <v>18</v>
      </c>
      <c r="C17" s="79">
        <v>6.2420126784297507E-3</v>
      </c>
      <c r="D17" s="79">
        <v>6.2420126784297507E-3</v>
      </c>
      <c r="E17" s="79">
        <v>1.4298333511174498E-2</v>
      </c>
      <c r="F17" s="79">
        <v>1.4298333511174498E-2</v>
      </c>
    </row>
    <row r="18" spans="1:8" ht="15.75" customHeight="1" x14ac:dyDescent="0.25">
      <c r="B18" s="24" t="s">
        <v>19</v>
      </c>
      <c r="C18" s="79">
        <v>1.6436730923681701E-2</v>
      </c>
      <c r="D18" s="79">
        <v>1.6436730923681701E-2</v>
      </c>
      <c r="E18" s="79">
        <v>2.4862283464738601E-2</v>
      </c>
      <c r="F18" s="79">
        <v>2.4862283464738601E-2</v>
      </c>
    </row>
    <row r="19" spans="1:8" ht="15.75" customHeight="1" x14ac:dyDescent="0.25">
      <c r="B19" s="24" t="s">
        <v>20</v>
      </c>
      <c r="C19" s="79">
        <v>4.9757931638123101E-2</v>
      </c>
      <c r="D19" s="79">
        <v>4.9757931638123101E-2</v>
      </c>
      <c r="E19" s="79">
        <v>4.8886216262777803E-2</v>
      </c>
      <c r="F19" s="79">
        <v>4.8886216262777803E-2</v>
      </c>
    </row>
    <row r="20" spans="1:8" ht="15.75" customHeight="1" x14ac:dyDescent="0.25">
      <c r="B20" s="24" t="s">
        <v>21</v>
      </c>
      <c r="C20" s="79">
        <v>4.5495358785437298E-2</v>
      </c>
      <c r="D20" s="79">
        <v>4.5495358785437298E-2</v>
      </c>
      <c r="E20" s="79">
        <v>1.67038867995691E-2</v>
      </c>
      <c r="F20" s="79">
        <v>1.67038867995691E-2</v>
      </c>
    </row>
    <row r="21" spans="1:8" ht="15.75" customHeight="1" x14ac:dyDescent="0.25">
      <c r="B21" s="24" t="s">
        <v>22</v>
      </c>
      <c r="C21" s="79">
        <v>3.8924549342951302E-2</v>
      </c>
      <c r="D21" s="79">
        <v>3.8924549342951302E-2</v>
      </c>
      <c r="E21" s="79">
        <v>9.7489220944115107E-2</v>
      </c>
      <c r="F21" s="79">
        <v>9.7489220944115107E-2</v>
      </c>
    </row>
    <row r="22" spans="1:8" ht="15.75" customHeight="1" x14ac:dyDescent="0.25">
      <c r="B22" s="24" t="s">
        <v>23</v>
      </c>
      <c r="C22" s="79">
        <v>0.42868743946853538</v>
      </c>
      <c r="D22" s="79">
        <v>0.42868743946853538</v>
      </c>
      <c r="E22" s="79">
        <v>0.44588857257539871</v>
      </c>
      <c r="F22" s="79">
        <v>0.44588857257539871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8.8399999999999992E-2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0.15629999999999999</v>
      </c>
    </row>
    <row r="29" spans="1:8" ht="15.75" customHeight="1" x14ac:dyDescent="0.25">
      <c r="B29" s="24" t="s">
        <v>41</v>
      </c>
      <c r="C29" s="79">
        <v>0.1691</v>
      </c>
    </row>
    <row r="30" spans="1:8" ht="15.75" customHeight="1" x14ac:dyDescent="0.25">
      <c r="B30" s="24" t="s">
        <v>42</v>
      </c>
      <c r="C30" s="79">
        <v>0.10619999999999999</v>
      </c>
    </row>
    <row r="31" spans="1:8" ht="15.75" customHeight="1" x14ac:dyDescent="0.25">
      <c r="B31" s="24" t="s">
        <v>43</v>
      </c>
      <c r="C31" s="79">
        <v>0.11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8.4199999999999997E-2</v>
      </c>
    </row>
    <row r="34" spans="2:3" ht="15.75" customHeight="1" x14ac:dyDescent="0.25">
      <c r="B34" s="24" t="s">
        <v>46</v>
      </c>
      <c r="C34" s="79">
        <v>0.25859999999552963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0.7305543879879477</v>
      </c>
      <c r="D2" s="80">
        <v>0.7305543879879477</v>
      </c>
      <c r="E2" s="80">
        <v>0.67018299918347712</v>
      </c>
      <c r="F2" s="80">
        <v>0.43682493529911259</v>
      </c>
      <c r="G2" s="80">
        <v>0.40291765856264944</v>
      </c>
    </row>
    <row r="3" spans="1:15" ht="15.75" customHeight="1" x14ac:dyDescent="0.25">
      <c r="A3" s="5"/>
      <c r="B3" s="11" t="s">
        <v>118</v>
      </c>
      <c r="C3" s="80">
        <v>0.13246315826155095</v>
      </c>
      <c r="D3" s="80">
        <v>0.13246315826155095</v>
      </c>
      <c r="E3" s="80">
        <v>0.1721393562116291</v>
      </c>
      <c r="F3" s="80">
        <v>0.28822467192110401</v>
      </c>
      <c r="G3" s="80">
        <v>0.30340772836073598</v>
      </c>
    </row>
    <row r="4" spans="1:15" ht="15.75" customHeight="1" x14ac:dyDescent="0.25">
      <c r="A4" s="5"/>
      <c r="B4" s="11" t="s">
        <v>116</v>
      </c>
      <c r="C4" s="81">
        <v>6.1100087284396323E-2</v>
      </c>
      <c r="D4" s="81">
        <v>6.1100087284396323E-2</v>
      </c>
      <c r="E4" s="81">
        <v>8.1795278138788619E-2</v>
      </c>
      <c r="F4" s="81">
        <v>0.17245992378660252</v>
      </c>
      <c r="G4" s="81">
        <v>0.19118414408343362</v>
      </c>
    </row>
    <row r="5" spans="1:15" ht="15.75" customHeight="1" x14ac:dyDescent="0.25">
      <c r="A5" s="5"/>
      <c r="B5" s="11" t="s">
        <v>119</v>
      </c>
      <c r="C5" s="81">
        <v>7.5882366466105106E-2</v>
      </c>
      <c r="D5" s="81">
        <v>7.5882366466105106E-2</v>
      </c>
      <c r="E5" s="81">
        <v>7.5882366466105106E-2</v>
      </c>
      <c r="F5" s="81">
        <v>0.1024904689931809</v>
      </c>
      <c r="G5" s="81">
        <v>0.1024904689931809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0.66770689494451285</v>
      </c>
      <c r="D8" s="80">
        <v>0.66770689494451285</v>
      </c>
      <c r="E8" s="80">
        <v>0.57106064061538464</v>
      </c>
      <c r="F8" s="80">
        <v>0.62241716314553996</v>
      </c>
      <c r="G8" s="80">
        <v>0.68619063101268118</v>
      </c>
    </row>
    <row r="9" spans="1:15" ht="15.75" customHeight="1" x14ac:dyDescent="0.25">
      <c r="B9" s="7" t="s">
        <v>121</v>
      </c>
      <c r="C9" s="80">
        <v>0.17184394505548706</v>
      </c>
      <c r="D9" s="80">
        <v>0.17184394505548706</v>
      </c>
      <c r="E9" s="80">
        <v>0.27255166938461539</v>
      </c>
      <c r="F9" s="80">
        <v>0.23290448685446008</v>
      </c>
      <c r="G9" s="80">
        <v>0.23540846465398546</v>
      </c>
    </row>
    <row r="10" spans="1:15" ht="15.75" customHeight="1" x14ac:dyDescent="0.25">
      <c r="B10" s="7" t="s">
        <v>122</v>
      </c>
      <c r="C10" s="81">
        <v>7.120559500000001E-2</v>
      </c>
      <c r="D10" s="81">
        <v>7.120559500000001E-2</v>
      </c>
      <c r="E10" s="81">
        <v>9.3965509999999988E-2</v>
      </c>
      <c r="F10" s="81">
        <v>9.261751700000001E-2</v>
      </c>
      <c r="G10" s="81">
        <v>5.1993440666666668E-2</v>
      </c>
    </row>
    <row r="11" spans="1:15" ht="15.75" customHeight="1" x14ac:dyDescent="0.25">
      <c r="B11" s="7" t="s">
        <v>123</v>
      </c>
      <c r="C11" s="81">
        <v>8.9243564999999997E-2</v>
      </c>
      <c r="D11" s="81">
        <v>8.9243564999999997E-2</v>
      </c>
      <c r="E11" s="81">
        <v>6.2422180000000001E-2</v>
      </c>
      <c r="F11" s="81">
        <v>5.2060833000000001E-2</v>
      </c>
      <c r="G11" s="81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0.90030758050000004</v>
      </c>
      <c r="D14" s="82">
        <v>0.891409188252</v>
      </c>
      <c r="E14" s="82">
        <v>0.891409188252</v>
      </c>
      <c r="F14" s="82">
        <v>0.79417818844199994</v>
      </c>
      <c r="G14" s="82">
        <v>0.79417818844199994</v>
      </c>
      <c r="H14" s="83">
        <v>0.68700000000000006</v>
      </c>
      <c r="I14" s="83">
        <v>0.65535323383084587</v>
      </c>
      <c r="J14" s="83">
        <v>0.70602487562189065</v>
      </c>
      <c r="K14" s="83">
        <v>0.66773963515754564</v>
      </c>
      <c r="L14" s="83">
        <v>0.67646767684999998</v>
      </c>
      <c r="M14" s="83">
        <v>0.60761867894900001</v>
      </c>
      <c r="N14" s="83">
        <v>0.56543086767299999</v>
      </c>
      <c r="O14" s="83">
        <v>0.52363826554299997</v>
      </c>
    </row>
    <row r="15" spans="1:15" ht="15.75" customHeight="1" x14ac:dyDescent="0.25">
      <c r="B15" s="16" t="s">
        <v>68</v>
      </c>
      <c r="C15" s="80">
        <f>iron_deficiency_anaemia*C14</f>
        <v>0.39520249963757059</v>
      </c>
      <c r="D15" s="80">
        <f t="shared" ref="D15:O15" si="0">iron_deficiency_anaemia*D14</f>
        <v>0.3912964269404906</v>
      </c>
      <c r="E15" s="80">
        <f t="shared" si="0"/>
        <v>0.3912964269404906</v>
      </c>
      <c r="F15" s="80">
        <f t="shared" si="0"/>
        <v>0.34861553098954046</v>
      </c>
      <c r="G15" s="80">
        <f t="shared" si="0"/>
        <v>0.34861553098954046</v>
      </c>
      <c r="H15" s="80">
        <f t="shared" si="0"/>
        <v>0.30156817862205154</v>
      </c>
      <c r="I15" s="80">
        <f t="shared" si="0"/>
        <v>0.28767639167458459</v>
      </c>
      <c r="J15" s="80">
        <f t="shared" si="0"/>
        <v>0.3099194116494236</v>
      </c>
      <c r="K15" s="80">
        <f t="shared" si="0"/>
        <v>0.29311357433510077</v>
      </c>
      <c r="L15" s="80">
        <f t="shared" si="0"/>
        <v>0.29694486929307862</v>
      </c>
      <c r="M15" s="80">
        <f t="shared" si="0"/>
        <v>0.26672264673564339</v>
      </c>
      <c r="N15" s="80">
        <f t="shared" si="0"/>
        <v>0.24820372183527339</v>
      </c>
      <c r="O15" s="80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0.46799999999999997</v>
      </c>
      <c r="D2" s="81">
        <v>0.46799999999999997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0.27699999999999997</v>
      </c>
      <c r="D3" s="81">
        <v>0.39600000000000002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0.109</v>
      </c>
      <c r="D4" s="81">
        <v>0.109</v>
      </c>
      <c r="E4" s="81">
        <v>0.57699999999999996</v>
      </c>
      <c r="F4" s="81">
        <v>0.70300000000000007</v>
      </c>
      <c r="G4" s="81">
        <v>0</v>
      </c>
    </row>
    <row r="5" spans="1:7" x14ac:dyDescent="0.25">
      <c r="B5" s="43" t="s">
        <v>169</v>
      </c>
      <c r="C5" s="80">
        <f>1-SUM(C2:C4)</f>
        <v>0.14600000000000013</v>
      </c>
      <c r="D5" s="80">
        <f>1-SUM(D2:D4)</f>
        <v>2.7000000000000024E-2</v>
      </c>
      <c r="E5" s="80">
        <f>1-SUM(E2:E4)</f>
        <v>0.42300000000000004</v>
      </c>
      <c r="F5" s="80">
        <f>1-SUM(F2:F4)</f>
        <v>0.29699999999999993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0.22278999999999999</v>
      </c>
      <c r="D2" s="144">
        <v>0.21800999999999998</v>
      </c>
      <c r="E2" s="144">
        <v>0.21326000000000001</v>
      </c>
      <c r="F2" s="144">
        <v>0.20854</v>
      </c>
      <c r="G2" s="144">
        <v>0.20370999999999997</v>
      </c>
      <c r="H2" s="144">
        <v>0.19994000000000001</v>
      </c>
      <c r="I2" s="144">
        <v>0.19625000000000001</v>
      </c>
      <c r="J2" s="144">
        <v>0.19261</v>
      </c>
      <c r="K2" s="144">
        <v>0.18903999999999999</v>
      </c>
      <c r="L2" s="144">
        <v>0.18553</v>
      </c>
      <c r="M2" s="144">
        <v>0.18207999999999999</v>
      </c>
      <c r="N2" s="144">
        <v>0.17868999999999999</v>
      </c>
      <c r="O2" s="144">
        <v>0.17538000000000001</v>
      </c>
      <c r="P2" s="144">
        <v>0.17215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0.10134</v>
      </c>
      <c r="D4" s="144">
        <v>0.10238</v>
      </c>
      <c r="E4" s="144">
        <v>0.10343999999999999</v>
      </c>
      <c r="F4" s="144">
        <v>0.10449</v>
      </c>
      <c r="G4" s="144">
        <v>0.10554000000000001</v>
      </c>
      <c r="H4" s="144">
        <v>0.1065</v>
      </c>
      <c r="I4" s="144">
        <v>0.1075</v>
      </c>
      <c r="J4" s="144">
        <v>0.10854</v>
      </c>
      <c r="K4" s="144">
        <v>0.10962</v>
      </c>
      <c r="L4" s="144">
        <v>0.11074000000000001</v>
      </c>
      <c r="M4" s="144">
        <v>0.1119</v>
      </c>
      <c r="N4" s="144">
        <v>0.11310000000000001</v>
      </c>
      <c r="O4" s="144">
        <v>0.11434</v>
      </c>
      <c r="P4" s="144">
        <v>0.11562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0.35721681139134842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0.29756956199146706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0.25521630933957368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0.46799999999999997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0.66100000000000003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47.758000000000003</v>
      </c>
      <c r="D13" s="143">
        <v>46.057000000000002</v>
      </c>
      <c r="E13" s="143">
        <v>44.49</v>
      </c>
      <c r="F13" s="143">
        <v>43.066000000000003</v>
      </c>
      <c r="G13" s="143">
        <v>41.713000000000001</v>
      </c>
      <c r="H13" s="143">
        <v>40.448999999999998</v>
      </c>
      <c r="I13" s="143">
        <v>39.244999999999997</v>
      </c>
      <c r="J13" s="143">
        <v>38.084000000000003</v>
      </c>
      <c r="K13" s="143">
        <v>36.981000000000002</v>
      </c>
      <c r="L13" s="143">
        <v>35.927</v>
      </c>
      <c r="M13" s="143">
        <v>34.950000000000003</v>
      </c>
      <c r="N13" s="143">
        <v>33.966000000000001</v>
      </c>
      <c r="O13" s="143">
        <v>33.07</v>
      </c>
      <c r="P13" s="143">
        <v>32.201000000000001</v>
      </c>
    </row>
    <row r="14" spans="1:16" x14ac:dyDescent="0.25">
      <c r="B14" s="16" t="s">
        <v>170</v>
      </c>
      <c r="C14" s="143">
        <f>maternal_mortality</f>
        <v>7.06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0.48599999999999999</v>
      </c>
      <c r="E2" s="92">
        <f>food_insecure</f>
        <v>0.48599999999999999</v>
      </c>
      <c r="F2" s="92">
        <f>food_insecure</f>
        <v>0.48599999999999999</v>
      </c>
      <c r="G2" s="92">
        <f>food_insecure</f>
        <v>0.48599999999999999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0.48599999999999999</v>
      </c>
      <c r="F5" s="92">
        <f>food_insecure</f>
        <v>0.48599999999999999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0.12081761382163461</v>
      </c>
      <c r="D7" s="92">
        <f>diarrhoea_1_5mo/26</f>
        <v>0.11982291565961539</v>
      </c>
      <c r="E7" s="92">
        <f>diarrhoea_6_11mo/26</f>
        <v>0.11982291565961539</v>
      </c>
      <c r="F7" s="92">
        <f>diarrhoea_12_23mo/26</f>
        <v>9.3989583825769232E-2</v>
      </c>
      <c r="G7" s="92">
        <f>diarrhoea_24_59mo/26</f>
        <v>9.3989583825769232E-2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0.48599999999999999</v>
      </c>
      <c r="F8" s="92">
        <f>food_insecure</f>
        <v>0.48599999999999999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0.68</v>
      </c>
      <c r="E9" s="92">
        <f>IF(ISBLANK(comm_deliv), frac_children_health_facility,1)</f>
        <v>0.68</v>
      </c>
      <c r="F9" s="92">
        <f>IF(ISBLANK(comm_deliv), frac_children_health_facility,1)</f>
        <v>0.68</v>
      </c>
      <c r="G9" s="92">
        <f>IF(ISBLANK(comm_deliv), frac_children_health_facility,1)</f>
        <v>0.68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0.12081761382163461</v>
      </c>
      <c r="D11" s="92">
        <f>diarrhoea_1_5mo/26</f>
        <v>0.11982291565961539</v>
      </c>
      <c r="E11" s="92">
        <f>diarrhoea_6_11mo/26</f>
        <v>0.11982291565961539</v>
      </c>
      <c r="F11" s="92">
        <f>diarrhoea_12_23mo/26</f>
        <v>9.3989583825769232E-2</v>
      </c>
      <c r="G11" s="92">
        <f>diarrhoea_24_59mo/26</f>
        <v>9.3989583825769232E-2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0.48599999999999999</v>
      </c>
      <c r="I14" s="92">
        <f>food_insecure</f>
        <v>0.48599999999999999</v>
      </c>
      <c r="J14" s="92">
        <f>food_insecure</f>
        <v>0.48599999999999999</v>
      </c>
      <c r="K14" s="92">
        <f>food_insecure</f>
        <v>0.48599999999999999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0.77599999999999991</v>
      </c>
      <c r="I17" s="92">
        <f>frac_PW_health_facility</f>
        <v>0.77599999999999991</v>
      </c>
      <c r="J17" s="92">
        <f>frac_PW_health_facility</f>
        <v>0.77599999999999991</v>
      </c>
      <c r="K17" s="92">
        <f>frac_PW_health_facility</f>
        <v>0.77599999999999991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0.7609999999999999</v>
      </c>
      <c r="M23" s="92">
        <f>famplan_unmet_need</f>
        <v>0.7609999999999999</v>
      </c>
      <c r="N23" s="92">
        <f>famplan_unmet_need</f>
        <v>0.7609999999999999</v>
      </c>
      <c r="O23" s="92">
        <f>famplan_unmet_need</f>
        <v>0.7609999999999999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0.39902877721375196</v>
      </c>
      <c r="M24" s="92">
        <f>(1-food_insecure)*(0.49)+food_insecure*(0.7)</f>
        <v>0.59206000000000003</v>
      </c>
      <c r="N24" s="92">
        <f>(1-food_insecure)*(0.49)+food_insecure*(0.7)</f>
        <v>0.59206000000000003</v>
      </c>
      <c r="O24" s="92">
        <f>(1-food_insecure)*(0.49)+food_insecure*(0.7)</f>
        <v>0.59206000000000003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0.17101233309160799</v>
      </c>
      <c r="M25" s="92">
        <f>(1-food_insecure)*(0.21)+food_insecure*(0.3)</f>
        <v>0.25373999999999997</v>
      </c>
      <c r="N25" s="92">
        <f>(1-food_insecure)*(0.21)+food_insecure*(0.3)</f>
        <v>0.25373999999999997</v>
      </c>
      <c r="O25" s="92">
        <f>(1-food_insecure)*(0.21)+food_insecure*(0.3)</f>
        <v>0.25373999999999997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0.10392567889463999</v>
      </c>
      <c r="M26" s="92">
        <f>(1-food_insecure)*(0.3)</f>
        <v>0.1542</v>
      </c>
      <c r="N26" s="92">
        <f>(1-food_insecure)*(0.3)</f>
        <v>0.1542</v>
      </c>
      <c r="O26" s="92">
        <f>(1-food_insecure)*(0.3)</f>
        <v>0.1542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2020-03-24T06:49:12Z</dcterms:modified>
</cp:coreProperties>
</file>