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99ECD6B0-4DB1-4A23-8D8A-69B3189F4FB1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4" i="2"/>
  <c r="I18" i="2"/>
  <c r="I31" i="2"/>
  <c r="I33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3" i="2"/>
  <c r="I11" i="2"/>
  <c r="I10" i="2"/>
  <c r="I9" i="2"/>
  <c r="I8" i="2"/>
  <c r="I7" i="2"/>
  <c r="I5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BBED219E-DE55-4142-A181-8FAF3495E7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1905D609-9E62-48F4-93AF-0AFBD506ACE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295A52A1-FCA6-48BE-97C7-7B2D844CDC1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98420BFD-E6AF-4A85-9BDE-5443AF30FB3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5C0C9643-38ED-4C37-9BE0-7B5B65BCC87B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273E7B6C-CFA3-4B72-BEDB-84214FEB9A55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14452770-6C9E-4EA4-8467-959D014EF4E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20C7C32-2C46-48EE-A25D-38DA56C8059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7954556-26FA-42D0-9A87-0EBBA887B8E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EC21D3D-2324-4F91-ACEA-7FAAFF60FC0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AE34CB18-2237-4EF6-B687-8D86CAFCB2E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70DB0E6B-DE70-4589-BA81-8903885F294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306F0C5-1781-4EC4-A6F0-2612CD3BB20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A5DD57B7-B89E-48C1-8DDB-B0984D4C298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9CBEC271-8E19-4B1E-9ECE-561EC0C1B0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15E8D14-3BB8-4753-B754-24CC0D6002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3668993-15D2-4559-977F-7B8852995F5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3C838CF6-C850-49B6-81A6-56E7A97EFF9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3517759-3BF8-4ED1-8875-F0ABCBAA885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B00185D4-1FC3-4543-A325-EE7AC3F0E1C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A9029DB-DA82-4177-B397-392C1C04AE2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EE9D963-0289-4A3A-9348-3F503E06A24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3779E9D-DD5F-47C3-835A-472EE7466335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BE04904B-8814-48BA-B262-2EFDF348211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F2C1FC65-2259-4CAA-94DF-8CE5AF953E8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EE78050-B1E9-4853-817D-6AE7AE6B4F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40953BA4-8E61-4872-B9BD-8560AC9E2D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25F20CF-E8E6-44B8-B529-CA70C88D28FF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6531F8CC-72F7-483D-8901-5DB294DA5D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EB2E675-D3CE-4C36-A1EB-8138018BA4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202B8054-3492-4BB5-AB7F-75F956196D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9F97123D-C3AE-40E8-8B0A-4CDC63C256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747DC01-17C7-432E-B417-501603CD25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774F5189-B678-4E2A-BB5A-3F73E9B2471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AE81DF9-1A02-4FFE-9B75-7D4D0C835D0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7559903-3068-49B5-8C25-35817FB662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D08AAF2-4416-40E8-AA5A-FFC25B47D5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0572C04F-42B2-40FE-9E29-4974D7E416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1D11CE7B-966A-4FA1-A4EC-02029CEF19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C4841018-F651-4307-A958-2063767678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74D2C97D-201A-4D8E-B52B-8036C1B2FF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3E8A46A-F767-4CA2-8BA0-3AF304DE23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A9D5B003-A3B7-4FC8-BB26-A17BDA4B77E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B8206F1E-F349-423E-95A0-7398A2FCB8A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A90308A-CAD2-495B-917B-574E752EED5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8465871-BF30-486F-A4CC-5DD3FD0204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9E9A6EBD-6452-484E-965B-3F11D504E5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3800125-A551-4A26-9C25-A86193A853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A73A4C2-AEFC-4C36-891F-F820F50CDC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58F0DBD7-DA3B-417D-8264-8837625700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51CFF7F2-6AF8-45F5-BFC4-A25582863B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1053C9CD-4FD4-41B5-AE2A-CF33669FD2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2BE4EF4E-03C7-4DCE-A04B-74352C9CC84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6A64D56D-B60B-4F94-BD13-126276FB8A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C0D3EE92-C672-451F-8917-1ADE3A1F91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963B4D31-5597-4F13-A693-D77080030A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608CB991-CCAB-404A-AE2A-E04F07C2AD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38683A7-0D5B-4DF8-9369-B09C0B6C43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0BBF76CE-2E53-4638-95B6-0E2682F377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D988065-3B77-453C-978F-189873048DB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71EB50F-5819-4076-9544-B9E67D77FD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26BAB39F-747D-4916-ABE1-0696DBE880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A1AD3377-EDFE-4CCA-BA13-D84424BDA8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4193798-DB24-448D-9DD6-91750E5F84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B65AA61F-F565-4304-8395-320DBC4D4E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5530031E-486D-49ED-9C75-03B513E81B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8E429AB-3F81-41A8-A5FE-34FFD00B61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DCFF97F-0E9B-4EF6-A21D-2A5A7C1F69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7F65347-7E12-4980-9BEE-22AAFB2ECB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FDE3D79E-0BFB-4492-A4B3-C258EE7E7B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FAD1135-7A49-493B-BF0B-5826E79C9C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C6002690-8C5B-49DF-9D8B-311CBCBBD30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D432E7D3-B315-41C8-9BDD-1DB533EC26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7EBD93D-EA79-4806-8682-9547AC1522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738D2B7-8EC3-4ED7-8DF8-B0BF7855F5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19872200-9646-4085-8C34-9C95336CF3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E1299FAF-9683-43A6-B872-14033F66E5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BA8DDF0D-D56D-4FBA-840A-B84605D126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A5B993DE-EE56-407E-B544-4A918B12AC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C17A2088-FD82-474E-9BB9-1AAAE0828A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565BA8E8-7A8D-40E6-B020-9808BE2D1CE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CA62BB3-80A2-4EBF-8E03-414BC8AAE3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AC8B091-A85B-404E-97E1-6FBF864865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6B2556A-9CCC-4E70-BF03-244DA5B8055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878AAA5B-A428-4C46-8CB9-9F1D5B77837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893EF60D-658A-48E5-AA06-B31733D7E2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5C79E7D-B481-4B25-B5D5-F26C9B2A90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3745F774-D789-43D5-BB0B-CC66B9AFB2C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29FE8352-04B8-4FF3-8B23-2E8CE8FD98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2BC93B40-AB87-4156-9466-44AA56CD6D4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3900D8AE-E487-4226-8AF7-CB94A8AEBF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D2E7426F-07AA-4BB8-A72D-A28AD9843A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FCFE22A-40CE-4F9F-B956-9D1E6FD1D9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6427E5A1-8D2B-4C6D-A0A7-337C1B9B9E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4570DE50-DD4E-47FF-BC75-7DE77186CE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BDB0E0E6-71C9-4FAE-B766-07D1986EB2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66EC56A-BD3D-47E7-851F-58674907EE9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FD37BE8A-23C0-46CC-9A3B-96E4A0DF4D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9A84908-F451-4AEB-B799-0E9E9E51DE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F3D61E40-E0BD-4DE4-94F9-749357DA40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4D0E1B7-F0F7-47F7-92D5-D8DBAA4C77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E4C5B94-72A5-4132-A748-6DAB961475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F32644E3-C898-4E4B-88B5-E8249C13B95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A7CC2334-69BA-4F4C-96C7-46E6EBEB01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7ADD728-AD6A-416E-91C0-BB2AAC13FC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5CE2D6F3-57E7-406C-82B0-003C97FF5D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E38BA819-7B9E-4DFA-956B-9FEC768E18E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4D6B4F5-B420-4A42-B734-0330AEA1AF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02CD47E-0B8A-4A39-8E3E-6682A077E7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2B487C58-3DEE-42E7-95B6-F18BB21ADC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45A7ECB-B390-469B-863A-ACBE17485E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F30679FC-278B-41BB-98ED-B91C759131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CEB81674-C9E2-43E2-9DBF-9D51158881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C1AB44A1-31A0-4B5E-BA43-3EFDF21ACA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FA674DD3-2373-42A2-BC74-B1D54875B30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B2456A2-3B5E-491F-86CA-B27C70AB0B7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1D2D10E-47B4-4A7D-884C-38E30D27CD3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A626100B-50D2-4A08-9F9A-117DFD2B91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13CCA44A-032E-46F9-9332-7774CF2599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5D17A40-1E8A-48E1-ADA8-0304AFD7801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A3D39E23-DD97-4628-AB55-38613D2B84A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BFE8E37A-FEFA-4D48-8741-6DDF603B6C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89F12DD8-1A89-4A84-B636-D11B7A16CA1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1949890E-1BB8-47F4-914C-B825C097AF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9AFEAB52-F568-47A7-9C6B-BCC0280654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4B1DF3D7-5C78-426A-BEF0-30F21F60F3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CFDBDFC4-1F92-486D-942D-719ECC3E92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20B07439-A17B-4DFD-B1ED-B2317754033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07010386-3A0B-4976-9C06-E0C119965DE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CEB9F67-FCA6-4258-9E4B-E1281DD982E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0B8D40C6-D621-4F45-BD92-8146E759CAB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224AFF33-22AD-41DD-8E17-8460AD23187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5B5E0B04-4953-4817-9ADC-57B0D72580C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3A6CF72-5809-4C21-9071-35B46802AA6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C027499E-66C6-496D-BB8C-38F18284DF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5F927EF-F52E-4716-9A37-CD8870E9C93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3BC0E045-2E8F-4D4F-B1F3-1369E87E82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E409A53-5C07-4499-89CB-591B8CDBE2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3759E65C-C047-4DBB-80C2-449DB2265D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4BE82E73-AA77-4889-B989-19B637CEC0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B81F05F1-4DB7-4707-8721-767D1BB07AB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CE7CB37E-750A-4769-8706-437FFCF03C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EA35D1B-3202-4B23-8593-B6DEAD7455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10FDEDE4-9250-442E-BB8D-C1FD409D9D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F8FC519F-A9E0-4F23-AC3F-817CEB46F2D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F44D4343-CA26-480C-8280-98954720388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F97B7F5E-54BB-4DCB-A10A-A409EC7B3DD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DA73B2C-F3DE-4758-9DAF-4C418CB60E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9194832-74F9-460A-8EA3-1764FA12BE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2E9F399B-8EFF-4DF8-BB28-2114E6C80E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58F5E6EF-B2CC-4C7E-BCFE-EB4335FDCE4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B40CE98-6517-466A-8772-FA8A87C92CB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A5D72307-A551-4F21-909B-C93386F22A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A6E1E7E-5005-4823-974D-1AD182CB8E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0C5D02B-5C3D-4BFC-ADF4-8367DB4608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B57D50F-C6AE-4EBC-B760-F83BF36206F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6636C66-B79E-48B4-9FB8-4EB2162AE7C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44E7C256-A70C-467D-B54E-CB872BB5911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F95693A0-FAC4-4DE0-A68A-9ADE96651A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50F3537-343C-4ADF-AA91-88BEA2C6875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3C9DA134-95D9-4881-8807-02510BAEBA4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A698BD3C-8B27-48FB-B203-CB4307834C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805FCAA-C237-42A2-BFD5-FF227CD023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827FEC1A-9A59-4B89-8340-313E18A82AE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C00E0D94-067A-4BF0-B65D-9A319E5B28E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41FC27A9-8F62-4265-9D30-0011FA8D3E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F7F9597B-3D45-43CB-B680-866F3EBE9C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9069F8C9-BA28-48D3-8A0F-D92B7375BA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64AB7661-70B6-4F1F-9F85-A07797446B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09B8EDA9-1112-4477-9728-965B017C8C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387E4645-9D7B-4537-AFB5-663A6C0E3D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AF2DE595-67E9-4817-8307-9E5799CDE2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6050A442-045F-4E30-826B-85EDB1609C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83E6C2A1-D02B-41AD-B801-503A1D052B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0C7FB231-A9D2-4084-B445-FB55FFC63D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DE802E0-3FC1-4D56-9570-4EBD9611FFD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79AE1CB3-2A1A-4591-94F2-45A99462F27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298DD54-406A-40BC-ABD3-014680B758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117FDE8E-1474-4CCD-BBD5-656E1D027B82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5261BD25-38AB-4D57-A31E-7A7DF78D70C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1353C79A-1A2A-4664-B805-8E3D8AC8F40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5084D810-DDBE-4B34-A530-1AC7F425AAA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93A0F76D-24E8-41C7-9374-AB7B8EDBF6E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3266D477-2D8D-4F7E-A300-A647333F4DB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EBAEEC61-D885-47AE-A9AC-D3053E83570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6032BD51-9AD9-419A-BBC5-64BBE991039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41C66EC2-A669-45D3-8662-9477BEA5199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A84EAD26-CBDF-4ACB-8174-3E863C8CE68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34C16D1C-F818-4700-9F8A-AAE3EA0749F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8641B32B-004D-4267-9CF5-46AB92B301C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1B1C7B5D-96D1-4B36-BC17-4601CA5D362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F2A66907-669F-4825-8BC2-B5C73381B75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C237A35B-D521-4475-9595-26CF319CEBF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FD8D6DC7-C1FD-452A-A6C4-D4624969D64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186EC429-F22F-4614-919F-FAEA998CAE7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A2753DE6-59F2-411F-8406-59E3AB7A7CF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4F99CBF0-192D-4D9E-99E7-DE20FF8741F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D87515BA-E171-4DA7-9996-8EDA9BB6F29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7D735F47-5FAE-4ACA-87AC-E3FA0E854D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298E0D1D-15A6-45C2-9DAA-D71EF43F7B0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004DD5C-DBAE-433C-9540-F2EE0871957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4D9B1F25-DC3C-47D8-A9E4-E0FF128B423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2412D9C2-28FA-42AA-8B74-29CDB49AC9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5ADD0D35-038F-4776-A5AC-FACE1AF3D89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CDDD386-CEA2-44DA-B055-0A809C775D3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105FB6A6-C723-4529-AC32-211363A4E92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D3154BF1-5C50-473B-ABC8-83B723D5F70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8E61735-3E55-45E5-8282-8973047DBF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21EB6AF0-88EF-411C-951B-469992EB2A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8C6C2D05-3D63-4E98-9C2A-5664D62EEB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D7CF274-1EE9-4EF7-9B00-1CA59A65E6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F6AC009-C966-41EF-9B03-41359ACCB63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6AB970B7-AAD7-486C-B7B6-E34A6E5032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22FD69E-2BF8-4305-B49C-1A504C06190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840A1696-294E-478C-8D9F-DC022B02D9F4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3A1EE92-8542-4E03-B973-A6B1DD9668D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C002BA00-5681-4B95-AF3D-27B985ABCB7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9297C861-0954-400B-B2EA-F1A9A73FE03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8C61CF50-4B8A-46F7-B3DD-CA5C9BEEC5D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3F7DF97-6BD4-4384-8053-C7FD8A1F1E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3454495-6559-46EA-A654-609760770C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9B9A0300-B6EA-4EC1-A0E9-4B11143D25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A5E2140-28C9-44E2-8831-AAF6D078D2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A23F63B-2E51-4229-A632-BE44B2ED433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C6333770-2DA3-4179-98E1-FB8366197E0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C3FB49BC-F211-453A-916B-97102FF892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0A5DFB1D-4963-4363-A6A4-4B8B3EC23F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B2AF1301-1DFE-45A2-9FCC-61997926A1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F6FCA11-B4BA-401B-AAD5-85CF3708A3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8E1DA928-379A-4AE1-AB13-A1C97DA693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E8682F84-4C16-4D86-BEB3-A60DFBC7BA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1D3DB0AC-194A-4DB1-BF74-7D07E932F2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F310A3EE-D6EE-4290-B044-780115EB22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FDFC63D-189E-46AF-B6B0-F4237D9DB3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58F8DFFA-164C-4FF8-9546-955AA85A9C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9FCA49F-FF84-4135-92B3-F947FA7530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834F6DA6-C707-49E4-9BEA-8E604BC06F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93D50D9-297B-4A6F-974D-0CA51AF5F9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AE850265-5EB2-4F30-8C57-41161A7F59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7323116F-A5DF-4E57-9BF0-A6C3327C03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2BEF0E73-3C76-4D53-9648-8F6A12784F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8F8AAD33-E0E5-4BB2-8B09-9CEB24B5AF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DAA520DF-1090-4B1E-9AE8-71117F46F4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3B41719F-29AD-4193-8DA2-65C97931C6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0C79AE5-729E-4B94-BE41-7BAE066234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A78DB9C2-908C-43C0-A965-76BB18AC5E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9ED5F61-8C4E-4455-A94E-3E3F8ACDC2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40A8CFE5-A5EE-4EB0-A6FA-1F4822AC91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523D7F6C-A7E5-42B5-9107-B93A9AC6B9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EB15D2B2-F730-4307-89DB-985B1524EF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A163730F-0538-4010-9976-DFC854F2E8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63F098CE-FA79-4DFC-8063-836CCBBC91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A0B8FBD2-ACD9-4165-A0CB-5AA784D747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DBC219E9-D8E0-4D0D-B7C8-35F006CA4D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BA24F09-EC5C-4AA3-BD1E-B844ABF1D3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3F49F547-571B-429C-8334-14C4D7E336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44AD4AC-9DE8-41C0-8F2B-6406C4AB7E1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B6BBC487-CAD5-48FA-9542-9BE84B800A4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2DA6B1DA-4EED-49B1-95DB-FBB3194AB2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AF2F70F-EEF2-41FE-8B00-E4D1EBE347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9AE2E77F-C2F6-4DCA-8919-E034A86C467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9763A03-B689-42FC-8364-51434401E16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A7C8860D-E4A3-4FA8-BBAC-A7107279635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93F508D-AB21-4BF0-987C-2F46FFE59C8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B8094965-BB4D-48DD-AB6A-AB26FF4B95B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DE54D19-071E-411C-83B4-73A3A7F80343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CB706D2A-3DB6-45E7-B8C4-15E0B898D0AC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D30F4D3E-6EB7-4723-8797-A22F101B83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EDA23A36-7AC5-4577-B55C-72206F4E0C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A14C3316-E003-42D0-943D-F98AE0DC47B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075B4C9-FC31-4F07-A0F1-FF9054B2C82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7A65BA2-90F0-419F-A444-670B2E4DFC8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96B10A7-D17D-4AE2-912D-00939262647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05927702-65AD-4FAA-868D-98DFDD10BA4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3377DF2-D57D-48DC-836F-907A3B9C5EC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AEA03DB-39F4-4472-A107-B9C569DA4B1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9F4D2117-8928-4492-AAE0-015D919933B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0A40B5C2-1417-42BB-9719-E7AF03B89F5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E021A1BB-529B-4436-A61D-E86715E0E6C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74C32D8-A089-4850-B42C-03082E97FE2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6ACDBFE1-E149-459C-93F7-B751DEB72DB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ABB98D9F-1595-481B-8F52-6AD7DED008C0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49C66434-7C8D-4A45-89FA-707599B944E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E120C13A-19B4-4621-BDDC-350DA966FCB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6B69279F-E7D4-4491-9E12-654EF4498D7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86353E65-254E-4211-B036-CEEC313944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E9F4D5B9-A21C-4703-8F80-8FE791472DB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858E251A-6761-47B1-A60D-ECCEBD2C6028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95AA6A59-D252-4090-9A35-667308742AFB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45B5475B-5843-4E76-A63D-959E6244704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A7ABAF3-70FE-4D9F-9A63-8ECBB1C0FF8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D981234E-DA0C-43AC-B95B-9915B309BAD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B7EBFE62-B1A6-488B-98C6-EFAD022FF8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3671B3BC-7D64-4FAB-81E9-E05372EA92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A3F6FB1-A916-48E7-91B6-FCC155D8B43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1E54B05-8005-4AF2-B19B-25677AC45E77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63C89A91-281C-4644-8D70-2F5A8341B2C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82FEF3A-C163-4C15-AA44-6908EE94AF01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25035CB3-EDAF-4454-AFB7-BF8B7097C53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D8510979-5AFA-4086-8590-4C9BAABECA7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B7E94BB-D628-4AC4-8842-F5BB04F362D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4002765-0724-4896-8A90-8F36C87F7DD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84735EC6-CDC0-4BB1-8F65-78A3F8BB272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97C2D08E-02C0-4C94-9C33-72D596F6A46D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C9AECA1-F854-4A91-955C-29FB80FCCBD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693DAAFE-826C-4BC7-BD9A-B876742C753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BE6B89E-748D-4DB8-B4D4-AEDED6A68DA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4E2CEA2F-81B7-4C68-9CA6-131693CE4FF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0A1F03FE-AC7E-4D89-A9DF-FC3431148A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A2B7374A-421E-430E-AA4B-0E8EE39AD0C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8D0A58A9-B121-4D8E-9ADB-DDEE782E4E9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71C9C6DB-C39D-4C07-9DD3-FDF0A3254928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390122C-B24D-4B6B-A9AB-80D09177DE5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5B761669-2FF6-470D-A4EF-83D3605F9BC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36D6E8E-172C-4C14-B841-881AE56E541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631923FA-ABAA-42FE-8E10-003131BE5B7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0A7B9724-E964-4456-8012-18F89D8FB85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AB2590DB-5BCD-4F04-9CC9-AF0B725F712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E27D5F79-55DF-42FC-B983-D592006DFEB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37D03E07-DA11-428E-A885-2D5A917E640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9609A29-3C22-4FF4-B115-C88D38FD726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565A7D0-05A8-4CF0-BF75-59A31F1C73B4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DE5443AE-CB14-4820-AACA-91DB82DE8D3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<sst xmlns="http://schemas.openxmlformats.org/spreadsheetml/2006/main" count="1102" uniqueCount="271">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</sst>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12547</v>
      </c>
    </row>
    <row r="8" spans="1:3" ht="15" customHeight="1" x14ac:dyDescent="0.25">
      <c r="B8" s="7" t="s">
        <v>106</v>
      </c>
      <c r="C8" s="70">
        <v>0.22500000000000001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0.78687103271484404</v>
      </c>
    </row>
    <row r="11" spans="1:3" ht="15" customHeight="1" x14ac:dyDescent="0.25">
      <c r="B11" s="7" t="s">
        <v>108</v>
      </c>
      <c r="C11" s="70">
        <v>0.70400000000000007</v>
      </c>
    </row>
    <row r="12" spans="1:3" ht="15" customHeight="1" x14ac:dyDescent="0.25">
      <c r="B12" s="7" t="s">
        <v>109</v>
      </c>
      <c r="C12" s="70">
        <v>0.72</v>
      </c>
    </row>
    <row r="13" spans="1:3" ht="15" customHeight="1" x14ac:dyDescent="0.25">
      <c r="B13" s="7" t="s">
        <v>110</v>
      </c>
      <c r="C13" s="70">
        <v>0.52100000000000002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2.0899999999999998E-2</v>
      </c>
    </row>
    <row r="24" spans="1:3" ht="15" customHeight="1" x14ac:dyDescent="0.25">
      <c r="B24" s="20" t="s">
        <v>102</v>
      </c>
      <c r="C24" s="71">
        <v>0.42159999999999997</v>
      </c>
    </row>
    <row r="25" spans="1:3" ht="15" customHeight="1" x14ac:dyDescent="0.25">
      <c r="B25" s="20" t="s">
        <v>103</v>
      </c>
      <c r="C25" s="71">
        <v>0.4854</v>
      </c>
    </row>
    <row r="26" spans="1:3" ht="15" customHeight="1" x14ac:dyDescent="0.25">
      <c r="B26" s="20" t="s">
        <v>104</v>
      </c>
      <c r="C26" s="71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6.7</v>
      </c>
    </row>
    <row r="38" spans="1:5" ht="15" customHeight="1" x14ac:dyDescent="0.25">
      <c r="B38" s="16" t="s">
        <v>91</v>
      </c>
      <c r="C38" s="75">
        <v>13.7</v>
      </c>
      <c r="D38" s="17"/>
      <c r="E38" s="18"/>
    </row>
    <row r="39" spans="1:5" ht="15" customHeight="1" x14ac:dyDescent="0.25">
      <c r="B39" s="16" t="s">
        <v>90</v>
      </c>
      <c r="C39" s="75">
        <v>16</v>
      </c>
      <c r="D39" s="17"/>
      <c r="E39" s="17"/>
    </row>
    <row r="40" spans="1:5" ht="15" customHeight="1" x14ac:dyDescent="0.25">
      <c r="B40" s="16" t="s">
        <v>171</v>
      </c>
      <c r="C40" s="75">
        <v>0.62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1.5900000000000001E-2</v>
      </c>
      <c r="D45" s="17"/>
    </row>
    <row r="46" spans="1:5" ht="15.75" customHeight="1" x14ac:dyDescent="0.25">
      <c r="B46" s="16" t="s">
        <v>11</v>
      </c>
      <c r="C46" s="71">
        <v>5.9200000000000003E-2</v>
      </c>
      <c r="D46" s="17"/>
    </row>
    <row r="47" spans="1:5" ht="15.75" customHeight="1" x14ac:dyDescent="0.25">
      <c r="B47" s="16" t="s">
        <v>12</v>
      </c>
      <c r="C47" s="71">
        <v>5.9299999999999999E-2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2.9893494697024998</v>
      </c>
      <c r="D51" s="17"/>
    </row>
    <row r="52" spans="1:4" ht="15" customHeight="1" x14ac:dyDescent="0.25">
      <c r="B52" s="16" t="s">
        <v>125</v>
      </c>
      <c r="C52" s="76">
        <v>2.7022402730900001</v>
      </c>
    </row>
    <row r="53" spans="1:4" ht="15.75" customHeight="1" x14ac:dyDescent="0.25">
      <c r="B53" s="16" t="s">
        <v>126</v>
      </c>
      <c r="C53" s="76">
        <v>2.7022402730900001</v>
      </c>
    </row>
    <row r="54" spans="1:4" ht="15.75" customHeight="1" x14ac:dyDescent="0.25">
      <c r="B54" s="16" t="s">
        <v>127</v>
      </c>
      <c r="C54" s="76">
        <v>2.47804682438999</v>
      </c>
    </row>
    <row r="55" spans="1:4" ht="15.75" customHeight="1" x14ac:dyDescent="0.25">
      <c r="B55" s="16" t="s">
        <v>128</v>
      </c>
      <c r="C55" s="76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0.61028406042126082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55.507503876711553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39.823604613076341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374.86417937488756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2.1552022403043969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1.423070327558241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1.423070327558241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1.423070327558241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1.423070327558241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12.955904056872258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12.955904056872258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0.6626698567676067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v>8.6538627513423272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8.6538627513423272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8.6538627513423272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28.257105296829788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22.328246958423335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4.2441655453988991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18.814934548265093</v>
      </c>
      <c r="E24" s="86" t="s">
        <v>202</v>
      </c>
    </row>
    <row r="25" spans="1:5" ht="15.75" customHeight="1" x14ac:dyDescent="0.25">
      <c r="A25" s="52" t="s">
        <v>87</v>
      </c>
      <c r="B25" s="85">
        <v>0.01</v>
      </c>
      <c r="C25" s="85">
        <v>0.95</v>
      </c>
      <c r="D25" s="86">
        <v>19.546094759337411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5.0923635827452456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6.9281283279118204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2.128034854503503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107.89215495369757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2.1129719322902623</v>
      </c>
      <c r="E30" s="86" t="s">
        <v>202</v>
      </c>
    </row>
    <row r="31" spans="1:5" ht="15.75" customHeight="1" x14ac:dyDescent="0.25">
      <c r="A31" s="52" t="s">
        <v>28</v>
      </c>
      <c r="B31" s="85">
        <v>0.23</v>
      </c>
      <c r="C31" s="85">
        <v>0.95</v>
      </c>
      <c r="D31" s="86">
        <v>1.4170651217382688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0.40399999999999997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0.78200000000000003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4.9685392525961998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1.4381873278527086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2551.9724999999999</v>
      </c>
      <c r="C2" s="78">
        <v>5598</v>
      </c>
      <c r="D2" s="78">
        <v>8508</v>
      </c>
      <c r="E2" s="78">
        <v>973161</v>
      </c>
      <c r="F2" s="78">
        <v>773455</v>
      </c>
      <c r="G2" s="22">
        <f t="shared" ref="G2:G40" si="0">C2+D2+E2+F2</f>
        <v>1760722</v>
      </c>
      <c r="H2" s="22">
        <f t="shared" ref="H2:H40" si="1">(B2 + stillbirth*B2/(1000-stillbirth))/(1-abortion)</f>
        <v>2958.7469478897833</v>
      </c>
      <c r="I2" s="22">
        <f>G2-H2</f>
        <v>1757763.2530521103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2551.108666666667</v>
      </c>
      <c r="C3" s="78">
        <v>5700</v>
      </c>
      <c r="D3" s="78">
        <v>8700</v>
      </c>
      <c r="E3" s="78">
        <v>988000</v>
      </c>
      <c r="F3" s="78">
        <v>783000</v>
      </c>
      <c r="G3" s="22">
        <f t="shared" si="0"/>
        <v>1785400</v>
      </c>
      <c r="H3" s="22">
        <f t="shared" si="1"/>
        <v>2957.7454228974552</v>
      </c>
      <c r="I3" s="22">
        <f t="shared" ref="I3:I15" si="3">G3-H3</f>
        <v>1782442.2545771026</v>
      </c>
    </row>
    <row r="4" spans="1:9" ht="15.75" customHeight="1" x14ac:dyDescent="0.25">
      <c r="A4" s="7">
        <f t="shared" si="2"/>
        <v>2019</v>
      </c>
      <c r="B4" s="77">
        <v>2550.2766666666671</v>
      </c>
      <c r="C4" s="78">
        <v>5800</v>
      </c>
      <c r="D4" s="78">
        <v>9100</v>
      </c>
      <c r="E4" s="78">
        <v>999000</v>
      </c>
      <c r="F4" s="78">
        <v>796000</v>
      </c>
      <c r="G4" s="22">
        <f t="shared" si="0"/>
        <v>1809900</v>
      </c>
      <c r="H4" s="22">
        <f t="shared" si="1"/>
        <v>2956.7808053474446</v>
      </c>
      <c r="I4" s="22">
        <f t="shared" si="3"/>
        <v>1806943.2191946525</v>
      </c>
    </row>
    <row r="5" spans="1:9" ht="15.75" customHeight="1" x14ac:dyDescent="0.25">
      <c r="A5" s="7">
        <f t="shared" si="2"/>
        <v>2020</v>
      </c>
      <c r="B5" s="77">
        <v>2549.0039999999999</v>
      </c>
      <c r="C5" s="78">
        <v>5900</v>
      </c>
      <c r="D5" s="78">
        <v>9300</v>
      </c>
      <c r="E5" s="78">
        <v>1003000</v>
      </c>
      <c r="F5" s="78">
        <v>812000</v>
      </c>
      <c r="G5" s="22">
        <f t="shared" si="0"/>
        <v>1830200</v>
      </c>
      <c r="H5" s="22">
        <f t="shared" si="1"/>
        <v>2955.3052805854486</v>
      </c>
      <c r="I5" s="22">
        <f t="shared" si="3"/>
        <v>1827244.6947194145</v>
      </c>
    </row>
    <row r="6" spans="1:9" ht="15.75" customHeight="1" x14ac:dyDescent="0.25">
      <c r="A6" s="7">
        <f t="shared" si="2"/>
        <v>2021</v>
      </c>
      <c r="B6" s="77">
        <v>2569.9295999999995</v>
      </c>
      <c r="C6" s="78">
        <v>6000</v>
      </c>
      <c r="D6" s="78">
        <v>9500</v>
      </c>
      <c r="E6" s="78">
        <v>1006000</v>
      </c>
      <c r="F6" s="78">
        <v>832000</v>
      </c>
      <c r="G6" s="22">
        <f t="shared" si="0"/>
        <v>1853500</v>
      </c>
      <c r="H6" s="22">
        <f t="shared" si="1"/>
        <v>2979.5663394850885</v>
      </c>
      <c r="I6" s="22">
        <f t="shared" si="3"/>
        <v>1850520.4336605149</v>
      </c>
    </row>
    <row r="7" spans="1:9" ht="15.75" customHeight="1" x14ac:dyDescent="0.25">
      <c r="A7" s="7">
        <f t="shared" si="2"/>
        <v>2022</v>
      </c>
      <c r="B7" s="77">
        <v>2590.8188</v>
      </c>
      <c r="C7" s="78">
        <v>6000</v>
      </c>
      <c r="D7" s="78">
        <v>9600</v>
      </c>
      <c r="E7" s="78">
        <v>1001000</v>
      </c>
      <c r="F7" s="78">
        <v>855000</v>
      </c>
      <c r="G7" s="22">
        <f t="shared" si="0"/>
        <v>1871600</v>
      </c>
      <c r="H7" s="22">
        <f t="shared" si="1"/>
        <v>3003.7851963669164</v>
      </c>
      <c r="I7" s="22">
        <f t="shared" si="3"/>
        <v>1868596.214803633</v>
      </c>
    </row>
    <row r="8" spans="1:9" ht="15.75" customHeight="1" x14ac:dyDescent="0.25">
      <c r="A8" s="7">
        <f t="shared" si="2"/>
        <v>2023</v>
      </c>
      <c r="B8" s="77">
        <v>2611.6715999999997</v>
      </c>
      <c r="C8" s="78">
        <v>6100</v>
      </c>
      <c r="D8" s="78">
        <v>9800</v>
      </c>
      <c r="E8" s="78">
        <v>991000</v>
      </c>
      <c r="F8" s="78">
        <v>879000</v>
      </c>
      <c r="G8" s="22">
        <f t="shared" si="0"/>
        <v>1885900</v>
      </c>
      <c r="H8" s="22">
        <f t="shared" si="1"/>
        <v>3027.9618512309303</v>
      </c>
      <c r="I8" s="22">
        <f t="shared" si="3"/>
        <v>1882872.0381487692</v>
      </c>
    </row>
    <row r="9" spans="1:9" ht="15.75" customHeight="1" x14ac:dyDescent="0.25">
      <c r="A9" s="7">
        <f t="shared" si="2"/>
        <v>2024</v>
      </c>
      <c r="B9" s="77">
        <v>2632.4879999999994</v>
      </c>
      <c r="C9" s="78">
        <v>6200</v>
      </c>
      <c r="D9" s="78">
        <v>9900</v>
      </c>
      <c r="E9" s="78">
        <v>977000</v>
      </c>
      <c r="F9" s="78">
        <v>903000</v>
      </c>
      <c r="G9" s="22">
        <f t="shared" si="0"/>
        <v>1896100</v>
      </c>
      <c r="H9" s="22">
        <f t="shared" si="1"/>
        <v>3052.0963040771317</v>
      </c>
      <c r="I9" s="22">
        <f t="shared" si="3"/>
        <v>1893047.9036959228</v>
      </c>
    </row>
    <row r="10" spans="1:9" ht="15.75" customHeight="1" x14ac:dyDescent="0.25">
      <c r="A10" s="7">
        <f t="shared" si="2"/>
        <v>2025</v>
      </c>
      <c r="B10" s="77">
        <v>2653.268</v>
      </c>
      <c r="C10" s="78">
        <v>6200</v>
      </c>
      <c r="D10" s="78">
        <v>10100</v>
      </c>
      <c r="E10" s="78">
        <v>961000</v>
      </c>
      <c r="F10" s="78">
        <v>924000</v>
      </c>
      <c r="G10" s="22">
        <f t="shared" si="0"/>
        <v>1901300</v>
      </c>
      <c r="H10" s="22">
        <f t="shared" si="1"/>
        <v>3076.1885549055205</v>
      </c>
      <c r="I10" s="22">
        <f t="shared" si="3"/>
        <v>1898223.8114450944</v>
      </c>
    </row>
    <row r="11" spans="1:9" ht="15.75" customHeight="1" x14ac:dyDescent="0.25">
      <c r="A11" s="7">
        <f t="shared" si="2"/>
        <v>2026</v>
      </c>
      <c r="B11" s="77">
        <v>2676.5855999999999</v>
      </c>
      <c r="C11" s="78">
        <v>6200</v>
      </c>
      <c r="D11" s="78">
        <v>10300</v>
      </c>
      <c r="E11" s="78">
        <v>941000</v>
      </c>
      <c r="F11" s="78">
        <v>944000</v>
      </c>
      <c r="G11" s="22">
        <f t="shared" si="0"/>
        <v>1901500</v>
      </c>
      <c r="H11" s="22">
        <f t="shared" si="1"/>
        <v>3103.2228892614412</v>
      </c>
      <c r="I11" s="22">
        <f t="shared" si="3"/>
        <v>1898396.7771107384</v>
      </c>
    </row>
    <row r="12" spans="1:9" ht="15.75" customHeight="1" x14ac:dyDescent="0.25">
      <c r="A12" s="7">
        <f t="shared" si="2"/>
        <v>2027</v>
      </c>
      <c r="B12" s="77">
        <v>2699.9107999999997</v>
      </c>
      <c r="C12" s="78">
        <v>6100</v>
      </c>
      <c r="D12" s="78">
        <v>10400</v>
      </c>
      <c r="E12" s="78">
        <v>918000</v>
      </c>
      <c r="F12" s="78">
        <v>961000</v>
      </c>
      <c r="G12" s="22">
        <f t="shared" si="0"/>
        <v>1895500</v>
      </c>
      <c r="H12" s="22">
        <f t="shared" si="1"/>
        <v>3130.2660350276742</v>
      </c>
      <c r="I12" s="22">
        <f t="shared" si="3"/>
        <v>1892369.7339649724</v>
      </c>
    </row>
    <row r="13" spans="1:9" ht="15.75" customHeight="1" x14ac:dyDescent="0.25">
      <c r="A13" s="7">
        <f t="shared" si="2"/>
        <v>2028</v>
      </c>
      <c r="B13" s="77">
        <v>2723.2435999999998</v>
      </c>
      <c r="C13" s="78">
        <v>6000</v>
      </c>
      <c r="D13" s="78">
        <v>10500</v>
      </c>
      <c r="E13" s="78">
        <v>894000</v>
      </c>
      <c r="F13" s="78">
        <v>976000</v>
      </c>
      <c r="G13" s="22">
        <f t="shared" si="0"/>
        <v>1886500</v>
      </c>
      <c r="H13" s="22">
        <f t="shared" si="1"/>
        <v>3157.3179922042204</v>
      </c>
      <c r="I13" s="22">
        <f t="shared" si="3"/>
        <v>1883342.6820077957</v>
      </c>
    </row>
    <row r="14" spans="1:9" ht="15.75" customHeight="1" x14ac:dyDescent="0.25">
      <c r="A14" s="7">
        <f t="shared" si="2"/>
        <v>2029</v>
      </c>
      <c r="B14" s="77">
        <v>2746.5839999999989</v>
      </c>
      <c r="C14" s="78">
        <v>6000</v>
      </c>
      <c r="D14" s="78">
        <v>10700</v>
      </c>
      <c r="E14" s="78">
        <v>870000</v>
      </c>
      <c r="F14" s="78">
        <v>986000</v>
      </c>
      <c r="G14" s="22">
        <f t="shared" si="0"/>
        <v>1872700</v>
      </c>
      <c r="H14" s="22">
        <f t="shared" si="1"/>
        <v>3184.3787607910776</v>
      </c>
      <c r="I14" s="22">
        <f t="shared" si="3"/>
        <v>1869515.6212392088</v>
      </c>
    </row>
    <row r="15" spans="1:9" ht="15.75" customHeight="1" x14ac:dyDescent="0.25">
      <c r="A15" s="7">
        <f t="shared" si="2"/>
        <v>2030</v>
      </c>
      <c r="B15" s="77">
        <v>2769.9319999999998</v>
      </c>
      <c r="C15" s="78">
        <v>5900</v>
      </c>
      <c r="D15" s="78">
        <v>10800</v>
      </c>
      <c r="E15" s="78">
        <v>848000</v>
      </c>
      <c r="F15" s="78">
        <v>991000</v>
      </c>
      <c r="G15" s="22">
        <f t="shared" si="0"/>
        <v>1855700</v>
      </c>
      <c r="H15" s="22">
        <f t="shared" si="1"/>
        <v>3211.4483407882499</v>
      </c>
      <c r="I15" s="22">
        <f t="shared" si="3"/>
        <v>1852488.5516592117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127.5335703138949</v>
      </c>
      <c r="I17" s="22">
        <f t="shared" si="4"/>
        <v>-127.5335703138949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2.6815637500000001E-3</v>
      </c>
    </row>
    <row r="4" spans="1:8" ht="15.75" customHeight="1" x14ac:dyDescent="0.25">
      <c r="B4" s="24" t="s">
        <v>7</v>
      </c>
      <c r="C4" s="79">
        <v>0.16889530737062797</v>
      </c>
    </row>
    <row r="5" spans="1:8" ht="15.75" customHeight="1" x14ac:dyDescent="0.25">
      <c r="B5" s="24" t="s">
        <v>8</v>
      </c>
      <c r="C5" s="79">
        <v>8.0540523738818329E-2</v>
      </c>
    </row>
    <row r="6" spans="1:8" ht="15.75" customHeight="1" x14ac:dyDescent="0.25">
      <c r="B6" s="24" t="s">
        <v>10</v>
      </c>
      <c r="C6" s="79">
        <v>5.6797195119007826E-2</v>
      </c>
    </row>
    <row r="7" spans="1:8" ht="15.75" customHeight="1" x14ac:dyDescent="0.25">
      <c r="B7" s="24" t="s">
        <v>13</v>
      </c>
      <c r="C7" s="79">
        <v>0.31260107254946901</v>
      </c>
    </row>
    <row r="8" spans="1:8" ht="15.75" customHeight="1" x14ac:dyDescent="0.25">
      <c r="B8" s="24" t="s">
        <v>14</v>
      </c>
      <c r="C8" s="79">
        <v>6.0536033979993323E-5</v>
      </c>
    </row>
    <row r="9" spans="1:8" ht="15.75" customHeight="1" x14ac:dyDescent="0.25">
      <c r="B9" s="24" t="s">
        <v>27</v>
      </c>
      <c r="C9" s="79">
        <v>0.12424305774681525</v>
      </c>
    </row>
    <row r="10" spans="1:8" ht="15.75" customHeight="1" x14ac:dyDescent="0.25">
      <c r="B10" s="24" t="s">
        <v>15</v>
      </c>
      <c r="C10" s="79">
        <v>0.25418074369128163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1.19294522129927E-2</v>
      </c>
      <c r="D14" s="79">
        <v>1.19294522129927E-2</v>
      </c>
      <c r="E14" s="79">
        <v>1.39421291120134E-2</v>
      </c>
      <c r="F14" s="79">
        <v>1.39421291120134E-2</v>
      </c>
    </row>
    <row r="15" spans="1:8" ht="15.75" customHeight="1" x14ac:dyDescent="0.25">
      <c r="B15" s="24" t="s">
        <v>16</v>
      </c>
      <c r="C15" s="79">
        <v>0.200368993305236</v>
      </c>
      <c r="D15" s="79">
        <v>0.200368993305236</v>
      </c>
      <c r="E15" s="79">
        <v>0.13089304561432799</v>
      </c>
      <c r="F15" s="79">
        <v>0.13089304561432799</v>
      </c>
    </row>
    <row r="16" spans="1:8" ht="15.75" customHeight="1" x14ac:dyDescent="0.25">
      <c r="B16" s="24" t="s">
        <v>17</v>
      </c>
      <c r="C16" s="79">
        <v>0.10171586643300699</v>
      </c>
      <c r="D16" s="79">
        <v>0.10171586643300699</v>
      </c>
      <c r="E16" s="79">
        <v>7.2280042453489707E-2</v>
      </c>
      <c r="F16" s="79">
        <v>7.2280042453489707E-2</v>
      </c>
    </row>
    <row r="17" spans="1:8" ht="15.75" customHeight="1" x14ac:dyDescent="0.25">
      <c r="B17" s="24" t="s">
        <v>18</v>
      </c>
      <c r="C17" s="79">
        <v>2.8581144861053901E-2</v>
      </c>
      <c r="D17" s="79">
        <v>2.8581144861053901E-2</v>
      </c>
      <c r="E17" s="79">
        <v>7.0568372333289303E-2</v>
      </c>
      <c r="F17" s="79">
        <v>7.0568372333289303E-2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3.1342764748706203E-2</v>
      </c>
      <c r="D19" s="79">
        <v>3.1342764748706203E-2</v>
      </c>
      <c r="E19" s="79">
        <v>3.3064238914675297E-2</v>
      </c>
      <c r="F19" s="79">
        <v>3.3064238914675297E-2</v>
      </c>
    </row>
    <row r="20" spans="1:8" ht="15.75" customHeight="1" x14ac:dyDescent="0.25">
      <c r="B20" s="24" t="s">
        <v>21</v>
      </c>
      <c r="C20" s="79">
        <v>2.0027919288208899E-3</v>
      </c>
      <c r="D20" s="79">
        <v>2.0027919288208899E-3</v>
      </c>
      <c r="E20" s="79">
        <v>8.0294119161391404E-3</v>
      </c>
      <c r="F20" s="79">
        <v>8.0294119161391404E-3</v>
      </c>
    </row>
    <row r="21" spans="1:8" ht="15.75" customHeight="1" x14ac:dyDescent="0.25">
      <c r="B21" s="24" t="s">
        <v>22</v>
      </c>
      <c r="C21" s="79">
        <v>8.2511608167542119E-2</v>
      </c>
      <c r="D21" s="79">
        <v>8.2511608167542119E-2</v>
      </c>
      <c r="E21" s="79">
        <v>0.26016502437932598</v>
      </c>
      <c r="F21" s="79">
        <v>0.26016502437932598</v>
      </c>
    </row>
    <row r="22" spans="1:8" ht="15.75" customHeight="1" x14ac:dyDescent="0.25">
      <c r="B22" s="24" t="s">
        <v>23</v>
      </c>
      <c r="C22" s="79">
        <v>0.54154737834264122</v>
      </c>
      <c r="D22" s="79">
        <v>0.54154737834264122</v>
      </c>
      <c r="E22" s="79">
        <v>0.41105773527673917</v>
      </c>
      <c r="F22" s="79">
        <v>0.41105773527673917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4.7899999999999998E-2</v>
      </c>
    </row>
    <row r="27" spans="1:8" ht="15.75" customHeight="1" x14ac:dyDescent="0.25">
      <c r="B27" s="24" t="s">
        <v>39</v>
      </c>
      <c r="C27" s="79">
        <v>1.8500000000000003E-2</v>
      </c>
    </row>
    <row r="28" spans="1:8" ht="15.75" customHeight="1" x14ac:dyDescent="0.25">
      <c r="B28" s="24" t="s">
        <v>40</v>
      </c>
      <c r="C28" s="79">
        <v>0.23089999999999999</v>
      </c>
    </row>
    <row r="29" spans="1:8" ht="15.75" customHeight="1" x14ac:dyDescent="0.25">
      <c r="B29" s="24" t="s">
        <v>41</v>
      </c>
      <c r="C29" s="79">
        <v>0.1394</v>
      </c>
    </row>
    <row r="30" spans="1:8" ht="15.75" customHeight="1" x14ac:dyDescent="0.25">
      <c r="B30" s="24" t="s">
        <v>42</v>
      </c>
      <c r="C30" s="79">
        <v>5.0700000000000002E-2</v>
      </c>
    </row>
    <row r="31" spans="1:8" ht="15.75" customHeight="1" x14ac:dyDescent="0.25">
      <c r="B31" s="24" t="s">
        <v>43</v>
      </c>
      <c r="C31" s="79">
        <v>7.1099999999999997E-2</v>
      </c>
    </row>
    <row r="32" spans="1:8" ht="15.75" customHeight="1" x14ac:dyDescent="0.25">
      <c r="B32" s="24" t="s">
        <v>44</v>
      </c>
      <c r="C32" s="79">
        <v>0.14679999999999999</v>
      </c>
    </row>
    <row r="33" spans="2:3" ht="15.75" customHeight="1" x14ac:dyDescent="0.25">
      <c r="B33" s="24" t="s">
        <v>45</v>
      </c>
      <c r="C33" s="79">
        <v>0.1222</v>
      </c>
    </row>
    <row r="34" spans="2:3" ht="15.75" customHeight="1" x14ac:dyDescent="0.25">
      <c r="B34" s="24" t="s">
        <v>46</v>
      </c>
      <c r="C34" s="79">
        <v>0.1725000000022352</v>
      </c>
    </row>
    <row r="35" spans="2:3" ht="15.75" customHeight="1" x14ac:dyDescent="0.25">
      <c r="B35" s="32" t="s">
        <v>129</v>
      </c>
      <c r="C35" s="74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0.70634966671571187</v>
      </c>
      <c r="D2" s="80">
        <v>0.70634966671571187</v>
      </c>
      <c r="E2" s="80">
        <v>0.58888587900533396</v>
      </c>
      <c r="F2" s="80">
        <v>0.46072276945497398</v>
      </c>
      <c r="G2" s="80">
        <v>0.42073796444919787</v>
      </c>
    </row>
    <row r="3" spans="1:15" ht="15.75" customHeight="1" x14ac:dyDescent="0.25">
      <c r="A3" s="5"/>
      <c r="B3" s="11" t="s">
        <v>118</v>
      </c>
      <c r="C3" s="80">
        <v>0.25621335664563261</v>
      </c>
      <c r="D3" s="80">
        <v>0.25621335664563261</v>
      </c>
      <c r="E3" s="80">
        <v>0.26817293746525434</v>
      </c>
      <c r="F3" s="80">
        <v>0.39633604701561426</v>
      </c>
      <c r="G3" s="80">
        <v>0.43632085202139037</v>
      </c>
    </row>
    <row r="4" spans="1:15" ht="15.75" customHeight="1" x14ac:dyDescent="0.25">
      <c r="A4" s="5"/>
      <c r="B4" s="11" t="s">
        <v>116</v>
      </c>
      <c r="C4" s="81">
        <v>3.7436976638655473E-2</v>
      </c>
      <c r="D4" s="81">
        <v>3.7436976638655473E-2</v>
      </c>
      <c r="E4" s="81">
        <v>0.10720588764705885</v>
      </c>
      <c r="F4" s="81">
        <v>0.10720588764705885</v>
      </c>
      <c r="G4" s="81">
        <v>0.10720588764705885</v>
      </c>
    </row>
    <row r="5" spans="1:15" ht="15.75" customHeight="1" x14ac:dyDescent="0.25">
      <c r="A5" s="5"/>
      <c r="B5" s="11" t="s">
        <v>119</v>
      </c>
      <c r="C5" s="81">
        <v>0</v>
      </c>
      <c r="D5" s="81">
        <v>0</v>
      </c>
      <c r="E5" s="81">
        <v>3.5735295882352948E-2</v>
      </c>
      <c r="F5" s="81">
        <v>3.5735295882352948E-2</v>
      </c>
      <c r="G5" s="81">
        <v>3.5735295882352948E-2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0.73461664867760834</v>
      </c>
      <c r="D8" s="80">
        <v>0.73461664867760834</v>
      </c>
      <c r="E8" s="80">
        <v>0.71678048931707317</v>
      </c>
      <c r="F8" s="80">
        <v>0.69134101528341019</v>
      </c>
      <c r="G8" s="80">
        <v>0.7024149301317234</v>
      </c>
    </row>
    <row r="9" spans="1:15" ht="15.75" customHeight="1" x14ac:dyDescent="0.25">
      <c r="B9" s="7" t="s">
        <v>121</v>
      </c>
      <c r="C9" s="80">
        <v>0.21338335332239158</v>
      </c>
      <c r="D9" s="80">
        <v>0.21338335332239158</v>
      </c>
      <c r="E9" s="80">
        <v>0.23121951268292684</v>
      </c>
      <c r="F9" s="80">
        <v>0.25665898671658988</v>
      </c>
      <c r="G9" s="80">
        <v>0.24558507186827661</v>
      </c>
    </row>
    <row r="10" spans="1:15" ht="15.75" customHeight="1" x14ac:dyDescent="0.25">
      <c r="B10" s="7" t="s">
        <v>122</v>
      </c>
      <c r="C10" s="81">
        <v>3.0999998999999997E-2</v>
      </c>
      <c r="D10" s="81">
        <v>3.0999998999999997E-2</v>
      </c>
      <c r="E10" s="81">
        <v>3.0999998999999997E-2</v>
      </c>
      <c r="F10" s="81">
        <v>3.0999998999999997E-2</v>
      </c>
      <c r="G10" s="81">
        <v>3.0999998999999997E-2</v>
      </c>
    </row>
    <row r="11" spans="1:15" ht="15.75" customHeight="1" x14ac:dyDescent="0.25">
      <c r="B11" s="7" t="s">
        <v>123</v>
      </c>
      <c r="C11" s="81">
        <v>2.0999998999999998E-2</v>
      </c>
      <c r="D11" s="81">
        <v>2.0999998999999998E-2</v>
      </c>
      <c r="E11" s="81">
        <v>2.0999998999999998E-2</v>
      </c>
      <c r="F11" s="81">
        <v>2.0999998999999998E-2</v>
      </c>
      <c r="G11" s="81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0.32033981175000004</v>
      </c>
      <c r="D14" s="82">
        <v>0.31614712435300002</v>
      </c>
      <c r="E14" s="82">
        <v>0.31614712435300002</v>
      </c>
      <c r="F14" s="82">
        <v>0.15880290981799999</v>
      </c>
      <c r="G14" s="82">
        <v>0.15880290981799999</v>
      </c>
      <c r="H14" s="83">
        <v>0.28800000000000003</v>
      </c>
      <c r="I14" s="83">
        <v>0.28800000000000003</v>
      </c>
      <c r="J14" s="83">
        <v>0.28800000000000003</v>
      </c>
      <c r="K14" s="83">
        <v>0.28800000000000003</v>
      </c>
      <c r="L14" s="83">
        <v>0.22664827703000001</v>
      </c>
      <c r="M14" s="83">
        <v>0.18522759029499997</v>
      </c>
      <c r="N14" s="83">
        <v>0.24019975603300001</v>
      </c>
      <c r="O14" s="83">
        <v>0.25970457935550001</v>
      </c>
    </row>
    <row r="15" spans="1:15" ht="15.75" customHeight="1" x14ac:dyDescent="0.25">
      <c r="B15" s="16" t="s">
        <v>68</v>
      </c>
      <c r="C15" s="80">
        <f>iron_deficiency_anaemia*C14</f>
        <v>0.19549828102937233</v>
      </c>
      <c r="D15" s="80">
        <f t="shared" ref="D15:O15" si="0">iron_deficiency_anaemia*D14</f>
        <v>0.19293955074065411</v>
      </c>
      <c r="E15" s="80">
        <f t="shared" si="0"/>
        <v>0.19293955074065411</v>
      </c>
      <c r="F15" s="80">
        <f t="shared" si="0"/>
        <v>9.6914884610440344E-2</v>
      </c>
      <c r="G15" s="80">
        <f t="shared" si="0"/>
        <v>9.6914884610440344E-2</v>
      </c>
      <c r="H15" s="80">
        <f t="shared" si="0"/>
        <v>0.17576180940132313</v>
      </c>
      <c r="I15" s="80">
        <f t="shared" si="0"/>
        <v>0.17576180940132313</v>
      </c>
      <c r="J15" s="80">
        <f t="shared" si="0"/>
        <v>0.17576180940132313</v>
      </c>
      <c r="K15" s="80">
        <f t="shared" si="0"/>
        <v>0.17576180940132313</v>
      </c>
      <c r="L15" s="80">
        <f t="shared" si="0"/>
        <v>0.1383198307933512</v>
      </c>
      <c r="M15" s="80">
        <f t="shared" si="0"/>
        <v>0.1130414459072783</v>
      </c>
      <c r="N15" s="80">
        <f t="shared" si="0"/>
        <v>0.14659008242401547</v>
      </c>
      <c r="O15" s="80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9.9000000000000005E-2</v>
      </c>
      <c r="D2" s="81">
        <v>9.9000000000000005E-2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0.183</v>
      </c>
      <c r="D4" s="81">
        <v>0.183</v>
      </c>
      <c r="E4" s="81">
        <v>0.28200000000000003</v>
      </c>
      <c r="F4" s="81">
        <v>0.35249999999999998</v>
      </c>
      <c r="G4" s="81">
        <v>0</v>
      </c>
    </row>
    <row r="5" spans="1:7" x14ac:dyDescent="0.25">
      <c r="B5" s="43" t="s">
        <v>169</v>
      </c>
      <c r="C5" s="80">
        <f>1-SUM(C2:C4)</f>
        <v>0.55899999999999994</v>
      </c>
      <c r="D5" s="80">
        <f>1-SUM(D2:D4)</f>
        <v>0.52800000000000002</v>
      </c>
      <c r="E5" s="80">
        <f>1-SUM(E2:E4)</f>
        <v>0.71799999999999997</v>
      </c>
      <c r="F5" s="80">
        <f>1-SUM(F2:F4)</f>
        <v>0.64749999999999996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0.10236000000000001</v>
      </c>
      <c r="D2" s="144">
        <v>0.10098000000000001</v>
      </c>
      <c r="E2" s="144">
        <v>9.9650000000000002E-2</v>
      </c>
      <c r="F2" s="144">
        <v>9.8379999999999995E-2</v>
      </c>
      <c r="G2" s="144">
        <v>9.7180000000000002E-2</v>
      </c>
      <c r="H2" s="144">
        <v>9.6089999999999995E-2</v>
      </c>
      <c r="I2" s="144">
        <v>9.5050000000000009E-2</v>
      </c>
      <c r="J2" s="144">
        <v>9.4039999999999999E-2</v>
      </c>
      <c r="K2" s="144">
        <v>9.3079999999999996E-2</v>
      </c>
      <c r="L2" s="144">
        <v>9.2159999999999992E-2</v>
      </c>
      <c r="M2" s="144">
        <v>9.128E-2</v>
      </c>
      <c r="N2" s="144">
        <v>9.0440000000000006E-2</v>
      </c>
      <c r="O2" s="144">
        <v>8.9629999999999987E-2</v>
      </c>
      <c r="P2" s="144">
        <v>8.8859999999999995E-2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5.7770000000000002E-2</v>
      </c>
      <c r="D4" s="144">
        <v>5.7500000000000002E-2</v>
      </c>
      <c r="E4" s="144">
        <v>5.7259999999999998E-2</v>
      </c>
      <c r="F4" s="144">
        <v>5.7000000000000002E-2</v>
      </c>
      <c r="G4" s="144">
        <v>5.6669999999999998E-2</v>
      </c>
      <c r="H4" s="144">
        <v>5.6100000000000004E-2</v>
      </c>
      <c r="I4" s="144">
        <v>5.5540000000000006E-2</v>
      </c>
      <c r="J4" s="144">
        <v>5.5E-2</v>
      </c>
      <c r="K4" s="144">
        <v>5.4480000000000001E-2</v>
      </c>
      <c r="L4" s="144">
        <v>5.3960000000000001E-2</v>
      </c>
      <c r="M4" s="144">
        <v>5.3449999999999998E-2</v>
      </c>
      <c r="N4" s="144">
        <v>5.296E-2</v>
      </c>
      <c r="O4" s="144">
        <v>5.2479999999999999E-2</v>
      </c>
      <c r="P4" s="144">
        <v>5.2019999999999997E-2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0.11616246334129507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0.17576180940132313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0.13922428826486841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9.8999999999999991E-2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0.32900000000000001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16.603000000000002</v>
      </c>
      <c r="D13" s="143">
        <v>16.268000000000001</v>
      </c>
      <c r="E13" s="143">
        <v>15.949</v>
      </c>
      <c r="F13" s="143">
        <v>15.66</v>
      </c>
      <c r="G13" s="143">
        <v>15.379</v>
      </c>
      <c r="H13" s="143">
        <v>15.122999999999999</v>
      </c>
      <c r="I13" s="143">
        <v>14.875</v>
      </c>
      <c r="J13" s="143">
        <v>14.641999999999999</v>
      </c>
      <c r="K13" s="143">
        <v>14.416</v>
      </c>
      <c r="L13" s="143">
        <v>14.188000000000001</v>
      </c>
      <c r="M13" s="143">
        <v>13.654999999999999</v>
      </c>
      <c r="N13" s="143">
        <v>13.416</v>
      </c>
      <c r="O13" s="143">
        <v>13.215</v>
      </c>
      <c r="P13" s="143">
        <v>13.013999999999999</v>
      </c>
    </row>
    <row r="14" spans="1:16" x14ac:dyDescent="0.25">
      <c r="B14" s="16" t="s">
        <v>170</v>
      </c>
      <c r="C14" s="143">
        <f>maternal_mortality</f>
        <v>0.62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0.22500000000000001</v>
      </c>
      <c r="E2" s="92">
        <f>food_insecure</f>
        <v>0.22500000000000001</v>
      </c>
      <c r="F2" s="92">
        <f>food_insecure</f>
        <v>0.22500000000000001</v>
      </c>
      <c r="G2" s="92">
        <f>food_insecure</f>
        <v>0.22500000000000001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0.22500000000000001</v>
      </c>
      <c r="F5" s="92">
        <f>food_insecure</f>
        <v>0.22500000000000001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0.1149749796039423</v>
      </c>
      <c r="D7" s="92">
        <f>diarrhoea_1_5mo/26</f>
        <v>0.10393231819576923</v>
      </c>
      <c r="E7" s="92">
        <f>diarrhoea_6_11mo/26</f>
        <v>0.10393231819576923</v>
      </c>
      <c r="F7" s="92">
        <f>diarrhoea_12_23mo/26</f>
        <v>9.5309493245768845E-2</v>
      </c>
      <c r="G7" s="92">
        <f>diarrhoea_24_59mo/26</f>
        <v>9.5309493245768845E-2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0.22500000000000001</v>
      </c>
      <c r="F8" s="92">
        <f>food_insecure</f>
        <v>0.22500000000000001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0.72</v>
      </c>
      <c r="E9" s="92">
        <f>IF(ISBLANK(comm_deliv), frac_children_health_facility,1)</f>
        <v>0.72</v>
      </c>
      <c r="F9" s="92">
        <f>IF(ISBLANK(comm_deliv), frac_children_health_facility,1)</f>
        <v>0.72</v>
      </c>
      <c r="G9" s="92">
        <f>IF(ISBLANK(comm_deliv), frac_children_health_facility,1)</f>
        <v>0.72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0.1149749796039423</v>
      </c>
      <c r="D11" s="92">
        <f>diarrhoea_1_5mo/26</f>
        <v>0.10393231819576923</v>
      </c>
      <c r="E11" s="92">
        <f>diarrhoea_6_11mo/26</f>
        <v>0.10393231819576923</v>
      </c>
      <c r="F11" s="92">
        <f>diarrhoea_12_23mo/26</f>
        <v>9.5309493245768845E-2</v>
      </c>
      <c r="G11" s="92">
        <f>diarrhoea_24_59mo/26</f>
        <v>9.5309493245768845E-2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0.22500000000000001</v>
      </c>
      <c r="I14" s="92">
        <f>food_insecure</f>
        <v>0.22500000000000001</v>
      </c>
      <c r="J14" s="92">
        <f>food_insecure</f>
        <v>0.22500000000000001</v>
      </c>
      <c r="K14" s="92">
        <f>food_insecure</f>
        <v>0.22500000000000001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0.70400000000000007</v>
      </c>
      <c r="I17" s="92">
        <f>frac_PW_health_facility</f>
        <v>0.70400000000000007</v>
      </c>
      <c r="J17" s="92">
        <f>frac_PW_health_facility</f>
        <v>0.70400000000000007</v>
      </c>
      <c r="K17" s="92">
        <f>frac_PW_health_facility</f>
        <v>0.70400000000000007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0.52100000000000002</v>
      </c>
      <c r="M23" s="92">
        <f>famplan_unmet_need</f>
        <v>0.52100000000000002</v>
      </c>
      <c r="N23" s="92">
        <f>famplan_unmet_need</f>
        <v>0.52100000000000002</v>
      </c>
      <c r="O23" s="92">
        <f>famplan_unmet_need</f>
        <v>0.52100000000000002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0.11450353767395002</v>
      </c>
      <c r="M24" s="92">
        <f>(1-food_insecure)*(0.49)+food_insecure*(0.7)</f>
        <v>0.53725000000000001</v>
      </c>
      <c r="N24" s="92">
        <f>(1-food_insecure)*(0.49)+food_insecure*(0.7)</f>
        <v>0.53725000000000001</v>
      </c>
      <c r="O24" s="92">
        <f>(1-food_insecure)*(0.49)+food_insecure*(0.7)</f>
        <v>0.53725000000000001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4.9072944717407162E-2</v>
      </c>
      <c r="M25" s="92">
        <f>(1-food_insecure)*(0.21)+food_insecure*(0.3)</f>
        <v>0.23025000000000001</v>
      </c>
      <c r="N25" s="92">
        <f>(1-food_insecure)*(0.21)+food_insecure*(0.3)</f>
        <v>0.23025000000000001</v>
      </c>
      <c r="O25" s="92">
        <f>(1-food_insecure)*(0.21)+food_insecure*(0.3)</f>
        <v>0.23025000000000001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4.9552484893798758E-2</v>
      </c>
      <c r="M26" s="92">
        <f>(1-food_insecure)*(0.3)</f>
        <v>0.23249999999999998</v>
      </c>
      <c r="N26" s="92">
        <f>(1-food_insecure)*(0.3)</f>
        <v>0.23249999999999998</v>
      </c>
      <c r="O26" s="92">
        <f>(1-food_insecure)*(0.3)</f>
        <v>0.23249999999999998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0.78687103271484404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2020-03-24T06:50:49Z</dcterms:modified>
</cp:coreProperties>
</file>