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1DCD47C7-BE5B-486A-AA8C-7EA42156B47A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G16" i="2"/>
  <c r="H16" i="2"/>
  <c r="I16" i="2" s="1"/>
  <c r="G17" i="2"/>
  <c r="H17" i="2"/>
  <c r="I17" i="2" s="1"/>
  <c r="G18" i="2"/>
  <c r="H18" i="2"/>
  <c r="G19" i="2"/>
  <c r="H19" i="2"/>
  <c r="I19" i="2" s="1"/>
  <c r="G20" i="2"/>
  <c r="H20" i="2"/>
  <c r="I20" i="2" s="1"/>
  <c r="G21" i="2"/>
  <c r="H21" i="2"/>
  <c r="I21" i="2" s="1"/>
  <c r="G22" i="2"/>
  <c r="H22" i="2"/>
  <c r="G23" i="2"/>
  <c r="H23" i="2"/>
  <c r="I23" i="2" s="1"/>
  <c r="G24" i="2"/>
  <c r="H24" i="2"/>
  <c r="I24" i="2" s="1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 s="1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H6" i="2"/>
  <c r="I6" i="2" s="1"/>
  <c r="H7" i="2"/>
  <c r="H8" i="2"/>
  <c r="H9" i="2"/>
  <c r="H10" i="2"/>
  <c r="H11" i="2"/>
  <c r="H12" i="2"/>
  <c r="I12" i="2" s="1"/>
  <c r="H13" i="2"/>
  <c r="I13" i="2" s="1"/>
  <c r="H14" i="2"/>
  <c r="I14" i="2" s="1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I22" i="2"/>
  <c r="I18" i="2"/>
  <c r="A3" i="2"/>
  <c r="A24" i="2"/>
  <c r="A18" i="2"/>
  <c r="A36" i="2"/>
  <c r="A40" i="2"/>
  <c r="A22" i="2"/>
  <c r="A25" i="2"/>
  <c r="A29" i="2"/>
  <c r="A27" i="2"/>
  <c r="A31" i="2"/>
  <c r="A20" i="2"/>
  <c r="A16" i="2"/>
  <c r="A19" i="2"/>
  <c r="A35" i="2"/>
  <c r="A28" i="2"/>
  <c r="A17" i="2"/>
  <c r="A33" i="2"/>
  <c r="A30" i="2"/>
  <c r="A26" i="2"/>
  <c r="A23" i="2"/>
  <c r="A39" i="2"/>
  <c r="A32" i="2"/>
  <c r="A21" i="2"/>
  <c r="A37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8" i="2"/>
  <c r="C8" i="51" l="1"/>
  <c r="C7" i="51"/>
  <c r="C6" i="51"/>
  <c r="I15" i="2"/>
  <c r="I11" i="2"/>
  <c r="I10" i="2"/>
  <c r="I9" i="2"/>
  <c r="I8" i="2"/>
  <c r="I7" i="2"/>
  <c r="I5" i="2"/>
  <c r="I4" i="2"/>
  <c r="I3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009254D8-86A6-4605-8537-C177B048FB9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60C13D85-0FE6-4A7F-9C23-CA61A98BB163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C38D98FF-29D9-4414-BB60-9D2226B68DD0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6D12F162-4516-4E64-8D5E-2748136147B9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11" authorId="0" shapeId="0" xr:uid="{22E233B3-9A61-4EC5-A497-93C42CFD4B66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C50EBB2D-7A36-44AE-B69B-C916B6B89359}">
      <text>
        <r>
          <rPr>
            <sz val="9"/>
            <color indexed="81"/>
            <rFont val="Tahoma"/>
            <charset val="1"/>
          </rPr>
          <t>Source: Old WHO Global Health Observatory data [Filler data]</t>
        </r>
      </text>
    </comment>
    <comment ref="C13" authorId="0" shapeId="0" xr:uid="{03C9D689-4644-4F8E-9B39-2063055301B2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57FAC752-EBA8-4100-9CE3-9032AC721415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911BC907-A92D-45D0-8D56-CD4F23C8F4AB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74B3F06C-426C-4B38-997E-6D3EAB1890C7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FA9716C2-5018-4381-9A2D-6CF6550F143E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FF89B929-9A26-44A0-94A6-58431DC5CF50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E27607C0-4AB0-4E55-950C-78477691E16D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83B68E91-1647-4B45-BCD7-5DE0C17E73A7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7171978D-B6A2-414B-86C7-0CD07F9272B7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0777B35E-E301-4563-B94A-180C35E97A21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B31DF5AB-662D-425B-BAE3-2AED425B0961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E8E64F79-8C97-40BE-9EE5-976805C40AA8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B2651465-0FFF-4A89-BFE7-8BA32D9E44F3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9EC77742-22F6-43B5-BF4D-36C3987E59DD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2B49B748-9BCD-4DC9-AF79-24875014974A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41882517-88B6-47C7-848D-FEC61ADBF899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FB0EDA03-D12C-403D-B040-5FCB0C0F4F9F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DCE42C72-CC9F-4B82-9814-5F59550DCFF8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10FE46C2-4438-43D6-83FB-2F53E047D25D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22C7D881-250B-407A-B90F-11FDA653950F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FDBF8202-5B42-48A1-9D48-57C97A31B62F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D6657880-B11E-4357-B91F-45EE09DE405D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B982CACF-0F39-499C-9BC8-A0E7607045C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B92971B7-AEB4-480B-B2C8-A2E6B87E04F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D4332D0C-E18D-427B-B060-21BD11FB429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329BD030-C55E-42D1-8051-E3EF52B46CB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305AC4E3-357F-46F3-93AB-014D0389FEC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6BC0D72A-8E15-493E-8AEF-933C65EAAA34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D2D272E5-90B3-4207-83C6-E4F86765565E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28ACF8E9-A0FA-4F39-A22E-4557511DA11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616CFF85-7C12-4948-A8E5-8F5D4F17DEE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EA9E4E55-9970-4155-9007-15DF59E39EB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21AE91EA-C768-497B-9FE0-AEF280DF33B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6117FE9A-616F-47DC-B38E-F491271331A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37649D9E-14F7-47ED-A379-DD6699EC82D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82BB445E-5CC9-4BA7-9669-6EEB70658E2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07F859AD-AB59-4DEF-A083-B409E9E7542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681CAF54-2B2C-41DB-9D24-8FA1903D816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52157BF9-F601-415B-8ECA-0F158794819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2F30D5BF-9341-4356-B492-B9AB017A007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692B0F35-BBB7-44BA-B5DD-4F4971AEC88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F5BF41F7-AC72-441A-849D-C6AF5737CE5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D0A4E455-06D1-4C87-AF06-092A7747239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E81A714B-D6CA-4474-9550-F37B36FB88C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BD65A787-2472-4A69-A1D1-C3480481D0B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C1D94061-2DB4-4F4D-9632-403E66B2DD0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677FAC5D-6E10-4142-973F-B65D50C8689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CA11A0D7-A1D3-4982-8C8C-723C6950F2E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77449ED4-D24E-4D7B-9123-875D4FEA8D7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B069ADB2-FC0D-4BFB-A909-8CF889094E7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6CF5A907-386D-4DC2-86F5-18411563C9A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57D1178D-2D18-4EDF-ADA4-10769918F1F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B5B28006-0736-426E-997D-2D7BA40D21A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FA8629F2-8109-448C-B41A-E74A1BFB09B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DD561FCD-BCDD-4758-9B34-B826C888C33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EBB7E771-0D05-4732-BC49-3461F08DBD5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5C8228C4-8989-45AD-8B1C-2E9C9461934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1F25C530-957A-4024-BFC3-8C97774F48B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508D9330-B4BB-4468-87F9-2E543BA1C52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2CCCD93C-FC9B-4A17-8544-7C3645BA108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4F711781-3D3F-425F-B14F-70A9FF230FD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5D81FA25-A05B-4FE7-A7AA-71F18303617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3A089563-39A3-4FBB-9715-890A9CBA900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388DFAF5-437E-4D3B-B31A-ADACC9DA206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85A879D4-4C8C-4D54-AC23-1168D25C3DC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198085DD-DC14-437F-BBE0-5BC92C691B8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6184CB93-05CC-4F83-AD4E-D540DE0A8A0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9A72A1F1-3DD5-472C-A9A7-56910D8A4C5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C212AC96-C3D9-4819-A580-427ACB8D5D7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7BC11B8B-0DB7-4511-A597-228D653BECD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2A7CE863-88B9-4AB3-A366-B6AFB2E1DB1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7EC83545-8FDE-4800-8C4B-5AA3920FC69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CB1AFFD3-BD22-4B21-AFE7-191D0AD1A9A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D917C748-B836-48E8-A622-1BB14D1A5DA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7B28D21E-C248-4BC0-BBE1-25594C582A1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728C558C-2295-47FB-BFBE-59A73EA4B6F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5A6A678A-ABAB-4165-A4AF-BFE964816E9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D819BBE8-AFA2-47C7-81CD-1961669BBE5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37CBB78A-16D4-4DF3-8834-4982203E5CC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54E49352-9071-4F9D-A001-53ECA14917B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62E2BD47-1414-405C-B242-A19EDC2DE50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F0589185-E6EE-407C-9413-E59DAA7F972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EA609F6C-A0C3-4644-A3A8-2C76945D25C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E012DBD8-735B-45ED-9B0E-C6C266BAC83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F9A4BFB2-5D6D-46EF-BBA6-A677A5D57C8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85B06D2D-1175-4FFA-AA52-C90BB85BF3D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1ACF7080-37B0-4164-825C-1900F4312A2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13D3207C-2D15-4C41-9D8E-CFE88B821D9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98A76712-BE5C-4226-A0C7-8E30CF0A421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CE2DEF95-A31A-4902-A97C-C1BBF37F3CF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234B8A91-BB88-453D-9418-0DD47FDCBC7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44EABBCC-CDBB-40A7-BF13-363C2EA677D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6D3B4884-FDB3-48E5-A9F1-B7D9CFFAFCD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DD1F2FEA-576F-4D0B-BE5C-F5FBD1162DE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744034C8-5C15-4970-BBEF-379F2A924E9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797541CE-63BF-468F-87A1-A794AAFE4E7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DD414FD4-25D0-4851-9AB7-234B6F36D6A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127AF06A-41FA-4B70-A280-DEEFC4FEBC6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7A65C223-9D98-4776-A7D6-BC6924F47BE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133A941E-3C50-445A-936D-8F01DDF6578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8E8DD1C1-B90A-42BB-83FA-F30DCA5F707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6C63A346-2828-4677-9EE0-3F2F37A0994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66F4DC5A-5FB7-4885-81C5-9E56EA17257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632720E7-A161-4E6D-B4AD-FF092A9C65A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52DF7CF7-957E-4159-A514-3FA5678E034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A7FEC3A7-5B0B-434B-8C9E-5F58AFF7EEA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F652C256-67DC-44D7-B56A-5635DEB27CA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214E328F-AC56-494E-9361-51DAE76EB4A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3C9CB10D-104B-4E5F-95D8-A1948B1A3C2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9AC58C6B-541E-4854-BBA0-E169CAC37B0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F82E9C76-EB3A-4D75-8663-8A8F23AB96A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9BCE640C-3044-496A-8B80-A0D58416CF8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15362B9F-FC33-4F7B-BB03-FF48FA24EAC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027A7EC8-578D-4826-B850-8751A7689C4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47E07440-6CFE-4020-864F-EF85491F902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C923535E-836D-4187-AB74-F487B9CB74F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C6641331-917D-443F-B2A0-05C86BF78B5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2830E791-7596-47B8-B3AD-3AFD60628C2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BD9183B7-093C-4FF9-BB4A-6C1150BEF2C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6B715D10-1447-4284-9B47-4D33184BD16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815527C8-6B62-43A3-AD72-F0F4A91C5EE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155159EA-72FE-42BD-9C68-7BE5A8A0DD4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B6155589-1230-4489-923C-63070FA5466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A3C64461-C27F-4E25-BC04-D7E9361CB3F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5F5A368A-4559-4966-9613-84B4B214CC9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60E6D185-9703-4F09-BC3B-4CDDB4C8D05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3E524DB5-0A8C-4E8D-A794-1E4B92FA6D9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8877A064-9387-4389-95BB-7A960E9433F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30B292F8-05D0-4A8E-B65A-5D3DECB42E4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E3E22125-9115-456D-B20F-E3C7D2998AE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02EC2728-26D0-46F7-A580-5D7B6EA3201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CECEC8A1-5FDE-4971-84A3-AB395BA6FB3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A09F39B8-8463-47B0-BB8A-3B50952FA20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AC9C9BB6-D165-4BF4-B5AB-C3BAA6A5D5F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9D6595E2-9666-43DC-B45C-8C374E05BC8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0661FCD9-EC83-4F5A-AC53-27E08EAAE73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7897BABD-4CF0-4F69-BF0E-0024F7E3A6C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75508F1D-E15E-491C-B934-FE447AEE63A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A1097748-082A-4467-AFBC-B06FBFE5885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42FE2765-A1A0-4047-890E-5016CF88EE9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C9E9AC71-9393-4A45-AF84-3390EA23471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EEC3DB34-97A7-48C4-82BF-8C11EC14DD7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89E90FC8-F108-4CD4-8B40-6D4DD79A752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026465B0-8618-4FC7-B966-235D3D6576F6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131A7ED2-94C9-4852-8AFC-C6A0BC49F4E0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0CC28398-4641-4209-A0A8-51EC81B88AF0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087A16FF-1D2A-446F-B230-A93D5486BACB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CF785E38-BA0E-448D-A90C-12843755B76A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E5FA0171-165E-48ED-9B2D-2431A0DC0E72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2A8A2B87-7D37-40BB-8F7B-EE0CBF33648D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3ED99515-5F7A-4E30-925D-EC6941E314F0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1842747C-E2D9-43ED-8DF4-5FBDC3F39DC5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1B07A8E7-9598-4993-A2EE-89F41C90B7B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4D7F400E-4AD5-4E69-B96B-6C85BD991C0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0002E22F-626E-49FA-8464-B1EF6577E40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AD942A45-81C0-42D2-AD82-DF19A5A4BA6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2C8623F4-63CE-44AD-9E35-BFC98F6B490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917BCF6B-8232-4182-BA81-6ADED14D22F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A6195005-55AA-4C69-B0CD-ED8C9CAADA5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E345925F-C9D3-47CF-A4AD-15FAB779DF6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956EAD88-E354-4C7D-A1CA-BFE57D26306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84DC7B8E-457E-49E0-8E1B-0A527664D0A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2A0093AA-B478-4A74-B4AA-E6963C6AD23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AC8B389C-66D5-425C-89D6-CD69837DE14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2B5F3EB9-EA23-4783-8392-7EAF8ABEC8D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54936BA3-D802-487C-8B84-D7B52A06342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25EBB7AB-ED1F-44ED-BD70-F5F77010B24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076FFDAA-A32D-4393-89E7-B6E9BC8C37E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021A52EA-CFFB-4559-AA5D-13A44554D41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FFB5EC22-D834-4F33-9693-175AF392899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7D9E2077-96DA-415E-8931-5A4379B283B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A7458911-24FA-4ACE-AB70-14641B61C46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5DF53040-E086-4AF5-8A71-8C008B9F772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8" authorId="0" shapeId="0" xr:uid="{D3893ED8-7322-4B70-BF2C-CD4469D1DC8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8" authorId="0" shapeId="0" xr:uid="{06B6F08D-D54B-4D39-BB17-88E24F22721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8" authorId="0" shapeId="0" xr:uid="{C4DF7747-D218-433B-867F-77FB4857F1F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8" authorId="0" shapeId="0" xr:uid="{9433740E-57E1-4F0A-BA3D-F4F38F4ABF3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9" authorId="0" shapeId="0" xr:uid="{6DDAE47F-9290-4EB0-A053-4E6A8172099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9" authorId="0" shapeId="0" xr:uid="{3A65625C-EBAA-4A7D-AC68-581EE786E50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9" authorId="0" shapeId="0" xr:uid="{8165B4E8-95C9-42FF-9456-85703BA8575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9" authorId="0" shapeId="0" xr:uid="{2F86A9F3-A967-4543-9821-ADBF3A21F7D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9" authorId="0" shapeId="0" xr:uid="{E9F11AFF-F934-4C8C-B0B0-01F03C11B28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0" authorId="0" shapeId="0" xr:uid="{35EAF526-0811-4ABA-BA85-AE599430F97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0" authorId="0" shapeId="0" xr:uid="{7F21A46A-8EA6-42AC-A2E7-28A8D545389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0" authorId="0" shapeId="0" xr:uid="{B26B6CBE-786B-4970-BC3B-4B5E68FD255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0" authorId="0" shapeId="0" xr:uid="{E9B37880-FADE-41A5-9F7E-01B43D82726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0" authorId="0" shapeId="0" xr:uid="{325A4A7D-4B91-4A30-95C8-9CF4E6158F1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1" authorId="0" shapeId="0" xr:uid="{766BC4BF-3914-41BC-BC75-24346E5EC1D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1" authorId="0" shapeId="0" xr:uid="{75CE6FA6-5DF0-422B-A3D1-39104173B5A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1" authorId="0" shapeId="0" xr:uid="{8D832A80-C1A6-4DA2-8C53-E04E78F1DCB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1" authorId="0" shapeId="0" xr:uid="{E4D1ED85-4975-4B0D-A557-4CA49324A71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1" authorId="0" shapeId="0" xr:uid="{8A710785-F0B3-4E75-BC73-6187A9FAFE5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4" authorId="0" shapeId="0" xr:uid="{A7C1D58A-4B7D-4A72-9786-39FFD61591A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2685A9A5-C263-42C2-B77F-305276C8F52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8D4655BC-1405-4776-A11B-A435F7D9A33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675CB11B-4699-4D97-A0E3-C22A1E6A1B0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E16AE995-B107-4E84-BB6A-35F15A9E960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A5DCA09D-7C81-498B-A1F4-20C54496E6F8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FB021912-9B5F-4F98-B823-41D261B0B041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EADB3197-E0A5-4860-9508-7ABFD1E52BF0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451D0DAA-A165-4A49-91F3-A1E1B03D9B5F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C19FD6D5-2D4A-4A77-9E6D-082503F1D1E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94460BF1-68DB-44B7-A79E-1C21F3E33B1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6107C016-A889-4EE9-A100-AF38BBA4855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D49C2D4D-38F3-4311-A4AB-CF2ABD1E523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AF8DEB72-4A70-4BEA-B646-422D6EA00D84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40C598EB-BF9B-4041-ADF0-C52F04B2BB02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B8621BF1-EFB7-40CA-88B9-71E1D79FABB1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70BB402A-F4BD-4113-9038-C93AD30DC1B5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7FE52B34-1629-4CB2-8C41-55F2538875EE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4" authorId="0" shapeId="0" xr:uid="{D6546E56-E7A8-4532-B5FB-6DFCC054FFEC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E4" authorId="0" shapeId="0" xr:uid="{DD94A453-B1ED-4A4F-A0AE-E22A26E9FB15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F4" authorId="0" shapeId="0" xr:uid="{D90CADB9-B861-46A3-AEC9-0367CC9B36FF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EBF2BFF2-43BE-4F5C-A7DD-74A3DCCEBFA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B0110DFC-32BF-4443-8BD4-2E8730A711A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2452518A-8F17-4827-BC30-B5F122B81CA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E8D83377-5CDB-46F8-9CF5-1C7C13769A9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6C757004-CFB4-447E-946C-21A84279F99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C05864EA-31F0-4434-AEFA-CDC5972D6FC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1AD974AE-1A7E-4F6D-ADF0-3A52D7430E4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3C3AC67D-C040-4DC2-A2DE-A6A6D581860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7D2BA697-39C4-44A3-B39B-92D507901AC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3D559D2A-5415-4D29-B993-334F21F126B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9A983C9D-ED3D-440F-B3E1-40482673BF1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DA99F666-D6A3-4FDA-A2E4-B5DE8D642FD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79A85807-0371-41C5-A27C-1101330722E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08891083-D763-415C-9571-CCD2F166273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6F9DBB5D-22E7-4AFB-8892-EC1EFB45260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197BF13C-4F1C-4159-B276-D44E3463EDB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D0781592-FB1A-4F16-BBC6-E93692666E6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8E8AE1F9-3454-4A9E-8BAE-E2222B0E787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EC7277FA-D63B-49DE-8707-4120FE04DF7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14C3A2AE-F686-4AAC-A9B5-260D7A2E6DB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34D892D4-E318-4BAF-BFEA-2FF0960DD93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B0DF1493-2136-42F3-B60B-A502B52CD3E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3C1DCA37-E064-46C8-BE08-D4D49BE9F01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448BF6F5-9764-41E6-AB35-8CC4D1A3EDC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4771D34C-D1EA-4198-A2BD-3C880008613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B930F0F3-6359-40CB-AF7A-438E4CC6FF7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6BFE1BCF-1971-4DF8-BE34-FD55B1AB660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A8A82D85-311C-4387-A135-FBFAA0A2D0F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534E1547-0B6A-43F5-8A03-60EB26ACB63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F16D625B-814C-466B-A404-2EE521503BF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2FC33502-D612-4025-93BD-49381E88E43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DC64F5B7-585E-4C1B-986C-8C5E329BF36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A68EA824-7166-41AC-B79B-DB5303B5A59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B2299463-BD79-44C9-81FD-EA01C488961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B12D7B96-BC75-41CE-B3B2-5C88D173AB8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54A1831E-0452-47B5-8C0A-6EFFB85407B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A3AF2923-8760-4AEE-BCA6-5AB14DD96E4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C07E6E75-01FA-41FD-96F8-85386318CBC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E204452F-650C-46D1-9BA7-E2F72E72D3D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B3FC1D1D-0D5A-494B-97BC-A6E3EA822EB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0909A5FB-50FE-4FD6-B6FC-251FB3B3CDC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1696CB67-1403-4A96-A0A7-99F58520A67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AE07321D-CFD2-4D2A-8448-6577E8194E8F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F6434AE3-7BD6-49AC-8501-C05CA1E701CD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FF955CB4-A10B-4913-B0B1-A9558CB9E8BA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745C1C08-24CE-406B-AE89-11D36487175D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7A8AD232-8DB6-403B-904C-EF311FA26527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30626DAE-6288-4B80-B965-B37107B075D0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E5A781D1-4BD1-4C5E-B920-986ACB664718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998E5822-CC60-4561-A0CC-529088841F0D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8E1B852C-0B9B-427A-9D0C-DF869488BC8C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AA974649-6C43-45A8-8F4E-08D414B2E21C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CE71F840-AB78-4510-9065-DCAAFC6AA164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67BD2E43-955C-42A5-9C7D-EBC8BA1F30E3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C59660D3-FDB4-4894-9AC4-649D009142A5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F37397DE-0CC7-43E6-82C6-EE67FC512E7C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D11D1C7D-12DF-4BDB-AA47-BF41A94F5A94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218B2083-F577-414B-B213-46F2616F0E1F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CD5E5B95-F74F-4D9E-8F29-4A263C50EF54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E4FAE6EF-3F82-4319-84A0-7D7B743BBCBF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3E5424F6-146F-48C5-93C4-067565D3C4D6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C216D508-B78D-4766-9C3F-D59C02D63156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F9146DF9-53C0-41C5-B51D-9DF4DB7A4BD9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D857AB7E-5B67-46C6-B537-8531DE38958B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173EAB8E-B984-4354-B29C-DF1F1CDA4BC5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F960BE37-2839-4CFC-9FC4-DA84053936E4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484F1777-FE27-497A-AEEE-A52518EE9078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2AD98247-F9A4-477E-88B0-614127D7160C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543902B8-CE60-4854-984E-6DFE721B0EA3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842D270A-F0C6-4F2B-9281-7FD856E3A9E5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9DF66A32-8FC3-4933-8ACE-B3ABEBDBA134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4F763795-2342-4058-9D50-E042C523237D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513E0CB5-5FBB-4973-9454-27502BE2B23D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2F394B6E-3255-4B54-8394-A25ED75A32C9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FAF47D7D-7439-4540-AA06-DDA3C6987189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92E494F9-C84F-42A4-AB6B-F1034EE6070B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58ED0A7D-4B69-4A28-8FD0-22457D0C5D7D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F0B05B3E-3825-47EB-85E2-01F1EAAAA5D1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CE24680D-4439-43A9-88A2-D1BE1E71EA79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934A98E8-625B-4E28-8E8B-A9077B935793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4B9E33A3-3179-4B6B-A58C-D501AD63B02A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A87A581E-9782-4A8A-9E8F-3D49006A57B1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37C0F255-A66B-4F2C-8976-B24CC9FD1013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81120A33-415E-4040-8B59-EB2A8D999776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5651B067-3CC2-4C1A-8AB4-5FFD6C214A77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C68D850E-3DAD-4B0E-B79B-29DB4119A843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5BD77EE1-971C-43A9-A952-963A81BE4D9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B689DE3D-E2D4-43E6-A9AA-F1183D10BCF0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8" authorId="0" shapeId="0" xr:uid="{43021A0E-4973-4EB2-B4B2-E8D76EDA2D45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4B1DB945-6FF3-454F-B22D-CADE1983D837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5D58E3BF-9F82-4EA5-A12A-F543B6AB2A2D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0E1E6764-6CB8-4D97-9C1D-A42E16FFC96F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65A11FDD-7854-486E-9836-2293F9DE84EF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54392287-4267-4664-A5A0-DB83E31AB9A5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31" authorId="0" shapeId="0" xr:uid="{8CF6BF10-8450-4A42-A0F0-F51255ACCB0B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7608B85F-4E97-4BFE-9FB3-4DDE7317B604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596AB57D-4CAF-4585-97CD-D6068686B79D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7B5DACA6-4AF4-4011-A755-BB51136EF8FA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8A822604-E28F-40A8-A016-38CF0FEBCA1E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E4B64FA9-CF76-46A3-9218-7926439D3379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8DD49747-A919-46FE-AF70-B67A05421C04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D2040624-F727-4FB9-9FC1-5DB8883C64CA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3935CEEB-DAF0-4B8D-BD4E-BC23B0D76329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F41D9B08-BBCF-4AA1-9714-E18DD65964EB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<sst xmlns="http://schemas.openxmlformats.org/spreadsheetml/2006/main" count="1102" uniqueCount="271">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</sst>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6728065</v>
      </c>
    </row>
    <row r="8" spans="1:3" ht="15" customHeight="1" x14ac:dyDescent="0.25">
      <c r="B8" s="7" t="s">
        <v>106</v>
      </c>
      <c r="C8" s="70">
        <v>0.13900000000000001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0.8498191070556641</v>
      </c>
    </row>
    <row r="11" spans="1:3" ht="15" customHeight="1" x14ac:dyDescent="0.25">
      <c r="B11" s="7" t="s">
        <v>108</v>
      </c>
      <c r="C11" s="70">
        <v>0.88900000000000001</v>
      </c>
    </row>
    <row r="12" spans="1:3" ht="15" customHeight="1" x14ac:dyDescent="0.25">
      <c r="B12" s="7" t="s">
        <v>109</v>
      </c>
      <c r="C12" s="70">
        <v>0.373</v>
      </c>
    </row>
    <row r="13" spans="1:3" ht="15" customHeight="1" x14ac:dyDescent="0.25">
      <c r="B13" s="7" t="s">
        <v>110</v>
      </c>
      <c r="C13" s="70">
        <v>0.40299999999999997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7.0099999999999996E-2</v>
      </c>
    </row>
    <row r="24" spans="1:3" ht="15" customHeight="1" x14ac:dyDescent="0.25">
      <c r="B24" s="20" t="s">
        <v>102</v>
      </c>
      <c r="C24" s="71">
        <v>0.54359999999999997</v>
      </c>
    </row>
    <row r="25" spans="1:3" ht="15" customHeight="1" x14ac:dyDescent="0.25">
      <c r="B25" s="20" t="s">
        <v>103</v>
      </c>
      <c r="C25" s="71">
        <v>0.36299999999999999</v>
      </c>
    </row>
    <row r="26" spans="1:3" ht="15" customHeight="1" x14ac:dyDescent="0.25">
      <c r="B26" s="20" t="s">
        <v>104</v>
      </c>
      <c r="C26" s="71">
        <v>2.3300000000000001E-2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0.34200000000000003</v>
      </c>
    </row>
    <row r="30" spans="1:3" ht="14.25" customHeight="1" x14ac:dyDescent="0.25">
      <c r="B30" s="30" t="s">
        <v>76</v>
      </c>
      <c r="C30" s="73">
        <v>8.5999999999999993E-2</v>
      </c>
    </row>
    <row r="31" spans="1:3" ht="14.25" customHeight="1" x14ac:dyDescent="0.25">
      <c r="B31" s="30" t="s">
        <v>77</v>
      </c>
      <c r="C31" s="73">
        <v>0.109</v>
      </c>
    </row>
    <row r="32" spans="1:3" ht="14.25" customHeight="1" x14ac:dyDescent="0.25">
      <c r="B32" s="30" t="s">
        <v>78</v>
      </c>
      <c r="C32" s="73">
        <v>0.46299999999999997</v>
      </c>
    </row>
    <row r="33" spans="1:5" ht="13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5.9</v>
      </c>
    </row>
    <row r="38" spans="1:5" ht="15" customHeight="1" x14ac:dyDescent="0.25">
      <c r="B38" s="16" t="s">
        <v>91</v>
      </c>
      <c r="C38" s="75">
        <v>10</v>
      </c>
      <c r="D38" s="17"/>
      <c r="E38" s="18"/>
    </row>
    <row r="39" spans="1:5" ht="15" customHeight="1" x14ac:dyDescent="0.25">
      <c r="B39" s="16" t="s">
        <v>90</v>
      </c>
      <c r="C39" s="75">
        <v>11.6</v>
      </c>
      <c r="D39" s="17"/>
      <c r="E39" s="17"/>
    </row>
    <row r="40" spans="1:5" ht="15" customHeight="1" x14ac:dyDescent="0.25">
      <c r="B40" s="16" t="s">
        <v>171</v>
      </c>
      <c r="C40" s="75">
        <v>0.42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2.6699999999999998E-2</v>
      </c>
      <c r="D45" s="17"/>
    </row>
    <row r="46" spans="1:5" ht="15.75" customHeight="1" x14ac:dyDescent="0.25">
      <c r="B46" s="16" t="s">
        <v>11</v>
      </c>
      <c r="C46" s="71">
        <v>9.3000000000000013E-2</v>
      </c>
      <c r="D46" s="17"/>
    </row>
    <row r="47" spans="1:5" ht="15.75" customHeight="1" x14ac:dyDescent="0.25">
      <c r="B47" s="16" t="s">
        <v>12</v>
      </c>
      <c r="C47" s="71">
        <v>0.19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0.69030000000000014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1.4872849529300001</v>
      </c>
      <c r="D51" s="17"/>
    </row>
    <row r="52" spans="1:4" ht="15" customHeight="1" x14ac:dyDescent="0.25">
      <c r="B52" s="16" t="s">
        <v>125</v>
      </c>
      <c r="C52" s="76">
        <v>1.5237885152199899</v>
      </c>
    </row>
    <row r="53" spans="1:4" ht="15.75" customHeight="1" x14ac:dyDescent="0.25">
      <c r="B53" s="16" t="s">
        <v>126</v>
      </c>
      <c r="C53" s="76">
        <v>1.5237885152199899</v>
      </c>
    </row>
    <row r="54" spans="1:4" ht="15.75" customHeight="1" x14ac:dyDescent="0.25">
      <c r="B54" s="16" t="s">
        <v>127</v>
      </c>
      <c r="C54" s="76">
        <v>1.4018046742000001</v>
      </c>
    </row>
    <row r="55" spans="1:4" ht="15.75" customHeight="1" x14ac:dyDescent="0.25">
      <c r="B55" s="16" t="s">
        <v>128</v>
      </c>
      <c r="C55" s="76">
        <v>1.4018046742000001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1.6202203499675955E-2</v>
      </c>
    </row>
    <row r="59" spans="1:4" ht="15.75" customHeight="1" x14ac:dyDescent="0.25">
      <c r="B59" s="16" t="s">
        <v>132</v>
      </c>
      <c r="C59" s="70">
        <v>0.52738981115255845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100.8838400123179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40.840660619620344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1086.2600399420767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2.9040093126562878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2.4401263341022363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2.4401263341022363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2.4401263341022363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2.4401263341022363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86">
        <v>13.972960063416254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86">
        <v>13.972960063416254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86">
        <v>1.6797258633116021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</v>
      </c>
      <c r="C18" s="85">
        <v>0.95</v>
      </c>
      <c r="D18" s="87">
        <v>24.839970481111404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24.839970481111404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24.839970481111404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27.799382182381819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24.616622973147326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86">
        <v>4.8798255494888965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19.534604961991612</v>
      </c>
      <c r="E24" s="86" t="s">
        <v>202</v>
      </c>
    </row>
    <row r="25" spans="1:5" ht="15.75" customHeight="1" x14ac:dyDescent="0.25">
      <c r="A25" s="52" t="s">
        <v>87</v>
      </c>
      <c r="B25" s="85">
        <v>0.60499999999999998</v>
      </c>
      <c r="C25" s="85">
        <v>0.95</v>
      </c>
      <c r="D25" s="86">
        <v>19.534333181063097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86">
        <v>7.3807395974692351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13.83243985952697</v>
      </c>
      <c r="E27" s="86" t="s">
        <v>202</v>
      </c>
    </row>
    <row r="28" spans="1:5" ht="15.75" customHeight="1" x14ac:dyDescent="0.25">
      <c r="A28" s="52" t="s">
        <v>84</v>
      </c>
      <c r="B28" s="85">
        <v>0.14300000000000002</v>
      </c>
      <c r="C28" s="85">
        <v>0.95</v>
      </c>
      <c r="D28" s="86">
        <v>2.106389812768044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86">
        <v>211.45682792792479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86">
        <v>0.56632019569628533</v>
      </c>
      <c r="E30" s="86" t="s">
        <v>202</v>
      </c>
    </row>
    <row r="31" spans="1:5" ht="15.75" customHeight="1" x14ac:dyDescent="0.25">
      <c r="A31" s="52" t="s">
        <v>28</v>
      </c>
      <c r="B31" s="85">
        <v>0.27250000000000002</v>
      </c>
      <c r="C31" s="85">
        <v>0.95</v>
      </c>
      <c r="D31" s="86">
        <v>3.7054411364622584</v>
      </c>
      <c r="E31" s="86" t="s">
        <v>202</v>
      </c>
    </row>
    <row r="32" spans="1:5" ht="15.75" customHeight="1" x14ac:dyDescent="0.25">
      <c r="A32" s="52" t="s">
        <v>83</v>
      </c>
      <c r="B32" s="85">
        <v>0.17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0.94900000000000007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1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1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0</v>
      </c>
      <c r="C37" s="85">
        <v>0.95</v>
      </c>
      <c r="D37" s="86">
        <v>3.7084194520624445</v>
      </c>
      <c r="E37" s="86" t="s">
        <v>202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3.7265633425766982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1.4872849529300001</v>
      </c>
      <c r="C2" s="26">
        <f>'Baseline year population inputs'!C52</f>
        <v>1.5237885152199899</v>
      </c>
      <c r="D2" s="26">
        <f>'Baseline year population inputs'!C53</f>
        <v>1.5237885152199899</v>
      </c>
      <c r="E2" s="26">
        <f>'Baseline year population inputs'!C54</f>
        <v>1.4018046742000001</v>
      </c>
      <c r="F2" s="26">
        <f>'Baseline year population inputs'!C55</f>
        <v>1.4018046742000001</v>
      </c>
    </row>
    <row r="3" spans="1:6" ht="15.75" customHeight="1" x14ac:dyDescent="0.25">
      <c r="A3" s="3" t="s">
        <v>65</v>
      </c>
      <c r="B3" s="26">
        <f>frac_mam_1month * 2.6</f>
        <v>0.15411180460000001</v>
      </c>
      <c r="C3" s="26">
        <f>frac_mam_1_5months * 2.6</f>
        <v>0.15411180460000001</v>
      </c>
      <c r="D3" s="26">
        <f>frac_mam_6_11months * 2.6</f>
        <v>6.3314958200000007E-2</v>
      </c>
      <c r="E3" s="26">
        <f>frac_mam_12_23months * 2.6</f>
        <v>2.467069618E-2</v>
      </c>
      <c r="F3" s="26">
        <f>frac_mam_24_59months * 2.6</f>
        <v>1.8295701320000003E-2</v>
      </c>
    </row>
    <row r="4" spans="1:6" ht="15.75" customHeight="1" x14ac:dyDescent="0.25">
      <c r="A4" s="3" t="s">
        <v>66</v>
      </c>
      <c r="B4" s="26">
        <f>frac_sam_1month * 2.6</f>
        <v>5.0881154999999997E-2</v>
      </c>
      <c r="C4" s="26">
        <f>frac_sam_1_5months * 2.6</f>
        <v>5.0881154999999997E-2</v>
      </c>
      <c r="D4" s="26">
        <f>frac_sam_6_11months * 2.6</f>
        <v>0</v>
      </c>
      <c r="E4" s="26">
        <f>frac_sam_12_23months * 2.6</f>
        <v>2.3085557820000002E-2</v>
      </c>
      <c r="F4" s="26">
        <f>frac_sam_24_59months * 2.6</f>
        <v>4.157308566666666E-3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1288206.0490800003</v>
      </c>
      <c r="C2" s="78">
        <v>3317197</v>
      </c>
      <c r="D2" s="78">
        <v>6337842</v>
      </c>
      <c r="E2" s="78">
        <v>441144</v>
      </c>
      <c r="F2" s="78">
        <v>329802</v>
      </c>
      <c r="G2" s="22">
        <f t="shared" ref="G2:G40" si="0">C2+D2+E2+F2</f>
        <v>10425985</v>
      </c>
      <c r="H2" s="22">
        <f t="shared" ref="H2:H40" si="1">(B2 + stillbirth*B2/(1000-stillbirth))/(1-abortion)</f>
        <v>1491134.5499878463</v>
      </c>
      <c r="I2" s="22">
        <f>G2-H2</f>
        <v>8934850.450012153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1285441.564</v>
      </c>
      <c r="C3" s="78">
        <v>3326000</v>
      </c>
      <c r="D3" s="78">
        <v>6391000</v>
      </c>
      <c r="E3" s="78">
        <v>456000</v>
      </c>
      <c r="F3" s="78">
        <v>339000</v>
      </c>
      <c r="G3" s="22">
        <f t="shared" si="0"/>
        <v>10512000</v>
      </c>
      <c r="H3" s="22">
        <f t="shared" si="1"/>
        <v>1487934.5811484992</v>
      </c>
      <c r="I3" s="22">
        <f t="shared" ref="I3:I15" si="3">G3-H3</f>
        <v>9024065.4188515004</v>
      </c>
    </row>
    <row r="4" spans="1:9" ht="15.75" customHeight="1" x14ac:dyDescent="0.25">
      <c r="A4" s="7">
        <f t="shared" si="2"/>
        <v>2019</v>
      </c>
      <c r="B4" s="77">
        <v>1280103.6599999999</v>
      </c>
      <c r="C4" s="78">
        <v>3329000</v>
      </c>
      <c r="D4" s="78">
        <v>6439000</v>
      </c>
      <c r="E4" s="78">
        <v>469000</v>
      </c>
      <c r="F4" s="78">
        <v>348000</v>
      </c>
      <c r="G4" s="22">
        <f t="shared" si="0"/>
        <v>10585000</v>
      </c>
      <c r="H4" s="22">
        <f t="shared" si="1"/>
        <v>1481755.8078966558</v>
      </c>
      <c r="I4" s="22">
        <f t="shared" si="3"/>
        <v>9103244.1921033449</v>
      </c>
    </row>
    <row r="5" spans="1:9" ht="15.75" customHeight="1" x14ac:dyDescent="0.25">
      <c r="A5" s="7">
        <f t="shared" si="2"/>
        <v>2020</v>
      </c>
      <c r="B5" s="77">
        <v>1271624.4480000001</v>
      </c>
      <c r="C5" s="78">
        <v>3328000</v>
      </c>
      <c r="D5" s="78">
        <v>6475000</v>
      </c>
      <c r="E5" s="78">
        <v>482000</v>
      </c>
      <c r="F5" s="78">
        <v>356000</v>
      </c>
      <c r="G5" s="22">
        <f t="shared" si="0"/>
        <v>10641000</v>
      </c>
      <c r="H5" s="22">
        <f t="shared" si="1"/>
        <v>1471940.8827308402</v>
      </c>
      <c r="I5" s="22">
        <f t="shared" si="3"/>
        <v>9169059.1172691602</v>
      </c>
    </row>
    <row r="6" spans="1:9" ht="15.75" customHeight="1" x14ac:dyDescent="0.25">
      <c r="A6" s="7">
        <f t="shared" si="2"/>
        <v>2021</v>
      </c>
      <c r="B6" s="77">
        <v>1263888.0190000001</v>
      </c>
      <c r="C6" s="78">
        <v>3314000</v>
      </c>
      <c r="D6" s="78">
        <v>6508000</v>
      </c>
      <c r="E6" s="78">
        <v>496000</v>
      </c>
      <c r="F6" s="78">
        <v>366000</v>
      </c>
      <c r="G6" s="22">
        <f t="shared" si="0"/>
        <v>10684000</v>
      </c>
      <c r="H6" s="22">
        <f t="shared" si="1"/>
        <v>1462985.7496729984</v>
      </c>
      <c r="I6" s="22">
        <f t="shared" si="3"/>
        <v>9221014.2503270023</v>
      </c>
    </row>
    <row r="7" spans="1:9" ht="15.75" customHeight="1" x14ac:dyDescent="0.25">
      <c r="A7" s="7">
        <f t="shared" si="2"/>
        <v>2022</v>
      </c>
      <c r="B7" s="77">
        <v>1253282.0828</v>
      </c>
      <c r="C7" s="78">
        <v>3290000</v>
      </c>
      <c r="D7" s="78">
        <v>6523000</v>
      </c>
      <c r="E7" s="78">
        <v>509000</v>
      </c>
      <c r="F7" s="78">
        <v>375000</v>
      </c>
      <c r="G7" s="22">
        <f t="shared" si="0"/>
        <v>10697000</v>
      </c>
      <c r="H7" s="22">
        <f t="shared" si="1"/>
        <v>1450709.081733051</v>
      </c>
      <c r="I7" s="22">
        <f t="shared" si="3"/>
        <v>9246290.9182669483</v>
      </c>
    </row>
    <row r="8" spans="1:9" ht="15.75" customHeight="1" x14ac:dyDescent="0.25">
      <c r="A8" s="7">
        <f t="shared" si="2"/>
        <v>2023</v>
      </c>
      <c r="B8" s="77">
        <v>1240732.2311999998</v>
      </c>
      <c r="C8" s="78">
        <v>3261000</v>
      </c>
      <c r="D8" s="78">
        <v>6526000</v>
      </c>
      <c r="E8" s="78">
        <v>520000</v>
      </c>
      <c r="F8" s="78">
        <v>384000</v>
      </c>
      <c r="G8" s="22">
        <f t="shared" si="0"/>
        <v>10691000</v>
      </c>
      <c r="H8" s="22">
        <f t="shared" si="1"/>
        <v>1436182.277320554</v>
      </c>
      <c r="I8" s="22">
        <f t="shared" si="3"/>
        <v>9254817.7226794455</v>
      </c>
    </row>
    <row r="9" spans="1:9" ht="15.75" customHeight="1" x14ac:dyDescent="0.25">
      <c r="A9" s="7">
        <f t="shared" si="2"/>
        <v>2024</v>
      </c>
      <c r="B9" s="77">
        <v>1227488.4287999999</v>
      </c>
      <c r="C9" s="78">
        <v>3235000</v>
      </c>
      <c r="D9" s="78">
        <v>6516000</v>
      </c>
      <c r="E9" s="78">
        <v>528000</v>
      </c>
      <c r="F9" s="78">
        <v>394000</v>
      </c>
      <c r="G9" s="22">
        <f t="shared" si="0"/>
        <v>10673000</v>
      </c>
      <c r="H9" s="22">
        <f t="shared" si="1"/>
        <v>1420852.2054380663</v>
      </c>
      <c r="I9" s="22">
        <f t="shared" si="3"/>
        <v>9252147.7945619337</v>
      </c>
    </row>
    <row r="10" spans="1:9" ht="15.75" customHeight="1" x14ac:dyDescent="0.25">
      <c r="A10" s="7">
        <f t="shared" si="2"/>
        <v>2025</v>
      </c>
      <c r="B10" s="77">
        <v>1214448.625</v>
      </c>
      <c r="C10" s="78">
        <v>3214000</v>
      </c>
      <c r="D10" s="78">
        <v>6497000</v>
      </c>
      <c r="E10" s="78">
        <v>530000</v>
      </c>
      <c r="F10" s="78">
        <v>405000</v>
      </c>
      <c r="G10" s="22">
        <f t="shared" si="0"/>
        <v>10646000</v>
      </c>
      <c r="H10" s="22">
        <f t="shared" si="1"/>
        <v>1405758.2676436203</v>
      </c>
      <c r="I10" s="22">
        <f t="shared" si="3"/>
        <v>9240241.7323563807</v>
      </c>
    </row>
    <row r="11" spans="1:9" ht="15.75" customHeight="1" x14ac:dyDescent="0.25">
      <c r="A11" s="7">
        <f t="shared" si="2"/>
        <v>2026</v>
      </c>
      <c r="B11" s="77">
        <v>1205093.5728000002</v>
      </c>
      <c r="C11" s="78">
        <v>3202000</v>
      </c>
      <c r="D11" s="78">
        <v>6473000</v>
      </c>
      <c r="E11" s="78">
        <v>527000</v>
      </c>
      <c r="F11" s="78">
        <v>417000</v>
      </c>
      <c r="G11" s="22">
        <f t="shared" si="0"/>
        <v>10619000</v>
      </c>
      <c r="H11" s="22">
        <f t="shared" si="1"/>
        <v>1394929.5329374589</v>
      </c>
      <c r="I11" s="22">
        <f t="shared" si="3"/>
        <v>9224070.4670625404</v>
      </c>
    </row>
    <row r="12" spans="1:9" ht="15.75" customHeight="1" x14ac:dyDescent="0.25">
      <c r="A12" s="7">
        <f t="shared" si="2"/>
        <v>2027</v>
      </c>
      <c r="B12" s="77">
        <v>1195992.3959999999</v>
      </c>
      <c r="C12" s="78">
        <v>3195000</v>
      </c>
      <c r="D12" s="78">
        <v>6441000</v>
      </c>
      <c r="E12" s="78">
        <v>521000</v>
      </c>
      <c r="F12" s="78">
        <v>429000</v>
      </c>
      <c r="G12" s="22">
        <f t="shared" si="0"/>
        <v>10586000</v>
      </c>
      <c r="H12" s="22">
        <f t="shared" si="1"/>
        <v>1384394.6661110532</v>
      </c>
      <c r="I12" s="22">
        <f t="shared" si="3"/>
        <v>9201605.3338889461</v>
      </c>
    </row>
    <row r="13" spans="1:9" ht="15.75" customHeight="1" x14ac:dyDescent="0.25">
      <c r="A13" s="7">
        <f t="shared" si="2"/>
        <v>2028</v>
      </c>
      <c r="B13" s="77">
        <v>1187089.1104000001</v>
      </c>
      <c r="C13" s="78">
        <v>3189000</v>
      </c>
      <c r="D13" s="78">
        <v>6404000</v>
      </c>
      <c r="E13" s="78">
        <v>511000</v>
      </c>
      <c r="F13" s="78">
        <v>443000</v>
      </c>
      <c r="G13" s="22">
        <f t="shared" si="0"/>
        <v>10547000</v>
      </c>
      <c r="H13" s="22">
        <f t="shared" si="1"/>
        <v>1374088.8638862844</v>
      </c>
      <c r="I13" s="22">
        <f t="shared" si="3"/>
        <v>9172911.1361137163</v>
      </c>
    </row>
    <row r="14" spans="1:9" ht="15.75" customHeight="1" x14ac:dyDescent="0.25">
      <c r="A14" s="7">
        <f t="shared" si="2"/>
        <v>2029</v>
      </c>
      <c r="B14" s="77">
        <v>1178209.2420000003</v>
      </c>
      <c r="C14" s="78">
        <v>3179000</v>
      </c>
      <c r="D14" s="78">
        <v>6368000</v>
      </c>
      <c r="E14" s="78">
        <v>501000</v>
      </c>
      <c r="F14" s="78">
        <v>456000</v>
      </c>
      <c r="G14" s="22">
        <f t="shared" si="0"/>
        <v>10504000</v>
      </c>
      <c r="H14" s="22">
        <f t="shared" si="1"/>
        <v>1363810.1677258052</v>
      </c>
      <c r="I14" s="22">
        <f t="shared" si="3"/>
        <v>9140189.8322741948</v>
      </c>
    </row>
    <row r="15" spans="1:9" ht="15.75" customHeight="1" x14ac:dyDescent="0.25">
      <c r="A15" s="7">
        <f t="shared" si="2"/>
        <v>2030</v>
      </c>
      <c r="B15" s="77">
        <v>1169226.4080000001</v>
      </c>
      <c r="C15" s="78">
        <v>3163000</v>
      </c>
      <c r="D15" s="78">
        <v>6335000</v>
      </c>
      <c r="E15" s="78">
        <v>491000</v>
      </c>
      <c r="F15" s="78">
        <v>469000</v>
      </c>
      <c r="G15" s="22">
        <f t="shared" si="0"/>
        <v>10458000</v>
      </c>
      <c r="H15" s="22">
        <f t="shared" si="1"/>
        <v>1353412.2860020141</v>
      </c>
      <c r="I15" s="22">
        <f t="shared" si="3"/>
        <v>9104587.7139979862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127.32807815628942</v>
      </c>
      <c r="I17" s="22">
        <f t="shared" si="4"/>
        <v>-127.32807815628942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1.8655244999999999E-3</v>
      </c>
    </row>
    <row r="4" spans="1:8" ht="15.75" customHeight="1" x14ac:dyDescent="0.25">
      <c r="B4" s="24" t="s">
        <v>7</v>
      </c>
      <c r="C4" s="79">
        <v>6.8936971272232084E-2</v>
      </c>
    </row>
    <row r="5" spans="1:8" ht="15.75" customHeight="1" x14ac:dyDescent="0.25">
      <c r="B5" s="24" t="s">
        <v>8</v>
      </c>
      <c r="C5" s="79">
        <v>1.7735581059758646E-2</v>
      </c>
    </row>
    <row r="6" spans="1:8" ht="15.75" customHeight="1" x14ac:dyDescent="0.25">
      <c r="B6" s="24" t="s">
        <v>10</v>
      </c>
      <c r="C6" s="79">
        <v>8.2043094628019481E-2</v>
      </c>
    </row>
    <row r="7" spans="1:8" ht="15.75" customHeight="1" x14ac:dyDescent="0.25">
      <c r="B7" s="24" t="s">
        <v>13</v>
      </c>
      <c r="C7" s="79">
        <v>0.35950114461496846</v>
      </c>
    </row>
    <row r="8" spans="1:8" ht="15.75" customHeight="1" x14ac:dyDescent="0.25">
      <c r="B8" s="24" t="s">
        <v>14</v>
      </c>
      <c r="C8" s="79">
        <v>2.6539894248847023E-6</v>
      </c>
    </row>
    <row r="9" spans="1:8" ht="15.75" customHeight="1" x14ac:dyDescent="0.25">
      <c r="B9" s="24" t="s">
        <v>27</v>
      </c>
      <c r="C9" s="79">
        <v>0.27028187553041705</v>
      </c>
    </row>
    <row r="10" spans="1:8" ht="15.75" customHeight="1" x14ac:dyDescent="0.25">
      <c r="B10" s="24" t="s">
        <v>15</v>
      </c>
      <c r="C10" s="79">
        <v>0.19963315440517937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2.0361120971580601E-2</v>
      </c>
      <c r="D14" s="79">
        <v>2.0361120971580601E-2</v>
      </c>
      <c r="E14" s="79">
        <v>1.50794407867003E-2</v>
      </c>
      <c r="F14" s="79">
        <v>1.50794407867003E-2</v>
      </c>
    </row>
    <row r="15" spans="1:8" ht="15.75" customHeight="1" x14ac:dyDescent="0.25">
      <c r="B15" s="24" t="s">
        <v>16</v>
      </c>
      <c r="C15" s="79">
        <v>7.3573563243050394E-2</v>
      </c>
      <c r="D15" s="79">
        <v>7.3573563243050394E-2</v>
      </c>
      <c r="E15" s="79">
        <v>6.0664730796579101E-2</v>
      </c>
      <c r="F15" s="79">
        <v>6.0664730796579101E-2</v>
      </c>
    </row>
    <row r="16" spans="1:8" ht="15.75" customHeight="1" x14ac:dyDescent="0.25">
      <c r="B16" s="24" t="s">
        <v>17</v>
      </c>
      <c r="C16" s="79">
        <v>1.0194347870400499E-2</v>
      </c>
      <c r="D16" s="79">
        <v>1.0194347870400499E-2</v>
      </c>
      <c r="E16" s="79">
        <v>1.42567171724383E-2</v>
      </c>
      <c r="F16" s="79">
        <v>1.42567171724383E-2</v>
      </c>
    </row>
    <row r="17" spans="1:8" ht="15.75" customHeight="1" x14ac:dyDescent="0.25">
      <c r="B17" s="24" t="s">
        <v>18</v>
      </c>
      <c r="C17" s="79">
        <v>9.4904774299560003E-3</v>
      </c>
      <c r="D17" s="79">
        <v>9.4904774299560003E-3</v>
      </c>
      <c r="E17" s="79">
        <v>3.11827054424317E-2</v>
      </c>
      <c r="F17" s="79">
        <v>3.11827054424317E-2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8.8806071696408192E-3</v>
      </c>
      <c r="D19" s="79">
        <v>8.8806071696408192E-3</v>
      </c>
      <c r="E19" s="79">
        <v>1.23976945387941E-2</v>
      </c>
      <c r="F19" s="79">
        <v>1.23976945387941E-2</v>
      </c>
    </row>
    <row r="20" spans="1:8" ht="15.75" customHeight="1" x14ac:dyDescent="0.25">
      <c r="B20" s="24" t="s">
        <v>21</v>
      </c>
      <c r="C20" s="79">
        <v>1.13236636760231E-3</v>
      </c>
      <c r="D20" s="79">
        <v>1.13236636760231E-3</v>
      </c>
      <c r="E20" s="79">
        <v>7.3431220429828201E-3</v>
      </c>
      <c r="F20" s="79">
        <v>7.3431220429828201E-3</v>
      </c>
    </row>
    <row r="21" spans="1:8" ht="15.75" customHeight="1" x14ac:dyDescent="0.25">
      <c r="B21" s="24" t="s">
        <v>22</v>
      </c>
      <c r="C21" s="79">
        <v>5.00325452961611E-2</v>
      </c>
      <c r="D21" s="79">
        <v>5.00325452961611E-2</v>
      </c>
      <c r="E21" s="79">
        <v>0.24311265863850001</v>
      </c>
      <c r="F21" s="79">
        <v>0.24311265863850001</v>
      </c>
    </row>
    <row r="22" spans="1:8" ht="15.75" customHeight="1" x14ac:dyDescent="0.25">
      <c r="B22" s="24" t="s">
        <v>23</v>
      </c>
      <c r="C22" s="79">
        <v>0.8263349716516083</v>
      </c>
      <c r="D22" s="79">
        <v>0.8263349716516083</v>
      </c>
      <c r="E22" s="79">
        <v>0.6159629305815737</v>
      </c>
      <c r="F22" s="79">
        <v>0.6159629305815737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3.9699999999999999E-2</v>
      </c>
    </row>
    <row r="27" spans="1:8" ht="15.75" customHeight="1" x14ac:dyDescent="0.25">
      <c r="B27" s="24" t="s">
        <v>39</v>
      </c>
      <c r="C27" s="79">
        <v>2.3E-2</v>
      </c>
    </row>
    <row r="28" spans="1:8" ht="15.75" customHeight="1" x14ac:dyDescent="0.25">
      <c r="B28" s="24" t="s">
        <v>40</v>
      </c>
      <c r="C28" s="79">
        <v>0.18789999999999998</v>
      </c>
    </row>
    <row r="29" spans="1:8" ht="15.75" customHeight="1" x14ac:dyDescent="0.25">
      <c r="B29" s="24" t="s">
        <v>41</v>
      </c>
      <c r="C29" s="79">
        <v>0.14360000000000001</v>
      </c>
    </row>
    <row r="30" spans="1:8" ht="15.75" customHeight="1" x14ac:dyDescent="0.25">
      <c r="B30" s="24" t="s">
        <v>42</v>
      </c>
      <c r="C30" s="79">
        <v>5.21E-2</v>
      </c>
    </row>
    <row r="31" spans="1:8" ht="15.75" customHeight="1" x14ac:dyDescent="0.25">
      <c r="B31" s="24" t="s">
        <v>43</v>
      </c>
      <c r="C31" s="79">
        <v>2.41E-2</v>
      </c>
    </row>
    <row r="32" spans="1:8" ht="15.75" customHeight="1" x14ac:dyDescent="0.25">
      <c r="B32" s="24" t="s">
        <v>44</v>
      </c>
      <c r="C32" s="79">
        <v>8.5299999999999987E-2</v>
      </c>
    </row>
    <row r="33" spans="2:3" ht="15.75" customHeight="1" x14ac:dyDescent="0.25">
      <c r="B33" s="24" t="s">
        <v>45</v>
      </c>
      <c r="C33" s="79">
        <v>0.2238</v>
      </c>
    </row>
    <row r="34" spans="2:3" ht="15.75" customHeight="1" x14ac:dyDescent="0.25">
      <c r="B34" s="24" t="s">
        <v>46</v>
      </c>
      <c r="C34" s="79">
        <v>0.22050000000223516</v>
      </c>
    </row>
    <row r="35" spans="2:3" ht="15.75" customHeight="1" x14ac:dyDescent="0.25">
      <c r="B35" s="32" t="s">
        <v>129</v>
      </c>
      <c r="C35" s="74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0.84855127423515497</v>
      </c>
      <c r="D2" s="80">
        <v>0.84855127423515497</v>
      </c>
      <c r="E2" s="80">
        <v>0.83463945117706928</v>
      </c>
      <c r="F2" s="80">
        <v>0.69039976102380218</v>
      </c>
      <c r="G2" s="80">
        <v>0.59802536373204662</v>
      </c>
    </row>
    <row r="3" spans="1:15" ht="15.75" customHeight="1" x14ac:dyDescent="0.25">
      <c r="A3" s="5"/>
      <c r="B3" s="11" t="s">
        <v>118</v>
      </c>
      <c r="C3" s="80">
        <v>0.13251934257576728</v>
      </c>
      <c r="D3" s="80">
        <v>0.13251934257576728</v>
      </c>
      <c r="E3" s="80">
        <v>0.13696647403931395</v>
      </c>
      <c r="F3" s="80">
        <v>0.20855826114260692</v>
      </c>
      <c r="G3" s="80">
        <v>0.27765463316130734</v>
      </c>
    </row>
    <row r="4" spans="1:15" ht="15.75" customHeight="1" x14ac:dyDescent="0.25">
      <c r="A4" s="5"/>
      <c r="B4" s="11" t="s">
        <v>116</v>
      </c>
      <c r="C4" s="81">
        <v>8.6972841679546636E-3</v>
      </c>
      <c r="D4" s="81">
        <v>8.6972841679546636E-3</v>
      </c>
      <c r="E4" s="81">
        <v>1.8161975762493558E-2</v>
      </c>
      <c r="F4" s="81">
        <v>7.1368890672333846E-2</v>
      </c>
      <c r="G4" s="81">
        <v>7.2818438033659616E-2</v>
      </c>
    </row>
    <row r="5" spans="1:15" ht="15.75" customHeight="1" x14ac:dyDescent="0.25">
      <c r="A5" s="5"/>
      <c r="B5" s="11" t="s">
        <v>119</v>
      </c>
      <c r="C5" s="81">
        <v>1.0232099021123132E-2</v>
      </c>
      <c r="D5" s="81">
        <v>1.0232099021123132E-2</v>
      </c>
      <c r="E5" s="81">
        <v>1.0232099021123132E-2</v>
      </c>
      <c r="F5" s="81">
        <v>2.9673087161257085E-2</v>
      </c>
      <c r="G5" s="81">
        <v>5.1501565072986449E-2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0.83767674129375003</v>
      </c>
      <c r="D8" s="80">
        <v>0.83767674129375003</v>
      </c>
      <c r="E8" s="80">
        <v>0.89870112509909006</v>
      </c>
      <c r="F8" s="80">
        <v>0.95491439783266119</v>
      </c>
      <c r="G8" s="80">
        <v>0.96341035148321585</v>
      </c>
    </row>
    <row r="9" spans="1:15" ht="15.75" customHeight="1" x14ac:dyDescent="0.25">
      <c r="B9" s="7" t="s">
        <v>121</v>
      </c>
      <c r="C9" s="80">
        <v>8.3479812706250003E-2</v>
      </c>
      <c r="D9" s="80">
        <v>8.3479812706250003E-2</v>
      </c>
      <c r="E9" s="80">
        <v>7.6946967900910018E-2</v>
      </c>
      <c r="F9" s="80">
        <v>2.6717812167338713E-2</v>
      </c>
      <c r="G9" s="80">
        <v>2.7953875483450821E-2</v>
      </c>
    </row>
    <row r="10" spans="1:15" ht="15.75" customHeight="1" x14ac:dyDescent="0.25">
      <c r="B10" s="7" t="s">
        <v>122</v>
      </c>
      <c r="C10" s="81">
        <v>5.9273771000000003E-2</v>
      </c>
      <c r="D10" s="81">
        <v>5.9273771000000003E-2</v>
      </c>
      <c r="E10" s="81">
        <v>2.4351907000000002E-2</v>
      </c>
      <c r="F10" s="81">
        <v>9.4887293000000001E-3</v>
      </c>
      <c r="G10" s="81">
        <v>7.0368082000000012E-3</v>
      </c>
    </row>
    <row r="11" spans="1:15" ht="15.75" customHeight="1" x14ac:dyDescent="0.25">
      <c r="B11" s="7" t="s">
        <v>123</v>
      </c>
      <c r="C11" s="81">
        <v>1.9569674999999998E-2</v>
      </c>
      <c r="D11" s="81">
        <v>1.9569674999999998E-2</v>
      </c>
      <c r="E11" s="81">
        <v>0</v>
      </c>
      <c r="F11" s="81">
        <v>8.8790607000000001E-3</v>
      </c>
      <c r="G11" s="81">
        <v>1.5989648333333331E-3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0.22474285975</v>
      </c>
      <c r="D14" s="82">
        <v>0.234737514727</v>
      </c>
      <c r="E14" s="82">
        <v>0.234737514727</v>
      </c>
      <c r="F14" s="82">
        <v>0.223199456702</v>
      </c>
      <c r="G14" s="82">
        <v>0.223199456702</v>
      </c>
      <c r="H14" s="83">
        <v>0.34399999999999997</v>
      </c>
      <c r="I14" s="83">
        <v>0.34399999999999997</v>
      </c>
      <c r="J14" s="83">
        <v>0.34399999999999997</v>
      </c>
      <c r="K14" s="83">
        <v>0.34399999999999997</v>
      </c>
      <c r="L14" s="83">
        <v>0.136617116244</v>
      </c>
      <c r="M14" s="83">
        <v>0.121506515112</v>
      </c>
      <c r="N14" s="83">
        <v>0.10627464881749998</v>
      </c>
      <c r="O14" s="83">
        <v>0.15351555321900001</v>
      </c>
    </row>
    <row r="15" spans="1:15" ht="15.75" customHeight="1" x14ac:dyDescent="0.25">
      <c r="B15" s="16" t="s">
        <v>68</v>
      </c>
      <c r="C15" s="80">
        <f>iron_deficiency_anaemia*C14</f>
        <v>0.11852709436143843</v>
      </c>
      <c r="D15" s="80">
        <f t="shared" ref="D15:O15" si="0">iron_deficiency_anaemia*D14</f>
        <v>0.12379817356229343</v>
      </c>
      <c r="E15" s="80">
        <f t="shared" si="0"/>
        <v>0.12379817356229343</v>
      </c>
      <c r="F15" s="80">
        <f t="shared" si="0"/>
        <v>0.11771311931942142</v>
      </c>
      <c r="G15" s="80">
        <f t="shared" si="0"/>
        <v>0.11771311931942142</v>
      </c>
      <c r="H15" s="80">
        <f t="shared" si="0"/>
        <v>0.1814220950364801</v>
      </c>
      <c r="I15" s="80">
        <f t="shared" si="0"/>
        <v>0.1814220950364801</v>
      </c>
      <c r="J15" s="80">
        <f t="shared" si="0"/>
        <v>0.1814220950364801</v>
      </c>
      <c r="K15" s="80">
        <f t="shared" si="0"/>
        <v>0.1814220950364801</v>
      </c>
      <c r="L15" s="80">
        <f t="shared" si="0"/>
        <v>7.205047513613029E-2</v>
      </c>
      <c r="M15" s="80">
        <f t="shared" si="0"/>
        <v>6.4081298058723174E-2</v>
      </c>
      <c r="N15" s="80">
        <f t="shared" si="0"/>
        <v>5.6048166970165784E-2</v>
      </c>
      <c r="O15" s="80">
        <f t="shared" si="0"/>
        <v>8.0962538621148952E-2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7.0999999999999994E-2</v>
      </c>
      <c r="D2" s="81">
        <v>7.0999999999999994E-2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0.47200000000000003</v>
      </c>
      <c r="D3" s="81">
        <v>0.39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9.3000000000000013E-2</v>
      </c>
      <c r="D4" s="81">
        <v>9.3000000000000013E-2</v>
      </c>
      <c r="E4" s="81">
        <v>0.16399999999999998</v>
      </c>
      <c r="F4" s="81">
        <v>0.35600000000000004</v>
      </c>
      <c r="G4" s="81">
        <v>0</v>
      </c>
    </row>
    <row r="5" spans="1:7" x14ac:dyDescent="0.25">
      <c r="B5" s="43" t="s">
        <v>169</v>
      </c>
      <c r="C5" s="80">
        <f>1-SUM(C2:C4)</f>
        <v>0.36399999999999999</v>
      </c>
      <c r="D5" s="80">
        <f>1-SUM(D2:D4)</f>
        <v>0.44599999999999995</v>
      </c>
      <c r="E5" s="80">
        <f>1-SUM(E2:E4)</f>
        <v>0.83600000000000008</v>
      </c>
      <c r="F5" s="80">
        <f>1-SUM(F2:F4)</f>
        <v>0.64399999999999991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0.11462</v>
      </c>
      <c r="D2" s="144">
        <v>0.11093</v>
      </c>
      <c r="E2" s="144">
        <v>0.10737000000000001</v>
      </c>
      <c r="F2" s="144">
        <v>0.10391</v>
      </c>
      <c r="G2" s="144">
        <v>0.10059</v>
      </c>
      <c r="H2" s="144">
        <v>9.74E-2</v>
      </c>
      <c r="I2" s="144">
        <v>9.4329999999999997E-2</v>
      </c>
      <c r="J2" s="144">
        <v>9.1359999999999997E-2</v>
      </c>
      <c r="K2" s="144">
        <v>8.8510000000000005E-2</v>
      </c>
      <c r="L2" s="144">
        <v>8.5760000000000003E-2</v>
      </c>
      <c r="M2" s="144">
        <v>8.3110000000000003E-2</v>
      </c>
      <c r="N2" s="144">
        <v>8.0570000000000003E-2</v>
      </c>
      <c r="O2" s="144">
        <v>7.8129999999999991E-2</v>
      </c>
      <c r="P2" s="144">
        <v>7.5789999999999996E-2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9.7299999999999991E-3</v>
      </c>
      <c r="D4" s="144">
        <v>9.5399999999999999E-3</v>
      </c>
      <c r="E4" s="144">
        <v>9.3600000000000003E-3</v>
      </c>
      <c r="F4" s="144">
        <v>9.1999999999999998E-3</v>
      </c>
      <c r="G4" s="144">
        <v>9.0399999999999994E-3</v>
      </c>
      <c r="H4" s="144">
        <v>8.8800000000000007E-3</v>
      </c>
      <c r="I4" s="144">
        <v>8.7299999999999999E-3</v>
      </c>
      <c r="J4" s="144">
        <v>8.5799999999999991E-3</v>
      </c>
      <c r="K4" s="144">
        <v>8.4399999999999996E-3</v>
      </c>
      <c r="L4" s="144">
        <v>8.3099999999999997E-3</v>
      </c>
      <c r="M4" s="144">
        <v>8.1899999999999994E-3</v>
      </c>
      <c r="N4" s="144">
        <v>8.0700000000000008E-3</v>
      </c>
      <c r="O4" s="144">
        <v>7.9500000000000005E-3</v>
      </c>
      <c r="P4" s="144">
        <v>7.8399999999999997E-3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0.11884227884798157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0.18142209503648013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6.7747783205172302E-2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7.0999999999999994E-2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0.29200000000000004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14.218</v>
      </c>
      <c r="D13" s="143">
        <v>13.585000000000001</v>
      </c>
      <c r="E13" s="143">
        <v>13.013999999999999</v>
      </c>
      <c r="F13" s="143">
        <v>12.491</v>
      </c>
      <c r="G13" s="143">
        <v>12.01</v>
      </c>
      <c r="H13" s="143">
        <v>11.566000000000001</v>
      </c>
      <c r="I13" s="143">
        <v>11.147</v>
      </c>
      <c r="J13" s="143">
        <v>10.757999999999999</v>
      </c>
      <c r="K13" s="143">
        <v>10.388999999999999</v>
      </c>
      <c r="L13" s="143">
        <v>10.039999999999999</v>
      </c>
      <c r="M13" s="143">
        <v>9.7170000000000005</v>
      </c>
      <c r="N13" s="143">
        <v>9.2970000000000006</v>
      </c>
      <c r="O13" s="143">
        <v>8.8989999999999991</v>
      </c>
      <c r="P13" s="143">
        <v>8.4909999999999997</v>
      </c>
    </row>
    <row r="14" spans="1:16" x14ac:dyDescent="0.25">
      <c r="B14" s="16" t="s">
        <v>170</v>
      </c>
      <c r="C14" s="143">
        <f>maternal_mortality</f>
        <v>0.42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0.13900000000000001</v>
      </c>
      <c r="E2" s="92">
        <f>food_insecure</f>
        <v>0.13900000000000001</v>
      </c>
      <c r="F2" s="92">
        <f>food_insecure</f>
        <v>0.13900000000000001</v>
      </c>
      <c r="G2" s="92">
        <f>food_insecure</f>
        <v>0.13900000000000001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0.13900000000000001</v>
      </c>
      <c r="F5" s="92">
        <f>food_insecure</f>
        <v>0.13900000000000001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5.7203267420384618E-2</v>
      </c>
      <c r="D7" s="92">
        <f>diarrhoea_1_5mo/26</f>
        <v>5.8607250585384227E-2</v>
      </c>
      <c r="E7" s="92">
        <f>diarrhoea_6_11mo/26</f>
        <v>5.8607250585384227E-2</v>
      </c>
      <c r="F7" s="92">
        <f>diarrhoea_12_23mo/26</f>
        <v>5.3915564392307699E-2</v>
      </c>
      <c r="G7" s="92">
        <f>diarrhoea_24_59mo/26</f>
        <v>5.3915564392307699E-2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0.13900000000000001</v>
      </c>
      <c r="F8" s="92">
        <f>food_insecure</f>
        <v>0.13900000000000001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0.373</v>
      </c>
      <c r="E9" s="92">
        <f>IF(ISBLANK(comm_deliv), frac_children_health_facility,1)</f>
        <v>0.373</v>
      </c>
      <c r="F9" s="92">
        <f>IF(ISBLANK(comm_deliv), frac_children_health_facility,1)</f>
        <v>0.373</v>
      </c>
      <c r="G9" s="92">
        <f>IF(ISBLANK(comm_deliv), frac_children_health_facility,1)</f>
        <v>0.373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5.7203267420384618E-2</v>
      </c>
      <c r="D11" s="92">
        <f>diarrhoea_1_5mo/26</f>
        <v>5.8607250585384227E-2</v>
      </c>
      <c r="E11" s="92">
        <f>diarrhoea_6_11mo/26</f>
        <v>5.8607250585384227E-2</v>
      </c>
      <c r="F11" s="92">
        <f>diarrhoea_12_23mo/26</f>
        <v>5.3915564392307699E-2</v>
      </c>
      <c r="G11" s="92">
        <f>diarrhoea_24_59mo/26</f>
        <v>5.3915564392307699E-2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0.13900000000000001</v>
      </c>
      <c r="I14" s="92">
        <f>food_insecure</f>
        <v>0.13900000000000001</v>
      </c>
      <c r="J14" s="92">
        <f>food_insecure</f>
        <v>0.13900000000000001</v>
      </c>
      <c r="K14" s="92">
        <f>food_insecure</f>
        <v>0.13900000000000001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0.88900000000000001</v>
      </c>
      <c r="I17" s="92">
        <f>frac_PW_health_facility</f>
        <v>0.88900000000000001</v>
      </c>
      <c r="J17" s="92">
        <f>frac_PW_health_facility</f>
        <v>0.88900000000000001</v>
      </c>
      <c r="K17" s="92">
        <f>frac_PW_health_facility</f>
        <v>0.88900000000000001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5.0000000000000001E-3</v>
      </c>
      <c r="I18" s="92">
        <f>frac_malaria_risk</f>
        <v>5.0000000000000001E-3</v>
      </c>
      <c r="J18" s="92">
        <f>frac_malaria_risk</f>
        <v>5.0000000000000001E-3</v>
      </c>
      <c r="K18" s="92">
        <f>frac_malaria_risk</f>
        <v>5.0000000000000001E-3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0.40299999999999997</v>
      </c>
      <c r="M23" s="92">
        <f>famplan_unmet_need</f>
        <v>0.40299999999999997</v>
      </c>
      <c r="N23" s="92">
        <f>famplan_unmet_need</f>
        <v>0.40299999999999997</v>
      </c>
      <c r="O23" s="92">
        <f>famplan_unmet_need</f>
        <v>0.40299999999999997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7.7972417807769756E-2</v>
      </c>
      <c r="M24" s="92">
        <f>(1-food_insecure)*(0.49)+food_insecure*(0.7)</f>
        <v>0.51919000000000004</v>
      </c>
      <c r="N24" s="92">
        <f>(1-food_insecure)*(0.49)+food_insecure*(0.7)</f>
        <v>0.51919000000000004</v>
      </c>
      <c r="O24" s="92">
        <f>(1-food_insecure)*(0.49)+food_insecure*(0.7)</f>
        <v>0.51919000000000004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3.3416750489044182E-2</v>
      </c>
      <c r="M25" s="92">
        <f>(1-food_insecure)*(0.21)+food_insecure*(0.3)</f>
        <v>0.22250999999999999</v>
      </c>
      <c r="N25" s="92">
        <f>(1-food_insecure)*(0.21)+food_insecure*(0.3)</f>
        <v>0.22250999999999999</v>
      </c>
      <c r="O25" s="92">
        <f>(1-food_insecure)*(0.21)+food_insecure*(0.3)</f>
        <v>0.22250999999999999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3.8791724647521959E-2</v>
      </c>
      <c r="M26" s="92">
        <f>(1-food_insecure)*(0.3)</f>
        <v>0.25829999999999997</v>
      </c>
      <c r="N26" s="92">
        <f>(1-food_insecure)*(0.3)</f>
        <v>0.25829999999999997</v>
      </c>
      <c r="O26" s="92">
        <f>(1-food_insecure)*(0.3)</f>
        <v>0.25829999999999997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0.8498191070556641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5.0000000000000001E-3</v>
      </c>
      <c r="D33" s="92">
        <f t="shared" si="3"/>
        <v>5.0000000000000001E-3</v>
      </c>
      <c r="E33" s="92">
        <f t="shared" si="3"/>
        <v>5.0000000000000001E-3</v>
      </c>
      <c r="F33" s="92">
        <f t="shared" si="3"/>
        <v>5.0000000000000001E-3</v>
      </c>
      <c r="G33" s="92">
        <f t="shared" si="3"/>
        <v>5.0000000000000001E-3</v>
      </c>
      <c r="H33" s="92">
        <f t="shared" si="3"/>
        <v>5.0000000000000001E-3</v>
      </c>
      <c r="I33" s="92">
        <f t="shared" si="3"/>
        <v>5.0000000000000001E-3</v>
      </c>
      <c r="J33" s="92">
        <f t="shared" si="3"/>
        <v>5.0000000000000001E-3</v>
      </c>
      <c r="K33" s="92">
        <f t="shared" si="3"/>
        <v>5.0000000000000001E-3</v>
      </c>
      <c r="L33" s="92">
        <f t="shared" si="3"/>
        <v>5.0000000000000001E-3</v>
      </c>
      <c r="M33" s="92">
        <f t="shared" si="3"/>
        <v>5.0000000000000001E-3</v>
      </c>
      <c r="N33" s="92">
        <f t="shared" si="3"/>
        <v>5.0000000000000001E-3</v>
      </c>
      <c r="O33" s="92">
        <f t="shared" si="3"/>
        <v>5.0000000000000001E-3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2020-03-24T06:50:52Z</dcterms:modified>
</cp:coreProperties>
</file>