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28C0D0D-DA64-4789-B2BD-0B584DE1B85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I10" i="2" s="1"/>
  <c r="H11" i="2"/>
  <c r="I11" i="2" s="1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18" i="2"/>
  <c r="I32" i="2"/>
  <c r="I20" i="2"/>
  <c r="I16" i="2"/>
  <c r="I31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9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2249185-92F3-4D01-B82D-E4141A4733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632565A-CFA6-4CD5-A3EB-C2FE22EC62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18EC9C62-0EC8-43EB-AE35-878FCC8E09C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370257F-A5FB-4183-904F-A423A46D162A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BFF1FE9E-2B06-49DE-85C2-443555197A7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76003C0-EA9D-4631-8B67-C25F0A476DC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C9D7BE4-E32A-4649-8E49-2559D020613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AA28E73-4A18-4C33-9E41-19BDC9E0198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AECBFC2-AABF-45D1-8C4B-77476104BED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0AB8AE2-1F29-480A-9D54-540C087ED83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B22A3B5-DF92-46D4-A1DF-980561DA226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B8C6947-9230-4B18-B4AA-378AA9AA99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570AE3C-1A72-4D16-B8ED-CC0A4CDA74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6C27D1A-3DD6-44DF-A647-F0CD1385E2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F2F24B1-DCB3-43B0-B61F-620394A89F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C7A9C92-C19E-4FE6-B086-883614704E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60DD94A-53DB-4160-8506-C62731B3C7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FC73EE4-D75B-4364-A4B4-3E7036283F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EC909E8-DA7E-40FF-8927-5A36260CD8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DC6DD15-CA71-4A56-963A-89560FBA038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686E014-0D66-4931-82EB-C3D8AC26111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2D9914C-1CD8-4876-8B3D-0AFA5848163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3561DCC-0074-4717-BCB6-56F3080F8BD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6C9DB255-BD30-4CE1-98AF-79B4890DA9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4A3499F-C6DE-4167-91A9-5DB65B22A50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80A7DE5-E198-4C3D-9DE6-3689DE6493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1924F3F-1874-4901-8924-CCD9E17286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B5D8068-0329-4FA6-8923-0F340248B2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553C7A2-A2AE-463F-8DF0-0073462FF3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6C38A8B-6972-47A1-BF3E-CC7A08DB52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9F3B628-24FB-40EF-BAB8-515B763F89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0870B32-3572-45C3-AE17-31047BAD66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F812452-89A2-47F1-A56E-DDC6FE3D06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BD5F368-EAA5-47E1-837E-961840B03D7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1A91DF3-EF2B-4A84-9A8B-7F129E09D86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02C88B4-41D7-4FB2-857C-079D328081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8BDFE1A-B547-4229-B523-BD769AA520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F6E0FCB-C9F5-4AE1-99B1-3487EC1164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08EEB50-595F-4214-8964-C8E5769FDC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E334198-47C0-40EE-925F-52BE0E2470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A2F59DC8-5F35-4C8D-B13A-7C233147EB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AA0987C-A8A9-4CBC-B80F-3B91A54BFD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8A3B228-FAB2-41F3-8D67-BD6BBBF889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791237D-E2FA-4B21-B80B-7072CD5FDE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390BB92-F5C0-4FA3-A29F-ADB3F740CA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BAD3591-AAA2-40BC-B7CF-437F38A0EB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ED5A108-C644-448C-8E25-80C388D26D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5009696-39F5-4853-A396-4542FA82B0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98D5AD6-0D9C-469A-9838-B70BA9DAF0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7CBFB3D-8B02-4050-AA60-41C643B4CF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1423A7C-E8AB-4114-BA4E-B4392C4553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D93DA15-EEFF-47E7-B924-F7DE1DB999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B24504F-1F04-43EF-99C7-C08620CDDB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86556A6-457A-4987-9309-E6B1655931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3B2F49A-7F31-409D-927E-801BDA354E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CF1E276-89F0-4B7D-B097-25318078A0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454D14C-3190-443F-8620-9C5E1E68A3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53B81F3-CC50-42E6-834F-060B432AAA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8CB2C60-BE6D-4E9D-BD82-7D9F2A018C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454225D-F906-47D4-8945-85BC1C8AF6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792981A-0DF0-4787-A4BC-E93BE63730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FAA79A6-B8B2-4528-898E-DB32B558F9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BD69FFC2-843B-4D76-B27B-D6C2C9E9DE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F009624-907B-4507-930A-30E9281531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2F7D373-F0CD-44B4-BC41-F920FF00BC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BA786F0-424D-4807-9532-42080278AB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9E9A9B2-29F1-4978-A122-550957F3C9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17B455B-9C6A-49B5-8D35-5C24933E1E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CEBA7AF-7DD1-4320-BFE7-0066DF5853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856B76E-5965-48DC-8801-355BEBE263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E574743-1487-440A-9376-1316BC55FE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E6B417D8-435D-4116-8FD0-DB67F1EE3A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7AE7418-BC42-4660-9513-DF1F87FC8D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504E0719-BB64-40FA-9D80-CBDDD2EEBE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09C8354-9D90-4DA7-A17D-263FF5414A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FDA34DF-D93B-4FAB-9261-460CE4815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19AD661-1901-4996-830F-CDF46E9E56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C5C6121-BE2A-4EAE-B94F-6FCC76D06B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715D31E-F6CE-4291-A81F-099292A75A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CB0F527-91F0-4E87-BF75-EA16A6877F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0B5BE72-44A7-4E5C-BFD1-BDBEE1479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8E5E466-7E7B-4B25-A2AD-A35E8D0375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2D7CD72-7978-4D9B-98B0-129E248BE1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F0A29F1-55FC-420D-943C-0A54FD7C56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3AC2E29-ACD5-4B37-87E3-D0B75F8C47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35A4833-23A2-496C-8753-EE613E519C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6D4A5F4-8433-4FAD-B47F-6DE6B99D31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47C437B-4CCC-4C6E-857E-74BE5BB8D3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7655850-67C5-4831-BC09-9FE30D631B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CAD3EDA-6E8D-4821-A0D6-ABC635249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16ED3E0-9C62-4342-88D3-BC7C28B3D7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88DD09F-A532-4D9D-A84B-E6A236A8CC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97779E7-ED8E-41B9-B584-FE2AFDB349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36C8A1F-411D-4483-B0F7-7C0BC5E5A4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3884D1B-D207-47B3-92DC-BFD6E68F33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6EBE6B2-3759-467F-9DB2-AA0768FC51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78C6F87-5138-4EA7-AFF0-3596D4359D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5BA8F82-65DC-4C16-9C13-408FDA9A8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4AC0E0F-F347-46F2-A1EE-9A07C1B041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87041FC-C334-47AF-803E-834D57143A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D01E32D-0223-4D6A-960C-903ECC1689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C0839C8-168A-4AD9-93EA-1864D06189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E0CF281-1FEE-4FBE-A266-117303DC5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3F3D720-9CF1-43AF-A555-FCCBF8FD7B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BAAA421-DE91-45F0-9BE0-F209F7D03C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5FDEA9F-3037-4560-81AE-FC40F1606E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B18BAAD-6569-47B0-AEB2-B6C900DF10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50274103-8386-4530-8B1C-564FB7E473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2CCE6F5-21E9-4D8F-B3C3-A43263FC1D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7BF2476-B6E2-458B-853E-13AB3C8D10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13C1E6E-9838-41E0-BCE8-1AFC307B61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E11696E-5B6A-4AF7-80ED-E545AE5A87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43E9A21-A1E1-42AB-AD24-21E083CA63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0C80FDB-35C2-45A9-91DA-1AB1EE6229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3EA5229-3B26-47D6-8FD1-C42B6A58CD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CF81661-2B5B-4BEF-94D2-3F62614C9C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17DAE82-855F-480A-B6CF-41A3BC8434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ACB9A42-2955-450F-9C7E-A54D7A9347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FCC8CCD-5225-486F-9F18-0EA2F1A0F6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3C3856A-0044-46CB-B7DB-E19810D70B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B5331D1-AA4C-4AC3-AAA8-798EFC52E1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6A62C87-1FED-4CD6-8AD1-06824E8C55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EB926971-220C-4479-B1C9-FA493C4B9C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3A88AB3-C724-4841-9140-6FD9BFCE71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BD8D7D7-B4F3-456B-8282-E57CB2ECC9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6BE1B9A-D900-4479-A268-6F79FE1CEA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7015B74-C7CC-4346-8DB7-2C66BE4BFE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67C845E-BD67-4BAE-BA53-907950A58D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4875DE0-FD02-4CBE-B20D-BD26F503AF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96CAEA20-242F-4A2B-876F-726BFA03B3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F276BE9-D3E2-46B3-A263-97FE9707C0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946272F-C35A-4CE8-9A2C-F443469BE9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93FDA286-416F-4D1F-831E-A1A0916FF8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A69FDA7-048B-43A3-81DF-51A1DE9792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DB16858-59AF-4E5D-AF8C-C7C5DDCDC4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450E402-CE34-4EBA-8477-74C3AECC4B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8CA49F2E-A5A5-4D0D-BBB3-680E1A667E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C43FB1CD-01FB-4012-AD05-3D41867968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7B7C02C-CB3E-44D4-99EF-78958C6394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2FC7824-D21F-48D3-AA86-4D323595B8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C3F101D-4992-488F-8D1C-354A17BF45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483338D-03FB-4B74-AA22-E24C746594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C225D866-A834-4118-974A-DF8B746C2C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021564F-A185-4642-9847-5F8B884E03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B45A9F2-4A11-4FA0-9BDD-DEBFDA13A1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FFAAFD3-1261-4AD7-AD1E-25C06CB081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EE423F9-9B8D-483B-A83C-3F30728E88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FEC96B3-2A3A-4004-9DC6-971F961C55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A196FF2-3E4E-4CDE-8694-1A5FA8089C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4DA539C8-92C5-4E09-9C2E-1EEBA3C044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EF4B2A1-F374-4803-91C4-74A612C08F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75BD416-B618-4449-96DA-5F29A87B85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BEB74DE-1CEA-43D4-8F8E-025B663B59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00FAA1E-8536-43E0-B015-74BDED34F4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A715926-41C0-492D-B6FC-9BC807D1DE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4BB4891-4DF0-44B3-BED2-10688BCBE0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0987E17-8958-40E5-8231-A9B85B2655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C101E556-130C-4E8F-8F50-AAD9F09B52A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CA2385D-CE56-4888-BB04-CC730F8FD5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C2ED619-A208-49B9-9448-0F02826A34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5AC10BE-E138-4FB7-83F4-9E59AAD4C2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A5BC97F-AE7C-4B0D-B216-1A624D2EC8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14C1AF7-761A-4FC9-BB39-7EC6D0A4C5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E9624E8-A287-4BD1-8791-CBF4AA5259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D4B04A5-0512-434E-89EC-746AEECF82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CDF6398-AF36-4BB1-A2DB-B0CD148420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3F75C4B-0BDB-4F06-8B9D-32EEC21875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F994840-8771-4978-B129-CF6F50CB94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FD133CA-DE17-4B32-965F-B77712664C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6747A56-FB29-4602-9908-E4EF4667C5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486BC57-BABF-461B-B4BA-5C9C1E09C3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EE37CC90-1EF4-43F6-9F47-389955DCE4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219EF692-D8A4-41CF-B03B-13DDA5ED36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D30E936-8FDF-4AB6-BE51-D906FBA973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24DA5DAC-B77C-4429-B7FE-FE4C731561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E0E75BC-32B5-4858-9570-2C20B903C7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4EC468C-2ABA-49C3-80B1-3757A158AE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6FEBC5E-41CD-40BA-B5A6-66E19CFF5F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4F94B85-00A8-4F83-AD37-63BCD73541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06A0288-8100-4FD2-B1AC-432B38B90F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921BDBF-D2B3-4D1E-ABD5-6490167A37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F92A5D2-F5A1-4651-8637-028C405730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AB618693-0066-489E-918B-8B896E2F5F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DA6EFED-0095-4B91-A516-4A7E99410E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C546BF90-2B4C-40E7-9C7D-CEF3F25949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280142D-F1EE-47EC-BFBD-963F6FADB0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9E49AF95-3CB3-4E9B-AC03-4477262A5B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7E490D50-E6D1-41AB-AFD4-F0EA1C3A40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96F5908-6169-43E3-8CA0-B16EBE02B3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3C431E5-7394-4DCF-932C-A944F7CED5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F65F90E-3CE5-4DAC-B3EB-339B3C7AE3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D06E138-4748-4A44-8882-4674E13DA4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90B9DAD-FBE5-4A18-ABF7-1D8493BCCB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6E6107A-14BE-4343-AFC9-03E3C05E0B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C4A34597-78C3-4ADE-BEE4-F59FA51008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060B1B98-0FEF-4209-917F-392528CE8E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47DA094C-0D71-4E44-93D0-953E3D4ECA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8ECB6A6-0B04-49C5-941E-EE797811B0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C94EC63-A3CF-4546-A21F-18DE251B70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78CF0A8-1CFF-4BF8-8FDD-AB47EF7081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A83A7EC-8780-4B41-86DB-C1513D833E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765C91A-C087-4E72-9587-8C6518DB41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0E6A348-219F-4994-8EA9-190136BB8C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CE618734-653A-41E5-9612-4B4DE579077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0E0A2E1-901F-4725-B873-2FE2F59F94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A805B90-CFD1-45BF-AE8F-1968D79B22C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75BA3C0-DD9D-490C-93E1-CD59A82CFCA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42B3AB1-115A-40ED-9486-FFB27453DC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F1007FA2-0A4A-42F7-87B8-3D222718EE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BA2531A-9023-4A7F-A85A-B894C8FA35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15ED27B-B00F-4E6F-8D8C-0F6D900C4B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9911C33E-6C89-4FC3-8EC5-D08ED1D822E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94A745C-28DA-41C4-8079-6CF65D308F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2A43ABC-BCCE-4E00-BB6E-2CB64F981F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E2D10A8-652A-4859-8375-5D995648FD4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C38314B-9590-4859-B173-B14C500E608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B0E0B1FA-1B37-408E-AB2D-7CE93BEE59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B52A7A72-C800-4E64-9570-8A04A0CA885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D78D40B-FB6B-4684-A10F-C0951A6CDF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BDCCCD8-4AD0-4075-B5C7-FDC13F2532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0D32FC0-CBCF-45C0-B37C-4849EB9767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A27C77A1-EDC0-46DB-914C-888D576A8B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BC4AA11-443D-4FBD-8E87-FE131370D7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61ACBF9-BDB5-4A5E-947F-187C6A6FBF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A889A4D-A32C-4853-A884-D6A7C50066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AFB8844-4F80-4B5C-A1E1-C71EADBF4B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9A32A9D-E9AB-4ECD-9DFE-30176596B4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55E5094-D6DE-442E-B13B-C35593191C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098C28C-71ED-4062-A6D0-08098FABE9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EE6C1E0-46C0-4C4F-9C62-0F625D7ECF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EA2E7FD-77DF-4F3E-BBDD-50BE763517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B045AA2-70BB-4AF4-BA7B-4DB35AAAA6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A9BE705-B836-4246-97D1-1C6C266D85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7C533FD-9E4C-4968-99A8-C91F0E855A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0F7668A-C3C7-4A3E-B237-472CF4E179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83B4070-FA25-45A4-ADA7-4A515A8C6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42921F5-13E1-46B9-B34F-3F5AF87E6F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C150224-6182-4A70-BE98-FC58BC101A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B14ED31-D3E9-4C11-8622-A72C829013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C982D59-B44E-40FB-BFEE-7772B8E730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9AEED1D-A2C4-48E8-AF27-220A45F005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CD7F932-17F5-47E0-BECF-F8370E087B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8170A26-0DA0-40AB-B263-AA4ACD22EB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125B731-4F5F-4C55-877E-44FAFEBA1A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06CC6D0-8EBF-4143-AE40-280AB0E398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9B842CF-A6EC-4168-82C4-281424FE48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F08592E-130F-4D52-A33C-3CD51A910A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629EE44-CE06-4FA2-8058-4355146B59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3DC5C60-4E6C-45FF-A33C-91F982405D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FDE7FAC-7D6E-40ED-B271-3B03E77518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D6B8DB7-6AE9-4B77-8D5A-A203667362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4BB9E7E-C14D-4C88-A8A6-F481AAD165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4BFEEEC-B5C3-48CB-990D-35C7782447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964E239-F9C0-4ABF-B51E-53F0A864D6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BF8A1C22-1244-4D75-9D25-1ADA7E3AC3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D17EBA3-4578-477D-9ED4-2036C63BF4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9558C01-A5B5-4EED-B4D0-95B0011D57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B59BDBD-4BFB-4D06-BC3C-A5039D9813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39149D6-61FF-422E-BA57-EFE653FFC3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894B37A-725C-480B-ADEE-2E39D9D92F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6710C89-3B82-46A6-B92F-0CF3ED0D55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7C371C3-64CF-470C-A719-93426476158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34F3399-31E7-4E63-8ACA-0F0D6854442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732133B7-6082-4830-BDC2-6AA8894D7F5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4B33ED4-7CD4-425D-9D64-3542C8BC6B4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3ECE188-6814-4250-A6CF-5B8056172BF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8F4EAC6-43E2-441D-A85B-D3557D447B4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CC80090-9D5D-4227-88A0-D838A52D18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3D24C9CC-818B-42C9-A988-AFB3773C98D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D45C6C0-7DCC-438D-8107-62A51DF828F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67309820-B30D-47ED-BE39-8012EC40E18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DD4E13A-B5BC-4D1E-9458-76BB88B646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3163459-B63D-4F9D-A0A4-4342716BFDC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BABD098-F080-4772-9322-DBB891FC10A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E23FFEB-21A8-4F0D-90D4-2792AD63696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5ACE656-2DE5-4AE3-92CC-FFE6F1483F7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25D1FE7-3AFA-45F8-AD94-3FE7F4723E3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6E434B2-C9EF-47FD-84D9-7F9DFDE171C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A4BA7A4-3EB2-4FE5-92C3-8FC546EB67F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286844C-2DB4-4FDB-9664-A86749E5C6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63C49F3-F347-41C4-A10C-404200466BC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7C6AC7D6-5425-4457-87C6-9EEFD663D9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8BEAC8A-9B33-42E3-85E2-B7751DFD101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36D56776-3D0E-4881-81C1-3F16636C76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3338C8E-E23F-4219-8415-471632DB44D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760B1BC-9E5A-402A-B5E9-B2AB54A6EF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FA0F0FF-6BBF-465C-B3FA-FE9689A0013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AAB029C-206F-48A3-9B19-1318646D68C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D2AED6B-E2ED-480D-BFC3-B9BBD8E7814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B8EE712-5D1A-47F8-8110-F3E513763B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B34A0C5F-7987-4862-9AC3-B63BF515935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B12CB2A-7C05-4347-8743-F30267AE3B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A72271B-20D1-4BDC-9EBD-4C3AF5F178A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0E4D096-54FA-41B0-89CF-C57786A8520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E70821D-A224-4045-B83B-58A46124413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49E8D5F-11FF-4068-B83D-E4E422F8F11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8807ACD-A18D-4F09-A5E5-838502BF572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B2400C8-2C84-4FEB-A19F-FD0BA1F1CD9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0A3349E-0021-4BB0-8B39-BF29A80EAF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075816D-6781-4E75-9219-C8C90D0065A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315DF5C-6AB4-4BED-A883-AFDBCA4107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839B240-A8F3-4DD1-AA05-F6A3DBF5A62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BD61EDB-4779-4F26-8EF4-57769CCA1A5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927A3DF-971F-4231-8A05-4BC1DF19D95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F00C5DF-AABD-4FF7-8AD2-8A47DCF584A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AD9F7CF-B54A-4294-9F12-C4D26BE120B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6BF1AD3A-91E7-471D-A226-03D7FBF097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9477849F-7626-4C4A-A666-A9DFC1363B2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BCFF348-FA2C-46F1-9B4C-5B9F4136A7E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B29EE88-C732-440B-ACF6-D6568562F6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3C5B814-A25C-4D09-9405-0B0CB82CA47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656D089-525C-4817-A0F6-676D091B83C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22A07E7-2B34-4633-AB6F-89A6BCA9BF3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D663EDE2-4A07-45BE-B1EE-73DBB626F18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0ED826B-ABE2-42EC-8AC0-BA630006245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14DAA2F-F5D7-41BD-9502-73AA5A99035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85EE1213-151A-4F39-956C-E63816ACCC3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8E9A2A1-A636-447B-8CCC-5976CC155E4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96CDA74-060D-41F7-87FE-B9B5900E3EF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D289EDB-EFA9-40DC-9506-1AFBB8E6923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70A3567-48ED-4C58-84FB-37704E0AF43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AE74185-C809-48BF-83C6-294AA480BCD9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BB9CC50-0204-4F76-BEAF-9CC6BD2293F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<sst xmlns="http://schemas.openxmlformats.org/spreadsheetml/2006/main" count="1102" uniqueCount="271">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</sst>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712486</v>
      </c>
    </row>
    <row r="8" spans="1:3" ht="15" customHeight="1" x14ac:dyDescent="0.25">
      <c r="B8" s="7" t="s">
        <v>106</v>
      </c>
      <c r="C8" s="70">
        <v>0.10199999999999999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0.96400000000000008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0.24399999999999999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7.4900000000000008E-2</v>
      </c>
    </row>
    <row r="24" spans="1:3" ht="15" customHeight="1" x14ac:dyDescent="0.25">
      <c r="B24" s="20" t="s">
        <v>102</v>
      </c>
      <c r="C24" s="71">
        <v>0.61209999999999998</v>
      </c>
    </row>
    <row r="25" spans="1:3" ht="15" customHeight="1" x14ac:dyDescent="0.25">
      <c r="B25" s="20" t="s">
        <v>103</v>
      </c>
      <c r="C25" s="71">
        <v>0.29769999999999996</v>
      </c>
    </row>
    <row r="26" spans="1:3" ht="15" customHeight="1" x14ac:dyDescent="0.25">
      <c r="B26" s="20" t="s">
        <v>104</v>
      </c>
      <c r="C26" s="71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21.3</v>
      </c>
    </row>
    <row r="38" spans="1:5" ht="15" customHeight="1" x14ac:dyDescent="0.25">
      <c r="B38" s="16" t="s">
        <v>91</v>
      </c>
      <c r="C38" s="75">
        <v>40.6</v>
      </c>
      <c r="D38" s="17"/>
      <c r="E38" s="18"/>
    </row>
    <row r="39" spans="1:5" ht="15" customHeight="1" x14ac:dyDescent="0.25">
      <c r="B39" s="16" t="s">
        <v>90</v>
      </c>
      <c r="C39" s="75">
        <v>47.3</v>
      </c>
      <c r="D39" s="17"/>
      <c r="E39" s="17"/>
    </row>
    <row r="40" spans="1:5" ht="15" customHeight="1" x14ac:dyDescent="0.25">
      <c r="B40" s="16" t="s">
        <v>171</v>
      </c>
      <c r="C40" s="75">
        <v>3.43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2.1899999999999999E-2</v>
      </c>
      <c r="D45" s="17"/>
    </row>
    <row r="46" spans="1:5" ht="15.75" customHeight="1" x14ac:dyDescent="0.25">
      <c r="B46" s="16" t="s">
        <v>11</v>
      </c>
      <c r="C46" s="71">
        <v>7.6499999999999999E-2</v>
      </c>
      <c r="D46" s="17"/>
    </row>
    <row r="47" spans="1:5" ht="15.75" customHeight="1" x14ac:dyDescent="0.25">
      <c r="B47" s="16" t="s">
        <v>12</v>
      </c>
      <c r="C47" s="71">
        <v>0.11289999999999999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1.4822305703025003</v>
      </c>
      <c r="D51" s="17"/>
    </row>
    <row r="52" spans="1:4" ht="15" customHeight="1" x14ac:dyDescent="0.25">
      <c r="B52" s="16" t="s">
        <v>125</v>
      </c>
      <c r="C52" s="76">
        <v>0.99549875140499988</v>
      </c>
    </row>
    <row r="53" spans="1:4" ht="15.75" customHeight="1" x14ac:dyDescent="0.25">
      <c r="B53" s="16" t="s">
        <v>126</v>
      </c>
      <c r="C53" s="76">
        <v>0.99549875140499988</v>
      </c>
    </row>
    <row r="54" spans="1:4" ht="15.75" customHeight="1" x14ac:dyDescent="0.25">
      <c r="B54" s="16" t="s">
        <v>127</v>
      </c>
      <c r="C54" s="76">
        <v>0.51218952524299899</v>
      </c>
    </row>
    <row r="55" spans="1:4" ht="15.75" customHeight="1" x14ac:dyDescent="0.25">
      <c r="B55" s="16" t="s">
        <v>128</v>
      </c>
      <c r="C55" s="76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0.51600139039200654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72.351141899226846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40.201134503803019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638.93341427961911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2.8443618658997272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1.8006002182849086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1.8006002182849086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1.8006002182849086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1.8006002182849086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13.333433947598925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13.333433947598925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1.0401997474942741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0.85</v>
      </c>
      <c r="C18" s="85">
        <v>0.95</v>
      </c>
      <c r="D18" s="87">
        <v>14.662125269032353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14.662125269032353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14.662125269032353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29.955109260431914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23.177689212558338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4.4801217271030671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18.890308562291306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86">
        <v>18.895924689763007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5.9418058368802473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9.4909999508137233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86">
        <v>0.66499424940719931</v>
      </c>
      <c r="E28" s="86" t="s">
        <v>202</v>
      </c>
    </row>
    <row r="29" spans="1:5" ht="15.75" customHeight="1" x14ac:dyDescent="0.25">
      <c r="A29" s="52" t="s">
        <v>58</v>
      </c>
      <c r="B29" s="85">
        <v>0.85</v>
      </c>
      <c r="C29" s="85">
        <v>0.95</v>
      </c>
      <c r="D29" s="86">
        <v>146.33522929722611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1.2942957108035689</v>
      </c>
      <c r="E30" s="86" t="s">
        <v>202</v>
      </c>
    </row>
    <row r="31" spans="1:5" ht="15.75" customHeight="1" x14ac:dyDescent="0.25">
      <c r="A31" s="52" t="s">
        <v>28</v>
      </c>
      <c r="B31" s="85">
        <v>0.54249999999999998</v>
      </c>
      <c r="C31" s="85">
        <v>0.95</v>
      </c>
      <c r="D31" s="86">
        <v>2.266507375873271</v>
      </c>
      <c r="E31" s="86" t="s">
        <v>202</v>
      </c>
    </row>
    <row r="32" spans="1:5" ht="15.75" customHeight="1" x14ac:dyDescent="0.25">
      <c r="A32" s="52" t="s">
        <v>83</v>
      </c>
      <c r="B32" s="85">
        <v>0.99299999999999999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0.60499999999999998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0.627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0.60399999999999998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0.53600000000000003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0.105</v>
      </c>
      <c r="C37" s="85">
        <v>0.95</v>
      </c>
      <c r="D37" s="86">
        <v>1.3582871652768309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2.2876295819877108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141729.25805</v>
      </c>
      <c r="C2" s="78">
        <v>227961</v>
      </c>
      <c r="D2" s="78">
        <v>530588</v>
      </c>
      <c r="E2" s="78">
        <v>2345568</v>
      </c>
      <c r="F2" s="78">
        <v>1431505</v>
      </c>
      <c r="G2" s="22">
        <f t="shared" ref="G2:G40" si="0">C2+D2+E2+F2</f>
        <v>4535622</v>
      </c>
      <c r="H2" s="22">
        <f t="shared" ref="H2:H40" si="1">(B2 + stillbirth*B2/(1000-stillbirth))/(1-abortion)</f>
        <v>165724.50982799547</v>
      </c>
      <c r="I2" s="22">
        <f>G2-H2</f>
        <v>4369897.4901720043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139548.30033333335</v>
      </c>
      <c r="C3" s="78">
        <v>232000</v>
      </c>
      <c r="D3" s="78">
        <v>522000</v>
      </c>
      <c r="E3" s="78">
        <v>2433000</v>
      </c>
      <c r="F3" s="78">
        <v>1500000</v>
      </c>
      <c r="G3" s="22">
        <f t="shared" si="0"/>
        <v>4687000</v>
      </c>
      <c r="H3" s="22">
        <f t="shared" si="1"/>
        <v>163174.30845445371</v>
      </c>
      <c r="I3" s="22">
        <f t="shared" ref="I3:I15" si="3">G3-H3</f>
        <v>4523825.6915455461</v>
      </c>
    </row>
    <row r="4" spans="1:9" ht="15.75" customHeight="1" x14ac:dyDescent="0.25">
      <c r="A4" s="7">
        <f t="shared" si="2"/>
        <v>2019</v>
      </c>
      <c r="B4" s="77">
        <v>137204.06000000003</v>
      </c>
      <c r="C4" s="78">
        <v>237000</v>
      </c>
      <c r="D4" s="78">
        <v>511000</v>
      </c>
      <c r="E4" s="78">
        <v>2526000</v>
      </c>
      <c r="F4" s="78">
        <v>1570000</v>
      </c>
      <c r="G4" s="22">
        <f t="shared" si="0"/>
        <v>4844000</v>
      </c>
      <c r="H4" s="22">
        <f t="shared" si="1"/>
        <v>160433.18015458196</v>
      </c>
      <c r="I4" s="22">
        <f t="shared" si="3"/>
        <v>4683566.8198454184</v>
      </c>
    </row>
    <row r="5" spans="1:9" ht="15.75" customHeight="1" x14ac:dyDescent="0.25">
      <c r="A5" s="7">
        <f t="shared" si="2"/>
        <v>2020</v>
      </c>
      <c r="B5" s="77">
        <v>134630.01300000001</v>
      </c>
      <c r="C5" s="78">
        <v>240000</v>
      </c>
      <c r="D5" s="78">
        <v>500000</v>
      </c>
      <c r="E5" s="78">
        <v>2624000</v>
      </c>
      <c r="F5" s="78">
        <v>1642000</v>
      </c>
      <c r="G5" s="22">
        <f t="shared" si="0"/>
        <v>5006000</v>
      </c>
      <c r="H5" s="22">
        <f t="shared" si="1"/>
        <v>157423.33812747747</v>
      </c>
      <c r="I5" s="22">
        <f t="shared" si="3"/>
        <v>4848576.6618725229</v>
      </c>
    </row>
    <row r="6" spans="1:9" ht="15.75" customHeight="1" x14ac:dyDescent="0.25">
      <c r="A6" s="7">
        <f t="shared" si="2"/>
        <v>2021</v>
      </c>
      <c r="B6" s="77">
        <v>132902.83560000002</v>
      </c>
      <c r="C6" s="78">
        <v>242000</v>
      </c>
      <c r="D6" s="78">
        <v>492000</v>
      </c>
      <c r="E6" s="78">
        <v>2723000</v>
      </c>
      <c r="F6" s="78">
        <v>1714000</v>
      </c>
      <c r="G6" s="22">
        <f t="shared" si="0"/>
        <v>5171000</v>
      </c>
      <c r="H6" s="22">
        <f t="shared" si="1"/>
        <v>155403.74364191256</v>
      </c>
      <c r="I6" s="22">
        <f t="shared" si="3"/>
        <v>5015596.2563580871</v>
      </c>
    </row>
    <row r="7" spans="1:9" ht="15.75" customHeight="1" x14ac:dyDescent="0.25">
      <c r="A7" s="7">
        <f t="shared" si="2"/>
        <v>2022</v>
      </c>
      <c r="B7" s="77">
        <v>131009.72</v>
      </c>
      <c r="C7" s="78">
        <v>244000</v>
      </c>
      <c r="D7" s="78">
        <v>482000</v>
      </c>
      <c r="E7" s="78">
        <v>2828000</v>
      </c>
      <c r="F7" s="78">
        <v>1787000</v>
      </c>
      <c r="G7" s="22">
        <f t="shared" si="0"/>
        <v>5341000</v>
      </c>
      <c r="H7" s="22">
        <f t="shared" si="1"/>
        <v>153190.11704727492</v>
      </c>
      <c r="I7" s="22">
        <f t="shared" si="3"/>
        <v>5187809.8829527255</v>
      </c>
    </row>
    <row r="8" spans="1:9" ht="15.75" customHeight="1" x14ac:dyDescent="0.25">
      <c r="A8" s="7">
        <f t="shared" si="2"/>
        <v>2023</v>
      </c>
      <c r="B8" s="77">
        <v>128935.4976</v>
      </c>
      <c r="C8" s="78">
        <v>245000</v>
      </c>
      <c r="D8" s="78">
        <v>474000</v>
      </c>
      <c r="E8" s="78">
        <v>2938000</v>
      </c>
      <c r="F8" s="78">
        <v>1862000</v>
      </c>
      <c r="G8" s="22">
        <f t="shared" si="0"/>
        <v>5519000</v>
      </c>
      <c r="H8" s="22">
        <f t="shared" si="1"/>
        <v>150764.7216473147</v>
      </c>
      <c r="I8" s="22">
        <f t="shared" si="3"/>
        <v>5368235.2783526853</v>
      </c>
    </row>
    <row r="9" spans="1:9" ht="15.75" customHeight="1" x14ac:dyDescent="0.25">
      <c r="A9" s="7">
        <f t="shared" si="2"/>
        <v>2024</v>
      </c>
      <c r="B9" s="77">
        <v>126727.19920000002</v>
      </c>
      <c r="C9" s="78">
        <v>249000</v>
      </c>
      <c r="D9" s="78">
        <v>467000</v>
      </c>
      <c r="E9" s="78">
        <v>3052000</v>
      </c>
      <c r="F9" s="78">
        <v>1939000</v>
      </c>
      <c r="G9" s="22">
        <f t="shared" si="0"/>
        <v>5707000</v>
      </c>
      <c r="H9" s="22">
        <f t="shared" si="1"/>
        <v>148182.55071853698</v>
      </c>
      <c r="I9" s="22">
        <f t="shared" si="3"/>
        <v>5558817.4492814634</v>
      </c>
    </row>
    <row r="10" spans="1:9" ht="15.75" customHeight="1" x14ac:dyDescent="0.25">
      <c r="A10" s="7">
        <f t="shared" si="2"/>
        <v>2025</v>
      </c>
      <c r="B10" s="77">
        <v>124388.40199999999</v>
      </c>
      <c r="C10" s="78">
        <v>257000</v>
      </c>
      <c r="D10" s="78">
        <v>463000</v>
      </c>
      <c r="E10" s="78">
        <v>3172000</v>
      </c>
      <c r="F10" s="78">
        <v>2017000</v>
      </c>
      <c r="G10" s="22">
        <f t="shared" si="0"/>
        <v>5909000</v>
      </c>
      <c r="H10" s="22">
        <f t="shared" si="1"/>
        <v>145447.78709322854</v>
      </c>
      <c r="I10" s="22">
        <f t="shared" si="3"/>
        <v>5763552.2129067713</v>
      </c>
    </row>
    <row r="11" spans="1:9" ht="15.75" customHeight="1" x14ac:dyDescent="0.25">
      <c r="A11" s="7">
        <f t="shared" si="2"/>
        <v>2026</v>
      </c>
      <c r="B11" s="77">
        <v>123600.41919999999</v>
      </c>
      <c r="C11" s="78">
        <v>269000</v>
      </c>
      <c r="D11" s="78">
        <v>463000</v>
      </c>
      <c r="E11" s="78">
        <v>3292000</v>
      </c>
      <c r="F11" s="78">
        <v>2097000</v>
      </c>
      <c r="G11" s="22">
        <f t="shared" si="0"/>
        <v>6121000</v>
      </c>
      <c r="H11" s="22">
        <f t="shared" si="1"/>
        <v>144526.39608984927</v>
      </c>
      <c r="I11" s="22">
        <f t="shared" si="3"/>
        <v>5976473.6039101509</v>
      </c>
    </row>
    <row r="12" spans="1:9" ht="15.75" customHeight="1" x14ac:dyDescent="0.25">
      <c r="A12" s="7">
        <f t="shared" si="2"/>
        <v>2027</v>
      </c>
      <c r="B12" s="77">
        <v>122727.88119999999</v>
      </c>
      <c r="C12" s="78">
        <v>285000</v>
      </c>
      <c r="D12" s="78">
        <v>465000</v>
      </c>
      <c r="E12" s="78">
        <v>3418000</v>
      </c>
      <c r="F12" s="78">
        <v>2178000</v>
      </c>
      <c r="G12" s="22">
        <f t="shared" si="0"/>
        <v>6346000</v>
      </c>
      <c r="H12" s="22">
        <f t="shared" si="1"/>
        <v>143506.13439973808</v>
      </c>
      <c r="I12" s="22">
        <f t="shared" si="3"/>
        <v>6202493.8656002618</v>
      </c>
    </row>
    <row r="13" spans="1:9" ht="15.75" customHeight="1" x14ac:dyDescent="0.25">
      <c r="A13" s="7">
        <f t="shared" si="2"/>
        <v>2028</v>
      </c>
      <c r="B13" s="77">
        <v>121772.7824</v>
      </c>
      <c r="C13" s="78">
        <v>303000</v>
      </c>
      <c r="D13" s="78">
        <v>470000</v>
      </c>
      <c r="E13" s="78">
        <v>3547000</v>
      </c>
      <c r="F13" s="78">
        <v>2263000</v>
      </c>
      <c r="G13" s="22">
        <f t="shared" si="0"/>
        <v>6583000</v>
      </c>
      <c r="H13" s="22">
        <f t="shared" si="1"/>
        <v>142389.33408168753</v>
      </c>
      <c r="I13" s="22">
        <f t="shared" si="3"/>
        <v>6440610.665918312</v>
      </c>
    </row>
    <row r="14" spans="1:9" ht="15.75" customHeight="1" x14ac:dyDescent="0.25">
      <c r="A14" s="7">
        <f t="shared" si="2"/>
        <v>2029</v>
      </c>
      <c r="B14" s="77">
        <v>120737.11720000001</v>
      </c>
      <c r="C14" s="78">
        <v>318000</v>
      </c>
      <c r="D14" s="78">
        <v>479000</v>
      </c>
      <c r="E14" s="78">
        <v>3684000</v>
      </c>
      <c r="F14" s="78">
        <v>2351000</v>
      </c>
      <c r="G14" s="22">
        <f t="shared" si="0"/>
        <v>6832000</v>
      </c>
      <c r="H14" s="22">
        <f t="shared" si="1"/>
        <v>141178.32719449027</v>
      </c>
      <c r="I14" s="22">
        <f t="shared" si="3"/>
        <v>6690821.6728055095</v>
      </c>
    </row>
    <row r="15" spans="1:9" ht="15.75" customHeight="1" x14ac:dyDescent="0.25">
      <c r="A15" s="7">
        <f t="shared" si="2"/>
        <v>2030</v>
      </c>
      <c r="B15" s="77">
        <v>119640.56</v>
      </c>
      <c r="C15" s="78">
        <v>328000</v>
      </c>
      <c r="D15" s="78">
        <v>490000</v>
      </c>
      <c r="E15" s="78">
        <v>3825000</v>
      </c>
      <c r="F15" s="78">
        <v>2444000</v>
      </c>
      <c r="G15" s="22">
        <f t="shared" si="0"/>
        <v>7087000</v>
      </c>
      <c r="H15" s="22">
        <f t="shared" si="1"/>
        <v>139896.11908186294</v>
      </c>
      <c r="I15" s="22">
        <f t="shared" si="3"/>
        <v>6947103.8809181368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128.62337905309806</v>
      </c>
      <c r="I17" s="22">
        <f t="shared" si="4"/>
        <v>-128.62337905309806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1.474791525E-2</v>
      </c>
    </row>
    <row r="4" spans="1:8" ht="15.75" customHeight="1" x14ac:dyDescent="0.25">
      <c r="B4" s="24" t="s">
        <v>7</v>
      </c>
      <c r="C4" s="79">
        <v>0.13247575817861165</v>
      </c>
    </row>
    <row r="5" spans="1:8" ht="15.75" customHeight="1" x14ac:dyDescent="0.25">
      <c r="B5" s="24" t="s">
        <v>8</v>
      </c>
      <c r="C5" s="79">
        <v>0.17726986737806263</v>
      </c>
    </row>
    <row r="6" spans="1:8" ht="15.75" customHeight="1" x14ac:dyDescent="0.25">
      <c r="B6" s="24" t="s">
        <v>10</v>
      </c>
      <c r="C6" s="79">
        <v>0.12557008172126044</v>
      </c>
    </row>
    <row r="7" spans="1:8" ht="15.75" customHeight="1" x14ac:dyDescent="0.25">
      <c r="B7" s="24" t="s">
        <v>13</v>
      </c>
      <c r="C7" s="79">
        <v>0.20559883799093726</v>
      </c>
    </row>
    <row r="8" spans="1:8" ht="15.75" customHeight="1" x14ac:dyDescent="0.25">
      <c r="B8" s="24" t="s">
        <v>14</v>
      </c>
      <c r="C8" s="79">
        <v>1.8436132132330157E-5</v>
      </c>
    </row>
    <row r="9" spans="1:8" ht="15.75" customHeight="1" x14ac:dyDescent="0.25">
      <c r="B9" s="24" t="s">
        <v>27</v>
      </c>
      <c r="C9" s="79">
        <v>0.19237853994465326</v>
      </c>
    </row>
    <row r="10" spans="1:8" ht="15.75" customHeight="1" x14ac:dyDescent="0.25">
      <c r="B10" s="24" t="s">
        <v>15</v>
      </c>
      <c r="C10" s="79">
        <v>0.15194056340434248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4.4005083925208209E-2</v>
      </c>
      <c r="D14" s="79">
        <v>4.4005083925208209E-2</v>
      </c>
      <c r="E14" s="79">
        <v>2.6575875052573E-2</v>
      </c>
      <c r="F14" s="79">
        <v>2.6575875052573E-2</v>
      </c>
    </row>
    <row r="15" spans="1:8" ht="15.75" customHeight="1" x14ac:dyDescent="0.25">
      <c r="B15" s="24" t="s">
        <v>16</v>
      </c>
      <c r="C15" s="79">
        <v>0.49602456623913199</v>
      </c>
      <c r="D15" s="79">
        <v>0.49602456623913199</v>
      </c>
      <c r="E15" s="79">
        <v>0.46009662793731398</v>
      </c>
      <c r="F15" s="79">
        <v>0.46009662793731398</v>
      </c>
    </row>
    <row r="16" spans="1:8" ht="15.75" customHeight="1" x14ac:dyDescent="0.25">
      <c r="B16" s="24" t="s">
        <v>17</v>
      </c>
      <c r="C16" s="79">
        <v>1.5164288255103998E-2</v>
      </c>
      <c r="D16" s="79">
        <v>1.5164288255103998E-2</v>
      </c>
      <c r="E16" s="79">
        <v>1.73111413412411E-2</v>
      </c>
      <c r="F16" s="79">
        <v>1.73111413412411E-2</v>
      </c>
    </row>
    <row r="17" spans="1:8" ht="15.75" customHeight="1" x14ac:dyDescent="0.25">
      <c r="B17" s="24" t="s">
        <v>18</v>
      </c>
      <c r="C17" s="79">
        <v>5.2104172818540401E-6</v>
      </c>
      <c r="D17" s="79">
        <v>5.2104172818540401E-6</v>
      </c>
      <c r="E17" s="79">
        <v>1.9003626343413001E-5</v>
      </c>
      <c r="F17" s="79">
        <v>1.9003626343413001E-5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1.05630360942819E-3</v>
      </c>
      <c r="D19" s="79">
        <v>1.05630360942819E-3</v>
      </c>
      <c r="E19" s="79">
        <v>1.1032979314747899E-3</v>
      </c>
      <c r="F19" s="79">
        <v>1.1032979314747899E-3</v>
      </c>
    </row>
    <row r="20" spans="1:8" ht="15.75" customHeight="1" x14ac:dyDescent="0.25">
      <c r="B20" s="24" t="s">
        <v>21</v>
      </c>
      <c r="C20" s="79">
        <v>2.5291914673620198E-3</v>
      </c>
      <c r="D20" s="79">
        <v>2.5291914673620198E-3</v>
      </c>
      <c r="E20" s="79">
        <v>1.18089476157773E-3</v>
      </c>
      <c r="F20" s="79">
        <v>1.18089476157773E-3</v>
      </c>
    </row>
    <row r="21" spans="1:8" ht="15.75" customHeight="1" x14ac:dyDescent="0.25">
      <c r="B21" s="24" t="s">
        <v>22</v>
      </c>
      <c r="C21" s="79">
        <v>3.8593442147766499E-2</v>
      </c>
      <c r="D21" s="79">
        <v>3.8593442147766499E-2</v>
      </c>
      <c r="E21" s="79">
        <v>0.14699993286693999</v>
      </c>
      <c r="F21" s="79">
        <v>0.14699993286693999</v>
      </c>
    </row>
    <row r="22" spans="1:8" ht="15.75" customHeight="1" x14ac:dyDescent="0.25">
      <c r="B22" s="24" t="s">
        <v>23</v>
      </c>
      <c r="C22" s="79">
        <v>0.40262191393871727</v>
      </c>
      <c r="D22" s="79">
        <v>0.40262191393871727</v>
      </c>
      <c r="E22" s="79">
        <v>0.346713226482536</v>
      </c>
      <c r="F22" s="79">
        <v>0.346713226482536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5.5300000000000002E-2</v>
      </c>
    </row>
    <row r="27" spans="1:8" ht="15.75" customHeight="1" x14ac:dyDescent="0.25">
      <c r="B27" s="24" t="s">
        <v>39</v>
      </c>
      <c r="C27" s="79">
        <v>5.7500000000000002E-2</v>
      </c>
    </row>
    <row r="28" spans="1:8" ht="15.75" customHeight="1" x14ac:dyDescent="0.25">
      <c r="B28" s="24" t="s">
        <v>40</v>
      </c>
      <c r="C28" s="79">
        <v>0.12130000000000001</v>
      </c>
    </row>
    <row r="29" spans="1:8" ht="15.75" customHeight="1" x14ac:dyDescent="0.25">
      <c r="B29" s="24" t="s">
        <v>41</v>
      </c>
      <c r="C29" s="79">
        <v>0.1348</v>
      </c>
    </row>
    <row r="30" spans="1:8" ht="15.75" customHeight="1" x14ac:dyDescent="0.25">
      <c r="B30" s="24" t="s">
        <v>42</v>
      </c>
      <c r="C30" s="79">
        <v>8.2500000000000004E-2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0.13350000000000001</v>
      </c>
    </row>
    <row r="33" spans="2:3" ht="15.75" customHeight="1" x14ac:dyDescent="0.25">
      <c r="B33" s="24" t="s">
        <v>45</v>
      </c>
      <c r="C33" s="79">
        <v>0.12640000000000001</v>
      </c>
    </row>
    <row r="34" spans="2:3" ht="15.75" customHeight="1" x14ac:dyDescent="0.25">
      <c r="B34" s="24" t="s">
        <v>46</v>
      </c>
      <c r="C34" s="79">
        <v>0.22269999999552964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0.7660253831792091</v>
      </c>
      <c r="D2" s="80">
        <v>0.7660253831792091</v>
      </c>
      <c r="E2" s="80">
        <v>0.77338523489995048</v>
      </c>
      <c r="F2" s="80">
        <v>0.64673150921680866</v>
      </c>
      <c r="G2" s="80">
        <v>0.61284609674263257</v>
      </c>
    </row>
    <row r="3" spans="1:15" ht="15.75" customHeight="1" x14ac:dyDescent="0.25">
      <c r="A3" s="5"/>
      <c r="B3" s="11" t="s">
        <v>118</v>
      </c>
      <c r="C3" s="80">
        <v>0.12817156738161928</v>
      </c>
      <c r="D3" s="80">
        <v>0.12817156738161928</v>
      </c>
      <c r="E3" s="80">
        <v>0.12081171566087788</v>
      </c>
      <c r="F3" s="80">
        <v>0.24351018715937769</v>
      </c>
      <c r="G3" s="80">
        <v>0.24872000679489961</v>
      </c>
    </row>
    <row r="4" spans="1:15" ht="15.75" customHeight="1" x14ac:dyDescent="0.25">
      <c r="A4" s="5"/>
      <c r="B4" s="11" t="s">
        <v>116</v>
      </c>
      <c r="C4" s="81">
        <v>7.1194575323554804E-2</v>
      </c>
      <c r="D4" s="81">
        <v>7.1194575323554804E-2</v>
      </c>
      <c r="E4" s="81">
        <v>7.1194575323554804E-2</v>
      </c>
      <c r="F4" s="81">
        <v>7.5149829508196722E-2</v>
      </c>
      <c r="G4" s="81">
        <v>0.10382542234685074</v>
      </c>
    </row>
    <row r="5" spans="1:15" ht="15.75" customHeight="1" x14ac:dyDescent="0.25">
      <c r="A5" s="5"/>
      <c r="B5" s="11" t="s">
        <v>119</v>
      </c>
      <c r="C5" s="81">
        <v>3.4608474115616912E-2</v>
      </c>
      <c r="D5" s="81">
        <v>3.4608474115616912E-2</v>
      </c>
      <c r="E5" s="81">
        <v>3.4608474115616912E-2</v>
      </c>
      <c r="F5" s="81">
        <v>3.4608474115616912E-2</v>
      </c>
      <c r="G5" s="81">
        <v>3.4608474115616912E-2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0.69867044345562124</v>
      </c>
      <c r="D8" s="80">
        <v>0.69867044345562124</v>
      </c>
      <c r="E8" s="80">
        <v>0.81448807888178909</v>
      </c>
      <c r="F8" s="80">
        <v>0.86568274050769234</v>
      </c>
      <c r="G8" s="80">
        <v>0.86645203517864477</v>
      </c>
    </row>
    <row r="9" spans="1:15" ht="15.75" customHeight="1" x14ac:dyDescent="0.25">
      <c r="B9" s="7" t="s">
        <v>121</v>
      </c>
      <c r="C9" s="80">
        <v>0.15570947654437867</v>
      </c>
      <c r="D9" s="80">
        <v>0.15570947654437867</v>
      </c>
      <c r="E9" s="80">
        <v>0.12971476811821087</v>
      </c>
      <c r="F9" s="80">
        <v>0.11008682249230771</v>
      </c>
      <c r="G9" s="80">
        <v>0.10581096282135523</v>
      </c>
    </row>
    <row r="10" spans="1:15" ht="15.75" customHeight="1" x14ac:dyDescent="0.25">
      <c r="B10" s="7" t="s">
        <v>122</v>
      </c>
      <c r="C10" s="81">
        <v>9.2681938000000005E-2</v>
      </c>
      <c r="D10" s="81">
        <v>9.2681938000000005E-2</v>
      </c>
      <c r="E10" s="81">
        <v>4.6137580800000001E-2</v>
      </c>
      <c r="F10" s="81">
        <v>2.10630864E-2</v>
      </c>
      <c r="G10" s="81">
        <v>2.0393439199999999E-2</v>
      </c>
    </row>
    <row r="11" spans="1:15" ht="15.75" customHeight="1" x14ac:dyDescent="0.25">
      <c r="B11" s="7" t="s">
        <v>123</v>
      </c>
      <c r="C11" s="81">
        <v>5.2938142000000001E-2</v>
      </c>
      <c r="D11" s="81">
        <v>5.2938142000000001E-2</v>
      </c>
      <c r="E11" s="81">
        <v>9.6595721999999992E-3</v>
      </c>
      <c r="F11" s="81">
        <v>3.1673506E-3</v>
      </c>
      <c r="G11" s="81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0.42014592349999996</v>
      </c>
      <c r="D14" s="82">
        <v>0.39589734507000002</v>
      </c>
      <c r="E14" s="82">
        <v>0.39589734507000002</v>
      </c>
      <c r="F14" s="82">
        <v>0.21073848385800001</v>
      </c>
      <c r="G14" s="82">
        <v>0.21073848385800001</v>
      </c>
      <c r="H14" s="83">
        <v>0.33100000000000002</v>
      </c>
      <c r="I14" s="83">
        <v>0.33068921775898524</v>
      </c>
      <c r="J14" s="83">
        <v>0.41951797040169142</v>
      </c>
      <c r="K14" s="83">
        <v>0.4617336152219873</v>
      </c>
      <c r="L14" s="83">
        <v>0.34563868036399997</v>
      </c>
      <c r="M14" s="83">
        <v>0.25940033439350002</v>
      </c>
      <c r="N14" s="83">
        <v>0.2203984213155</v>
      </c>
      <c r="O14" s="83">
        <v>0.25487351987499995</v>
      </c>
    </row>
    <row r="15" spans="1:15" ht="15.75" customHeight="1" x14ac:dyDescent="0.25">
      <c r="B15" s="16" t="s">
        <v>68</v>
      </c>
      <c r="C15" s="80">
        <f>iron_deficiency_anaemia*C14</f>
        <v>0.21679588069353359</v>
      </c>
      <c r="D15" s="80">
        <f t="shared" ref="D15:O15" si="0">iron_deficiency_anaemia*D14</f>
        <v>0.204283580508624</v>
      </c>
      <c r="E15" s="80">
        <f t="shared" si="0"/>
        <v>0.204283580508624</v>
      </c>
      <c r="F15" s="80">
        <f t="shared" si="0"/>
        <v>0.10874135067983143</v>
      </c>
      <c r="G15" s="80">
        <f t="shared" si="0"/>
        <v>0.10874135067983143</v>
      </c>
      <c r="H15" s="80">
        <f t="shared" si="0"/>
        <v>0.17079646021975417</v>
      </c>
      <c r="I15" s="80">
        <f t="shared" si="0"/>
        <v>0.17063609615128142</v>
      </c>
      <c r="J15" s="80">
        <f t="shared" si="0"/>
        <v>0.21647185602170543</v>
      </c>
      <c r="K15" s="80">
        <f t="shared" si="0"/>
        <v>0.23825518744527321</v>
      </c>
      <c r="L15" s="80">
        <f t="shared" si="0"/>
        <v>0.17835003964108231</v>
      </c>
      <c r="M15" s="80">
        <f t="shared" si="0"/>
        <v>0.13385093321519745</v>
      </c>
      <c r="N15" s="80">
        <f t="shared" si="0"/>
        <v>0.11372589183900125</v>
      </c>
      <c r="O15" s="80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0.19899999999999998</v>
      </c>
      <c r="D4" s="81">
        <v>0.19899999999999998</v>
      </c>
      <c r="E4" s="81">
        <v>0.32</v>
      </c>
      <c r="F4" s="81">
        <v>0.75150000000000006</v>
      </c>
      <c r="G4" s="81">
        <v>0</v>
      </c>
    </row>
    <row r="5" spans="1:7" x14ac:dyDescent="0.25">
      <c r="B5" s="43" t="s">
        <v>169</v>
      </c>
      <c r="C5" s="80">
        <f>1-SUM(C2:C4)</f>
        <v>0.56600000000000006</v>
      </c>
      <c r="D5" s="80">
        <f>1-SUM(D2:D4)</f>
        <v>0.42600000000000005</v>
      </c>
      <c r="E5" s="80">
        <f>1-SUM(E2:E4)</f>
        <v>0.67999999999999994</v>
      </c>
      <c r="F5" s="80">
        <f>1-SUM(F2:F4)</f>
        <v>0.24849999999999994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0.12308999999999999</v>
      </c>
      <c r="D2" s="144">
        <v>0.11779999999999999</v>
      </c>
      <c r="E2" s="144">
        <v>0.11272</v>
      </c>
      <c r="F2" s="144">
        <v>0.10782</v>
      </c>
      <c r="G2" s="144">
        <v>0.10310999999999999</v>
      </c>
      <c r="H2" s="144">
        <v>9.8580000000000001E-2</v>
      </c>
      <c r="I2" s="144">
        <v>9.4220000000000012E-2</v>
      </c>
      <c r="J2" s="144">
        <v>9.0050000000000005E-2</v>
      </c>
      <c r="K2" s="144">
        <v>8.6050000000000001E-2</v>
      </c>
      <c r="L2" s="144">
        <v>8.2240000000000008E-2</v>
      </c>
      <c r="M2" s="144">
        <v>7.8609999999999999E-2</v>
      </c>
      <c r="N2" s="144">
        <v>7.5170000000000001E-2</v>
      </c>
      <c r="O2" s="144">
        <v>7.1889999999999996E-2</v>
      </c>
      <c r="P2" s="144">
        <v>6.8750000000000006E-2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2.879E-2</v>
      </c>
      <c r="D4" s="144">
        <v>2.7069999999999997E-2</v>
      </c>
      <c r="E4" s="144">
        <v>2.5409999999999999E-2</v>
      </c>
      <c r="F4" s="144">
        <v>2.3869999999999999E-2</v>
      </c>
      <c r="G4" s="144">
        <v>2.2370000000000001E-2</v>
      </c>
      <c r="H4" s="144">
        <v>2.1010000000000001E-2</v>
      </c>
      <c r="I4" s="144">
        <v>1.9730000000000001E-2</v>
      </c>
      <c r="J4" s="144">
        <v>1.857E-2</v>
      </c>
      <c r="K4" s="144">
        <v>1.7479999999999999E-2</v>
      </c>
      <c r="L4" s="144">
        <v>1.6500000000000001E-2</v>
      </c>
      <c r="M4" s="144">
        <v>1.5609999999999999E-2</v>
      </c>
      <c r="N4" s="144">
        <v>1.478E-2</v>
      </c>
      <c r="O4" s="144">
        <v>1.3979999999999999E-2</v>
      </c>
      <c r="P4" s="144">
        <v>1.3220000000000001E-2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0.12805833498200511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0.20307467706518206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0.13379055300124129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0.60766666666666669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29.106999999999999</v>
      </c>
      <c r="D13" s="143">
        <v>28.111000000000001</v>
      </c>
      <c r="E13" s="143">
        <v>27.177</v>
      </c>
      <c r="F13" s="143">
        <v>26.306999999999999</v>
      </c>
      <c r="G13" s="143">
        <v>25.489000000000001</v>
      </c>
      <c r="H13" s="143">
        <v>24.69</v>
      </c>
      <c r="I13" s="143">
        <v>23.946999999999999</v>
      </c>
      <c r="J13" s="143">
        <v>23.227</v>
      </c>
      <c r="K13" s="143">
        <v>22.544</v>
      </c>
      <c r="L13" s="143">
        <v>20.395</v>
      </c>
      <c r="M13" s="143">
        <v>19.643999999999998</v>
      </c>
      <c r="N13" s="143">
        <v>18.969000000000001</v>
      </c>
      <c r="O13" s="143">
        <v>18.36</v>
      </c>
      <c r="P13" s="143">
        <v>17.795999999999999</v>
      </c>
    </row>
    <row r="14" spans="1:16" x14ac:dyDescent="0.25">
      <c r="B14" s="16" t="s">
        <v>170</v>
      </c>
      <c r="C14" s="143">
        <f>maternal_mortality</f>
        <v>3.43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0.10199999999999999</v>
      </c>
      <c r="E2" s="92">
        <f>food_insecure</f>
        <v>0.10199999999999999</v>
      </c>
      <c r="F2" s="92">
        <f>food_insecure</f>
        <v>0.10199999999999999</v>
      </c>
      <c r="G2" s="92">
        <f>food_insecure</f>
        <v>0.10199999999999999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0.10199999999999999</v>
      </c>
      <c r="F5" s="92">
        <f>food_insecure</f>
        <v>0.10199999999999999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5.70088680885577E-2</v>
      </c>
      <c r="D7" s="92">
        <f>diarrhoea_1_5mo/26</f>
        <v>3.8288413515576922E-2</v>
      </c>
      <c r="E7" s="92">
        <f>diarrhoea_6_11mo/26</f>
        <v>3.8288413515576922E-2</v>
      </c>
      <c r="F7" s="92">
        <f>diarrhoea_12_23mo/26</f>
        <v>1.9699597124730732E-2</v>
      </c>
      <c r="G7" s="92">
        <f>diarrhoea_24_59mo/26</f>
        <v>1.9699597124730732E-2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0.10199999999999999</v>
      </c>
      <c r="F8" s="92">
        <f>food_insecure</f>
        <v>0.10199999999999999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0.59299999999999997</v>
      </c>
      <c r="E9" s="92">
        <f>IF(ISBLANK(comm_deliv), frac_children_health_facility,1)</f>
        <v>0.59299999999999997</v>
      </c>
      <c r="F9" s="92">
        <f>IF(ISBLANK(comm_deliv), frac_children_health_facility,1)</f>
        <v>0.59299999999999997</v>
      </c>
      <c r="G9" s="92">
        <f>IF(ISBLANK(comm_deliv), frac_children_health_facility,1)</f>
        <v>0.59299999999999997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5.70088680885577E-2</v>
      </c>
      <c r="D11" s="92">
        <f>diarrhoea_1_5mo/26</f>
        <v>3.8288413515576922E-2</v>
      </c>
      <c r="E11" s="92">
        <f>diarrhoea_6_11mo/26</f>
        <v>3.8288413515576922E-2</v>
      </c>
      <c r="F11" s="92">
        <f>diarrhoea_12_23mo/26</f>
        <v>1.9699597124730732E-2</v>
      </c>
      <c r="G11" s="92">
        <f>diarrhoea_24_59mo/26</f>
        <v>1.9699597124730732E-2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0.10199999999999999</v>
      </c>
      <c r="I14" s="92">
        <f>food_insecure</f>
        <v>0.10199999999999999</v>
      </c>
      <c r="J14" s="92">
        <f>food_insecure</f>
        <v>0.10199999999999999</v>
      </c>
      <c r="K14" s="92">
        <f>food_insecure</f>
        <v>0.10199999999999999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0.96400000000000008</v>
      </c>
      <c r="I17" s="92">
        <f>frac_PW_health_facility</f>
        <v>0.96400000000000008</v>
      </c>
      <c r="J17" s="92">
        <f>frac_PW_health_facility</f>
        <v>0.96400000000000008</v>
      </c>
      <c r="K17" s="92">
        <f>frac_PW_health_facility</f>
        <v>0.96400000000000008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0.24399999999999999</v>
      </c>
      <c r="M23" s="92">
        <f>famplan_unmet_need</f>
        <v>0.24399999999999999</v>
      </c>
      <c r="N23" s="92">
        <f>famplan_unmet_need</f>
        <v>0.24399999999999999</v>
      </c>
      <c r="O23" s="92">
        <f>famplan_unmet_need</f>
        <v>0.24399999999999999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4.506260557471399E-2</v>
      </c>
      <c r="M24" s="92">
        <f>(1-food_insecure)*(0.49)+food_insecure*(0.7)</f>
        <v>0.51141999999999999</v>
      </c>
      <c r="N24" s="92">
        <f>(1-food_insecure)*(0.49)+food_insecure*(0.7)</f>
        <v>0.51141999999999999</v>
      </c>
      <c r="O24" s="92">
        <f>(1-food_insecure)*(0.49)+food_insecure*(0.7)</f>
        <v>0.51141999999999999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1.9312545246305993E-2</v>
      </c>
      <c r="M25" s="92">
        <f>(1-food_insecure)*(0.21)+food_insecure*(0.3)</f>
        <v>0.21917999999999999</v>
      </c>
      <c r="N25" s="92">
        <f>(1-food_insecure)*(0.21)+food_insecure*(0.3)</f>
        <v>0.21917999999999999</v>
      </c>
      <c r="O25" s="92">
        <f>(1-food_insecure)*(0.21)+food_insecure*(0.3)</f>
        <v>0.21917999999999999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2.3737565878979992E-2</v>
      </c>
      <c r="M26" s="92">
        <f>(1-food_insecure)*(0.3)</f>
        <v>0.26939999999999997</v>
      </c>
      <c r="N26" s="92">
        <f>(1-food_insecure)*(0.3)</f>
        <v>0.26939999999999997</v>
      </c>
      <c r="O26" s="92">
        <f>(1-food_insecure)*(0.3)</f>
        <v>0.26939999999999997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0.91188728330000002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2020-03-24T06:50:53Z</dcterms:modified>
</cp:coreProperties>
</file>