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E6B444A-E55E-4444-8F1B-01E04B763CB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I11" i="2" s="1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32" i="2"/>
  <c r="I36" i="2"/>
  <c r="A3" i="2"/>
  <c r="A24" i="2"/>
  <c r="A18" i="2"/>
  <c r="A40" i="2"/>
  <c r="A22" i="2"/>
  <c r="A27" i="2"/>
  <c r="A31" i="2"/>
  <c r="A20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7" i="51" l="1"/>
  <c r="C6" i="51"/>
  <c r="I15" i="2"/>
  <c r="I12" i="2"/>
  <c r="I10" i="2"/>
  <c r="I9" i="2"/>
  <c r="I8" i="2"/>
  <c r="I7" i="2"/>
  <c r="I5" i="2"/>
  <c r="I4" i="2"/>
  <c r="I3" i="2"/>
  <c r="I2" i="2"/>
  <c r="C8" i="51"/>
  <c r="A29" i="2"/>
  <c r="A25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1EBA5C4-BFEC-44D3-BC96-52347F9570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E167759-DFA7-4B8E-88A1-0AD7B9A6005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FC89879-0F29-48F0-9F40-A8F9C9C3838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3696ACF-623F-4FEE-AFA5-E769C4BB47A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039E86E-8F2C-40C1-A02F-E8865FAA805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AC91C3E1-F89B-4C9A-9159-1D77584EE9CF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74F365C3-8FAF-473D-B7B3-1E2770D3A26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8C464A2-664A-4D07-8C43-9AAF9F6A8BC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D1E202E-EDA2-4B4D-8ADF-08737C5E47E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A482F51-DF57-4C18-87B0-16A24CC13E6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BB31BAD-DFC7-4B92-80B8-D3700C9D349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761A003-CA6C-4231-904C-80BD7FE22E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B29090F-E0CA-4111-98A1-FC8C9CCADB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4984D1B-EBDF-4F06-A04E-2E3555FD4C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FE88417-A641-4105-BB61-22DFF4CF82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013D63A-1860-4A7E-8D48-C05EFC47BF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94B0E06-B2C2-4D8B-8F6A-D5A2A7DAC6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E4133DA-CD3C-4B65-A40F-9FAA8D1CE9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8F4CBB7-3BEC-4B0F-9863-5961E8309D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9C78FE3-C44F-4AEA-A2EA-DFF611AF7A2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24DCD4F-7154-4D3C-8A6C-8EEE384CE40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90B8261-212F-421A-A90E-F1BBA53A654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BECC5F5-0EC0-4B20-8FDC-3468D0BB8FF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E3E7E6C0-96D2-4A0C-9BA2-EDEF28FAC0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B61045E-BA7F-465B-868B-42EC430EB94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4752B46-54B1-4A99-BDB0-DA1D6A81B8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AEA9417-6F17-48AB-9A4C-1BA2BDD8CD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5CC731A-403A-4D19-8AEE-2E743E4A7F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2CB4D41-9C1A-4E77-9934-11C957401B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6FC616B-8D1F-4009-BB77-26329EBE0B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93DB3E1-F269-4E32-BB7D-30F74E95F5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FED0C5F-B1A4-4A8A-9331-82C9C7FD89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8038050-8ECB-4935-A3CC-CA549C69AC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A4E11ED-4F84-4D1C-ACD8-F3311584CF85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147CB40-EF17-433F-8807-A4B72C7B19C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BD37AE6-6566-4E9E-800F-43D530F842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D9411172-E032-4AB6-91E3-121482C02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DA7609F-59F2-49CE-B867-85D6609BE4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8559382-F534-488F-A68B-D94A0FADCC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D0FE2B9-1359-46A6-88CB-987076D55C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8FD9D9A-2D89-42A8-892E-886BD82F10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25C651AE-7331-421D-AB74-6A5568E733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8E6073D-D3A6-48BF-BF5D-C0B84C1470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1A86484-E857-4113-8C28-37C24C437B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0686255-A98D-4290-A37C-9348571BC6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4EE60AD-9975-455B-A15E-CBF8330FF1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BB814C48-F911-40B8-908D-82C77CD89A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7C97643-23FB-402D-8CA4-FD6784648F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88560B17-37DD-45C6-80E3-ADCE70969C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0B38524-D631-4F14-BA21-FE9A3AA48D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A4038C8-D2EB-4578-BAE1-38545E16EC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705FB3B-87D5-47C4-9195-0201BDB80F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FC22981-40CF-4DDE-983B-01AD098EEC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599BB1D-D132-4C5A-9F75-9A55CF3BDE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22F0B69-F04A-4E47-A0D6-5006DDFFBC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FC1D64B-9EC2-4546-A202-BBF21631C7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FFDF29F-2C2A-4417-B825-1A1DE2C0F6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8BCF991-9E07-4C41-95DC-99653FC2F5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811D5D06-DB67-40CB-B3F2-80935E536B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7280E78-7315-4F0A-A514-186CABB71D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A427839-471B-4EE4-B37B-EEF3B35974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B6E5D1F-E25F-4766-BEB8-34550257DD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B5748DF4-6A4E-4477-A864-5C71AD8C1D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222B2852-3323-4862-A958-379A30B905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2EC9B0CC-0E24-4BD0-8355-8AB4C7A764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F6D84CB4-AF06-44E8-9E15-93F79AA342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B77AB58-110B-4C8C-BEAB-5819BD4E2F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DA67352A-4309-40DF-9CCE-511CBB6999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834334BF-1DD3-44B4-BF3F-4D63DE8F72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5E0B849-1033-4060-88DF-4E927FF6AC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7E38CA53-562A-493D-86D9-62D8762C54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C903307-3F4B-4B63-A7C6-8BE8D4DBA5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966F53A3-C94E-4FEF-A270-52D24139C8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C4B7B67-6984-4B8C-94C6-E7F449F65A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3F99353-FD7B-4078-9782-C3B53E208B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15CD22C-98F1-4B56-9005-0448D171BD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568D265-82EF-48D0-865A-3395A4CF78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535FF20B-2274-455F-855F-095C56A745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92D9709-1CA4-4615-A2D5-64BF6F84F4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FDD2D56-1A2B-4495-B6A8-2A00399901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073E99D-873A-4156-B53D-90394B5318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22F453D-A620-48D6-B90C-39E3F1D428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613CC34-A901-4857-BE60-BD3EE94014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CD5C4738-4464-48CF-BC54-B87B626947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5F49D96-8983-4B8A-BE03-6916ADB1F1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A05CAFE2-702A-4A85-8518-AD7008F625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F3CAA19-85EA-4F85-937A-27CD75FF32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BC3FB45B-8AF9-4538-96A4-C1664694DC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3BB1075-B306-4E24-942A-B6A9DD0286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78A947C3-93CC-4344-80BB-B3EB7D72D8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CF04237-5314-4222-979A-A60E097B36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87F2D52-9B7C-4DAC-8157-F21871535A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56CBF68-732B-4DA0-A725-A0EC8D1EEF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CEE7462-B81B-4496-90A2-D04350C066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E0F1383-FB0F-4900-922F-31C0269141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07F1766-D495-44A1-AD7C-3F7B4C9299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022AB93-B945-48D5-A263-8ECF86E632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221F3C5-DCFE-4030-AAE3-F99F04BF65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2D470C3-E3B2-44D6-BC8D-C425C2DF23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5F6BD29-0312-44F7-89F1-CB1A4967BE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EAA8781-EF7D-4E57-BCA7-C887F00425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FB0C6367-3314-4EE3-B572-86D904494B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696BA53E-8AD8-499F-97AE-1373AE40D7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9476183-40D3-4180-8F9A-C04E50B5B7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22118E1-28A2-4C62-9996-BD5A434CB9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B646595-F2E0-4A9A-9D65-4F666F6822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ED41CF7-C931-4242-907D-EDE1C0203B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45B1640-C895-40EB-8EFA-8F2CDE26DD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269F1D49-4E71-496A-9BC8-F99455D336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7FC705C-DCAE-4318-A978-1AB38DF651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09082DD-752B-4C84-9136-0C4612E1BF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4B0243C-1A77-49BD-AAE4-05037F9311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444661D-9475-4B90-9E5A-749A6410F0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1E2E49C-DF35-4FFE-9D49-D3F321F861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40E509E-CF9E-4096-AF5E-DE35BCD36B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9D1FF72-45EE-4576-9C90-206CEA86DF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61E9008-B6EE-4515-8DDF-0704732615B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534DFEE-8015-46DF-8B0F-DC31A2ADC7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FED7E7D0-F1AF-4CE5-921B-EF2D2810EF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41A557B-0747-41B6-8961-FCCC56E39D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A7AB5CE7-CF5A-4C02-8A5D-560689A90B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79CBD47-605A-401D-B9ED-C6413287F7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CF631A5-CF50-4785-A129-87DAED34BC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50CE6F1-459B-4339-969D-838E92C983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0183CA4-0E3C-414F-B2FD-0F164138E3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B8F04E6-AEE6-40A0-8006-D81105FDE7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7F80BB1-8D44-46D3-A595-371681CD17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E3B790E-A1AC-4B97-B7E7-FA17C44035C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E2BB9C6-860F-49D7-853D-AF148B461B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F69297F-F0DB-40F0-91B6-9A949D53AD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0C43AAD-6F14-41FF-B711-095319D426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85F8856-73F7-4771-AD6B-B10D4C44D6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1697172-FAC1-4E84-842F-D5942ABCBF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9A79A2A-9963-4BF2-8AD5-5409052D9B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72512CE-3D40-49FE-89BC-4D9642B0A5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E1ADA0B-17C2-49B6-BE6A-E052570C49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798023A-F4C7-489C-9624-93F7195837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33C2EF12-4F25-4F23-A334-B277FF078F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F554084-7214-4E92-9929-71F5964924D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5EA0091-2EA5-46EC-8048-5BC9E7F4AB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FCA0CF9-4A04-4C06-A0A6-A91F78E9A6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C146337-3C4D-4DF9-8578-52807C4359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41D417C-53D2-4A58-B7BD-459D35A04F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80FA67BE-B051-46F9-9763-D79E4D13196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53DFF22-7766-43DC-A1EB-E2663D0E7F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DEA4B37-44CC-4F0F-9C07-C9220F11C7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1F0A696-4675-4D97-9D78-6C5EDE44E7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C00C0D8-C569-4591-9244-5216604308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A613D95-1507-4B6B-B660-84D0BB1FC9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BB1A751-C585-4F99-A407-AD42FBF46D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EEC3D4CB-71EE-4340-A676-AAD32193E4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96BB40D-83C2-4B2A-A324-D822480119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1F80B8A-6F10-4BB1-87A1-3D31AFFF9D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0A51DEE-1BA1-4F85-88D6-8F90A547BA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CB91CF4-C255-4511-854D-7A26ECC7F5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24B2769-16DE-4EC0-A4C8-931FABCA9F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627CE45-67B7-41A2-9F10-8EAEEB8466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EA7E597-E631-4873-A300-5D3EEE984AD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9FDC11F-6DA8-466A-AC3E-CBCC67C129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7B78FA1-DD10-4369-AC68-FA88E6AF86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ECEABD4D-B966-48D0-AD85-1174443576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6BB0D73-DC9F-4744-A3F3-2AFAE0823E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926751A-BF5B-4F63-BF9C-E881935758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AD40EBF-DD98-4EF8-BE33-AFD75808D6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36B7F393-D572-48DF-AD7E-66EA92DEC2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7530D23-4BF4-4F61-926C-D4908E01FD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EBF9F59-1E7F-4114-84B8-C4550B32BE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5E4F6E5-D3CB-44E7-BDAB-514B72C7EF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E1C3E11-CF29-47D9-8BAC-DFA0914E20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1272C28-B12C-4F61-B0D8-975E2E66D2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B87DFC97-BDE6-4188-AA19-6993E5A0EE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6A47878-A9CE-4A13-AE02-62D91A0C4C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A112007-6335-4F65-8499-4E22A02A7C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635A5C9-B3A5-4205-9344-50A64C7ACA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38C2D50-F6F7-4858-B781-725586828A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6A62902-E751-4D79-BF2A-EEBC7CAC27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F49DC6A-74BC-4B8F-BB39-CC0AFA0092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3B93A14-40B2-4289-B619-3EE9F4147B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B9A5CD8-750B-41C4-B923-E787DB84992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3578F813-E29F-418F-A20F-6290B2DB1DE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A0D67E91-E0F8-47DF-842E-7CD77BBAF72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4FCD7E51-FE70-414E-A656-1B930C43DE2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38B55F00-290B-428C-BA61-5CEF9588374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CA2FAA2E-566F-4C3A-9A2A-702153A4DB8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E17EE404-CF29-482F-B4D1-D0212E776F7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17393080-37BE-44FA-A00C-D8BCA78E034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B3D39C6B-0EE6-4E10-A8E8-6BCCBAC11B6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C4B8102E-FC52-4606-B20B-35DD54AD321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5A8E253E-292A-4F4C-86E7-E10DAD5CA61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BF962D2F-3339-4CCC-B9D6-8B5934D1E85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114DDB29-5B73-477D-8B4D-D20D0CCAF56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1B0076A5-F965-4F3B-A5BC-89D0E817B73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E58F548D-A49E-4844-A653-19F78E5C1EF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421569E2-9651-479C-B64E-23ABC2E0FCB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BBD693A1-E92D-40A7-B1BC-A900FA9EC24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373FC709-F6E0-427F-9D09-369269F8646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3BC9505F-63A5-475B-9F94-218E91CE7AA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B20D6B64-F276-49AA-A799-BE518D3FD7A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ABE0A6B9-3C1F-4B8A-BE5B-C2E4A15E38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B088748-7E1F-4912-9E63-CE1443CA7C7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E813DE8-0B12-446B-A5EF-00BA61B457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B08464B-451D-4C83-96D1-11BFFF51A1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A983C63-9888-4F2D-9EAA-3971266166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5348F000-B703-4450-A50F-B14A31A8BA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1546893-154C-467E-91CF-785E9DF3BBA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1E70E3B-24AC-40D6-9A49-E7CD5CDCA67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52C873A-B96A-4CDB-8672-045056D08BA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F6C3B19-08BE-45C5-8391-E633D26229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5B8E060-6719-4833-9C17-A9BBDA1466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9048F93-30D0-40C6-98AC-28B66CBCBA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703A4E3-A063-4C0D-B117-FBA034C8FF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12C12D2-F68E-411D-8B62-7C856B8B75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7DD67AB-8EBB-4941-9871-9987EAEBDD5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8224F8C-B750-45F0-A7A6-12460E4DFC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BA0C5502-76F3-42BB-8E89-4BBF02BFEB2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F3CB3B0A-5544-49DB-A955-5FBF66118E9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154CE922-D746-4C4E-A07C-3B82EC7C43E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371EF3B-6FC7-44F5-B7A8-0507C658A15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EE33A225-1F58-4015-82EE-7F7D8BD80B1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B8D1FC4-A32F-422B-9FA0-1406207188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53968CF-834C-48C6-B2A0-012F17AD32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44A69DE-65A0-449C-85B0-5647FD8272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5CD77BF-CD34-4AC1-8D0C-C376C4D730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00F0237-9A9C-4EAD-BD27-6DBB00FDAC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08293F4-EFF3-439D-AAD1-4865EF57F9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5F8B030-E643-4936-B9CA-54EDD329CB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B15120FB-67EF-4550-8221-62A48E259B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D624E19E-F834-4903-B447-B7F12272E6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30C5026-6F7F-433E-9055-4ED5785421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626C420-0BDA-4F1B-87C7-39DD625737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D2EDDB3-375B-41DF-BF75-228C544CC3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12DF327-26BB-49D1-A873-5F379C5CBE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E01A4B61-0E33-42D2-814F-D5C1342C36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98029F2-A64A-46AD-A574-119095F8D6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19411D6-2826-4FBD-AA1F-9C6696487A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B23955F8-342E-4583-B090-DBD12EA12B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B4ADFE12-9366-42AF-844F-2E964AF7CB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3ED3F0CB-843C-4D5E-865B-51822E9446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5047CA2-7CFB-4CBC-99B0-35C9CF1DD5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0A86081F-8982-4559-89DC-0DE76BA875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F8213C4-C442-4C62-9B02-89AB0FAD95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A9DE05D-8387-47FA-BC1E-3BC1EC6CEF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08EB63A-F3FE-4846-8404-BF17E28D0E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B354B6E-8EBF-4B32-9583-E5A27304DB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4DD59C1-0FB3-44C7-9A5C-50CFBEF982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B65E2E6-D951-498C-8888-CAC1B32008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1238378-66E3-4FB3-BE18-C23ADC4E77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A502352-675C-42B0-BA6B-3D8340A91C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939CADE-AB28-4383-BD62-932E3B6234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2738258-9889-4A87-B4A7-D585983B69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2633AD1-7E47-432F-A14A-915C826A7B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09D064B-1084-46D3-8347-1681D67BB2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A8DFFA2-FC96-43FA-B436-1DD2563930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5D9B5275-6FC8-4E51-B67D-2421497891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4155D53-6932-4DD7-83E5-52595ECB17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027FFEB1-D340-4F14-B35D-5F117A7817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4C7C5CA-4054-4851-BD69-744CC3052D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EEC79DF-DD92-4A65-82B5-5342F6A967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3941EDA-AB8D-44CF-A1A3-367C70F263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9DC5895-AB29-45F7-B1FA-B13FAB220E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75B8D09-5EED-4B2C-9537-E0267A96BD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7C63EB9-D417-401C-A368-AC585F04C8C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9B0263E-C415-4DA3-889B-1CF65619AD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7A1BA45C-A8AC-4327-8AB9-2CBBA3C58F0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A18736C-ED22-413A-94F0-15968784821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666DE47-D7A3-48DC-BD41-4963040845E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BAEB53DE-D020-4B84-BBE7-FB05AC71D7C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C14A95D-EDE1-4F3B-855E-850B76A20CD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304B0C5D-C329-45BA-8220-C294A0F678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99ECA2E-CC6E-4CDB-852C-2C081BCA2EF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E5DD08E-44D6-47B0-AE9A-93EE5607A2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A98485E-48E8-417F-A203-6E1BC42E5E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CC5227F-ABDC-4B22-9B1B-6C83834D38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AC35EF2-AF1F-443D-AF9D-791554C7018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1AEEF12-DB7A-4D88-AF50-680B4FCF19C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3665916-D7B9-4571-82EC-1C2EDE25F05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B0B0F165-2551-433C-8FB5-AAF48B10627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B8F453C7-FE02-4AD4-9217-7E14DB0B334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58F4751-62AD-4540-905C-43EE7A07AA3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8FAA0C4-491F-45B3-B631-D9BC5383C9E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A1CD7F8-A594-4326-9828-A234615740A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426B6ED-7A63-4FA4-A4F1-95C06DF6CBF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F8F75EA-341A-4358-B8B4-1C9F488164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162FBCA-C998-41AB-8392-0ACD17366E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01BF7E6-EED7-4AA9-A8CF-3A22ECD4576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068F2E2-6649-45C1-A5CC-9D680D55C18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292CA8B7-D650-4977-AD20-879A3C09CF8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6932285-A6FE-4F51-8B31-C520FC54A94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A1A77AE-1A6D-49DB-B7CB-B2A9A229865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1524927-9DA2-48A5-B2A4-BE29A629332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F1A7FF7E-A91A-4E52-9AB9-1B9196EDB86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82A2263-1927-4697-82BB-4DB63BFE8F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8A40ECD-4677-416B-8206-47F89C9EF3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5788FFF-BC4E-4564-859B-5F866571913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B2086FD8-CE4C-4507-8FEF-BBA229A0D1C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7CC96118-3177-4DE8-A76B-B3A206C657F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2E9A97B-EB58-4378-965D-33F10A8F9BE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6B2384A-493A-48FF-A394-55B06F3F3CB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922DDCA-A810-425D-9B19-7646EA22346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9D1E44B-B601-4778-8596-D6F0C20E1BA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F436B19-A942-4E59-982F-E2816A178CF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51D3765-23CD-40EB-8163-06A8F275B50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E9C4EF1-9177-4B3D-9219-7D42AAC09A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EA08541E-D1C7-4A2A-98A4-09E4BE80495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46F0590-9447-472F-8864-087170C1DCC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450DF20-79DF-4F14-9C87-4F69877AEA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664DF31-7B09-4BFB-97F8-1E73D59E656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ADE14FEF-8AB4-4E75-A343-951D4E9788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4B3959B-954A-4742-81BC-652DE14BB8B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84B222E-D514-4D8C-AEF6-98723A53C01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5B4AD07-009D-4053-A54E-10B22341AF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5C159DB-1A42-4590-B12D-074A76549C9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41EADF1-03FC-4416-8EFC-D84D5DFD89D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EA907641-AB6E-461D-A203-471EDD338CA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3736349-747D-4097-95A2-44050DA40F0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6498425-57BA-4AE4-8E4E-B301A0878E0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776B8A5-CC8E-4AC2-9761-B4089402509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2B6FB140-C9C7-476E-99D5-12D7ACE6800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00F9E93-598A-47C9-92C7-AAABD0CA873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0F87DD5-8D85-4721-B81E-D3DA6D9F73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367C2DFC-775A-4502-86C1-52D97AA148F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9D25BEA-6749-43D0-A619-BBB4F863D239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B72A88F-8D06-4046-A526-138A4260D38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<sst xmlns="http://schemas.openxmlformats.org/spreadsheetml/2006/main" count="1102" uniqueCount="271">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</sst>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2334720</v>
      </c>
    </row>
    <row r="8" spans="1:3" ht="15" customHeight="1" x14ac:dyDescent="0.25">
      <c r="B8" s="7" t="s">
        <v>106</v>
      </c>
      <c r="C8" s="70">
        <v>2.4E-2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0.86682701110839799</v>
      </c>
    </row>
    <row r="11" spans="1:3" ht="15" customHeight="1" x14ac:dyDescent="0.25">
      <c r="B11" s="7" t="s">
        <v>108</v>
      </c>
      <c r="C11" s="70">
        <v>0.872</v>
      </c>
    </row>
    <row r="12" spans="1:3" ht="15" customHeight="1" x14ac:dyDescent="0.25">
      <c r="B12" s="7" t="s">
        <v>109</v>
      </c>
      <c r="C12" s="70">
        <v>0.92299999999999993</v>
      </c>
    </row>
    <row r="13" spans="1:3" ht="15" customHeight="1" x14ac:dyDescent="0.25">
      <c r="B13" s="7" t="s">
        <v>110</v>
      </c>
      <c r="C13" s="70">
        <v>0.32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8.8000000000000009E-2</v>
      </c>
    </row>
    <row r="24" spans="1:3" ht="15" customHeight="1" x14ac:dyDescent="0.25">
      <c r="B24" s="20" t="s">
        <v>102</v>
      </c>
      <c r="C24" s="71">
        <v>0.56720000000000004</v>
      </c>
    </row>
    <row r="25" spans="1:3" ht="15" customHeight="1" x14ac:dyDescent="0.25">
      <c r="B25" s="20" t="s">
        <v>103</v>
      </c>
      <c r="C25" s="71">
        <v>0.32450000000000001</v>
      </c>
    </row>
    <row r="26" spans="1:3" ht="15" customHeight="1" x14ac:dyDescent="0.25">
      <c r="B26" s="20" t="s">
        <v>104</v>
      </c>
      <c r="C26" s="71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0.57299999999999995</v>
      </c>
    </row>
    <row r="30" spans="1:3" ht="14.25" customHeight="1" x14ac:dyDescent="0.25">
      <c r="B30" s="30" t="s">
        <v>76</v>
      </c>
      <c r="C30" s="73">
        <v>0.03</v>
      </c>
    </row>
    <row r="31" spans="1:3" ht="14.25" customHeight="1" x14ac:dyDescent="0.25">
      <c r="B31" s="30" t="s">
        <v>77</v>
      </c>
      <c r="C31" s="73">
        <v>0.03</v>
      </c>
    </row>
    <row r="32" spans="1:3" ht="14.25" customHeight="1" x14ac:dyDescent="0.25">
      <c r="B32" s="30" t="s">
        <v>78</v>
      </c>
      <c r="C32" s="73">
        <v>0.36700000000000005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5.2</v>
      </c>
    </row>
    <row r="38" spans="1:5" ht="15" customHeight="1" x14ac:dyDescent="0.25">
      <c r="B38" s="16" t="s">
        <v>91</v>
      </c>
      <c r="C38" s="75">
        <v>7.5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0.15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1.0934716428574998</v>
      </c>
      <c r="D51" s="17"/>
    </row>
    <row r="52" spans="1:4" ht="15" customHeight="1" x14ac:dyDescent="0.25">
      <c r="B52" s="16" t="s">
        <v>125</v>
      </c>
      <c r="C52" s="76">
        <v>0.94389166738600006</v>
      </c>
    </row>
    <row r="53" spans="1:4" ht="15.75" customHeight="1" x14ac:dyDescent="0.25">
      <c r="B53" s="16" t="s">
        <v>126</v>
      </c>
      <c r="C53" s="76">
        <v>0.94389166738600006</v>
      </c>
    </row>
    <row r="54" spans="1:4" ht="15.75" customHeight="1" x14ac:dyDescent="0.25">
      <c r="B54" s="16" t="s">
        <v>127</v>
      </c>
      <c r="C54" s="76">
        <v>0.643732934526</v>
      </c>
    </row>
    <row r="55" spans="1:4" ht="15.75" customHeight="1" x14ac:dyDescent="0.25">
      <c r="B55" s="16" t="s">
        <v>128</v>
      </c>
      <c r="C55" s="76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0.5899709657482215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45.538469166818018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42.692246247747654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218.57280306643503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8.9825738217550022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1.2694476897582214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1.2694476897582214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1.2694476897582214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1.2694476897582214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86">
        <v>13.709958147768248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86">
        <v>13.709958147768248</v>
      </c>
      <c r="E15" s="86" t="s">
        <v>202</v>
      </c>
    </row>
    <row r="16" spans="1:5" ht="15.75" customHeight="1" x14ac:dyDescent="0.25">
      <c r="A16" s="52" t="s">
        <v>57</v>
      </c>
      <c r="B16" s="85">
        <v>0.41100000000000003</v>
      </c>
      <c r="C16" s="85">
        <v>0.95</v>
      </c>
      <c r="D16" s="86">
        <v>0.44919677959070564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0.58499999999999996</v>
      </c>
      <c r="C18" s="85">
        <v>0.95</v>
      </c>
      <c r="D18" s="87">
        <v>5.0978270834575747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5.0978270834575747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5.0978270834575747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93.973155012451954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23.487909719040392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4.5674458261497017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19.711165685025637</v>
      </c>
      <c r="E24" s="86" t="s">
        <v>202</v>
      </c>
    </row>
    <row r="25" spans="1:5" ht="15.75" customHeight="1" x14ac:dyDescent="0.25">
      <c r="A25" s="52" t="s">
        <v>87</v>
      </c>
      <c r="B25" s="85">
        <v>0.66900000000000004</v>
      </c>
      <c r="C25" s="85">
        <v>0.95</v>
      </c>
      <c r="D25" s="86">
        <v>19.709008974154518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5.4112733508838291</v>
      </c>
      <c r="E27" s="86" t="s">
        <v>202</v>
      </c>
    </row>
    <row r="28" spans="1:5" ht="15.75" customHeight="1" x14ac:dyDescent="0.25">
      <c r="A28" s="52" t="s">
        <v>84</v>
      </c>
      <c r="B28" s="85">
        <v>0.59200000000000008</v>
      </c>
      <c r="C28" s="85">
        <v>0.95</v>
      </c>
      <c r="D28" s="86">
        <v>0.52414129016186306</v>
      </c>
      <c r="E28" s="86" t="s">
        <v>202</v>
      </c>
    </row>
    <row r="29" spans="1:5" ht="15.75" customHeight="1" x14ac:dyDescent="0.25">
      <c r="A29" s="52" t="s">
        <v>58</v>
      </c>
      <c r="B29" s="85">
        <v>0.58499999999999996</v>
      </c>
      <c r="C29" s="85">
        <v>0.95</v>
      </c>
      <c r="D29" s="86">
        <v>85.139330298277699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3.1374405621372268</v>
      </c>
      <c r="E30" s="86" t="s">
        <v>202</v>
      </c>
    </row>
    <row r="31" spans="1:5" ht="15.75" customHeight="1" x14ac:dyDescent="0.25">
      <c r="A31" s="52" t="s">
        <v>28</v>
      </c>
      <c r="B31" s="85">
        <v>0.1205</v>
      </c>
      <c r="C31" s="85">
        <v>0.95</v>
      </c>
      <c r="D31" s="86">
        <v>0.93094042298659452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0.95900000000000007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0.96200000000000008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0.68599999999999994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1.380272503608452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0.95372502495263356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421412.66899999999</v>
      </c>
      <c r="C2" s="78">
        <v>974845</v>
      </c>
      <c r="D2" s="78">
        <v>2824206</v>
      </c>
      <c r="E2" s="78">
        <v>2584298</v>
      </c>
      <c r="F2" s="78">
        <v>1889657</v>
      </c>
      <c r="G2" s="22">
        <f t="shared" ref="G2:G40" si="0">C2+D2+E2+F2</f>
        <v>8273006</v>
      </c>
      <c r="H2" s="22">
        <f t="shared" ref="H2:H40" si="1">(B2 + stillbirth*B2/(1000-stillbirth))/(1-abortion)</f>
        <v>488682.78668373643</v>
      </c>
      <c r="I2" s="22">
        <f>G2-H2</f>
        <v>7784323.2133162636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430576.50199999998</v>
      </c>
      <c r="C3" s="78">
        <v>952000</v>
      </c>
      <c r="D3" s="78">
        <v>2665000</v>
      </c>
      <c r="E3" s="78">
        <v>2669000</v>
      </c>
      <c r="F3" s="78">
        <v>1932000</v>
      </c>
      <c r="G3" s="22">
        <f t="shared" si="0"/>
        <v>8218000</v>
      </c>
      <c r="H3" s="22">
        <f t="shared" si="1"/>
        <v>499309.44263542152</v>
      </c>
      <c r="I3" s="22">
        <f t="shared" ref="I3:I15" si="3">G3-H3</f>
        <v>7718690.5573645784</v>
      </c>
    </row>
    <row r="4" spans="1:9" ht="15.75" customHeight="1" x14ac:dyDescent="0.25">
      <c r="A4" s="7">
        <f t="shared" si="2"/>
        <v>2019</v>
      </c>
      <c r="B4" s="77">
        <v>439559.07199999999</v>
      </c>
      <c r="C4" s="78">
        <v>944000</v>
      </c>
      <c r="D4" s="78">
        <v>2513000</v>
      </c>
      <c r="E4" s="78">
        <v>2749000</v>
      </c>
      <c r="F4" s="78">
        <v>1978000</v>
      </c>
      <c r="G4" s="22">
        <f t="shared" si="0"/>
        <v>8184000</v>
      </c>
      <c r="H4" s="22">
        <f t="shared" si="1"/>
        <v>509725.90056868258</v>
      </c>
      <c r="I4" s="22">
        <f t="shared" si="3"/>
        <v>7674274.0994313173</v>
      </c>
    </row>
    <row r="5" spans="1:9" ht="15.75" customHeight="1" x14ac:dyDescent="0.25">
      <c r="A5" s="7">
        <f t="shared" si="2"/>
        <v>2020</v>
      </c>
      <c r="B5" s="77">
        <v>448394.43599999999</v>
      </c>
      <c r="C5" s="78">
        <v>954000</v>
      </c>
      <c r="D5" s="78">
        <v>2379000</v>
      </c>
      <c r="E5" s="78">
        <v>2825000</v>
      </c>
      <c r="F5" s="78">
        <v>2028000</v>
      </c>
      <c r="G5" s="22">
        <f t="shared" si="0"/>
        <v>8186000</v>
      </c>
      <c r="H5" s="22">
        <f t="shared" si="1"/>
        <v>519971.6540035067</v>
      </c>
      <c r="I5" s="22">
        <f t="shared" si="3"/>
        <v>7666028.3459964935</v>
      </c>
    </row>
    <row r="6" spans="1:9" ht="15.75" customHeight="1" x14ac:dyDescent="0.25">
      <c r="A6" s="7">
        <f t="shared" si="2"/>
        <v>2021</v>
      </c>
      <c r="B6" s="77">
        <v>439564.21720000001</v>
      </c>
      <c r="C6" s="78">
        <v>979000</v>
      </c>
      <c r="D6" s="78">
        <v>2259000</v>
      </c>
      <c r="E6" s="78">
        <v>2893000</v>
      </c>
      <c r="F6" s="78">
        <v>2081000</v>
      </c>
      <c r="G6" s="22">
        <f t="shared" si="0"/>
        <v>8212000</v>
      </c>
      <c r="H6" s="22">
        <f t="shared" si="1"/>
        <v>509731.86709712131</v>
      </c>
      <c r="I6" s="22">
        <f t="shared" si="3"/>
        <v>7702268.1329028783</v>
      </c>
    </row>
    <row r="7" spans="1:9" ht="15.75" customHeight="1" x14ac:dyDescent="0.25">
      <c r="A7" s="7">
        <f t="shared" si="2"/>
        <v>2022</v>
      </c>
      <c r="B7" s="77">
        <v>430802.59360000002</v>
      </c>
      <c r="C7" s="78">
        <v>1022000</v>
      </c>
      <c r="D7" s="78">
        <v>2156000</v>
      </c>
      <c r="E7" s="78">
        <v>2955000</v>
      </c>
      <c r="F7" s="78">
        <v>2136000</v>
      </c>
      <c r="G7" s="22">
        <f t="shared" si="0"/>
        <v>8269000</v>
      </c>
      <c r="H7" s="22">
        <f t="shared" si="1"/>
        <v>499571.62524468196</v>
      </c>
      <c r="I7" s="22">
        <f t="shared" si="3"/>
        <v>7769428.3747553183</v>
      </c>
    </row>
    <row r="8" spans="1:9" ht="15.75" customHeight="1" x14ac:dyDescent="0.25">
      <c r="A8" s="7">
        <f t="shared" si="2"/>
        <v>2023</v>
      </c>
      <c r="B8" s="77">
        <v>422109.56520000001</v>
      </c>
      <c r="C8" s="78">
        <v>1074000</v>
      </c>
      <c r="D8" s="78">
        <v>2075000</v>
      </c>
      <c r="E8" s="78">
        <v>3005000</v>
      </c>
      <c r="F8" s="78">
        <v>2197000</v>
      </c>
      <c r="G8" s="22">
        <f t="shared" si="0"/>
        <v>8351000</v>
      </c>
      <c r="H8" s="22">
        <f t="shared" si="1"/>
        <v>489490.92844618851</v>
      </c>
      <c r="I8" s="22">
        <f t="shared" si="3"/>
        <v>7861509.0715538114</v>
      </c>
    </row>
    <row r="9" spans="1:9" ht="15.75" customHeight="1" x14ac:dyDescent="0.25">
      <c r="A9" s="7">
        <f t="shared" si="2"/>
        <v>2024</v>
      </c>
      <c r="B9" s="77">
        <v>413456.42440000002</v>
      </c>
      <c r="C9" s="78">
        <v>1122000</v>
      </c>
      <c r="D9" s="78">
        <v>2015000</v>
      </c>
      <c r="E9" s="78">
        <v>3039000</v>
      </c>
      <c r="F9" s="78">
        <v>2262000</v>
      </c>
      <c r="G9" s="22">
        <f t="shared" si="0"/>
        <v>8438000</v>
      </c>
      <c r="H9" s="22">
        <f t="shared" si="1"/>
        <v>479456.48650654493</v>
      </c>
      <c r="I9" s="22">
        <f t="shared" si="3"/>
        <v>7958543.513493455</v>
      </c>
    </row>
    <row r="10" spans="1:9" ht="15.75" customHeight="1" x14ac:dyDescent="0.25">
      <c r="A10" s="7">
        <f t="shared" si="2"/>
        <v>2025</v>
      </c>
      <c r="B10" s="77">
        <v>404853.91800000001</v>
      </c>
      <c r="C10" s="78">
        <v>1157000</v>
      </c>
      <c r="D10" s="78">
        <v>1980000</v>
      </c>
      <c r="E10" s="78">
        <v>3051000</v>
      </c>
      <c r="F10" s="78">
        <v>2336000</v>
      </c>
      <c r="G10" s="22">
        <f t="shared" si="0"/>
        <v>8524000</v>
      </c>
      <c r="H10" s="22">
        <f t="shared" si="1"/>
        <v>469480.76173777523</v>
      </c>
      <c r="I10" s="22">
        <f t="shared" si="3"/>
        <v>8054519.2382622249</v>
      </c>
    </row>
    <row r="11" spans="1:9" ht="15.75" customHeight="1" x14ac:dyDescent="0.25">
      <c r="A11" s="7">
        <f t="shared" si="2"/>
        <v>2026</v>
      </c>
      <c r="B11" s="77">
        <v>398241.27620000002</v>
      </c>
      <c r="C11" s="78">
        <v>1179000</v>
      </c>
      <c r="D11" s="78">
        <v>1967000</v>
      </c>
      <c r="E11" s="78">
        <v>3047000</v>
      </c>
      <c r="F11" s="78">
        <v>2413000</v>
      </c>
      <c r="G11" s="22">
        <f t="shared" si="0"/>
        <v>8606000</v>
      </c>
      <c r="H11" s="22">
        <f t="shared" si="1"/>
        <v>461812.54371805221</v>
      </c>
      <c r="I11" s="22">
        <f t="shared" si="3"/>
        <v>8144187.4562819479</v>
      </c>
    </row>
    <row r="12" spans="1:9" ht="15.75" customHeight="1" x14ac:dyDescent="0.25">
      <c r="A12" s="7">
        <f t="shared" si="2"/>
        <v>2027</v>
      </c>
      <c r="B12" s="77">
        <v>391640.83520000003</v>
      </c>
      <c r="C12" s="78">
        <v>1188000</v>
      </c>
      <c r="D12" s="78">
        <v>1978000</v>
      </c>
      <c r="E12" s="78">
        <v>3023000</v>
      </c>
      <c r="F12" s="78">
        <v>2495000</v>
      </c>
      <c r="G12" s="22">
        <f t="shared" si="0"/>
        <v>8684000</v>
      </c>
      <c r="H12" s="22">
        <f t="shared" si="1"/>
        <v>454158.47411241924</v>
      </c>
      <c r="I12" s="22">
        <f t="shared" si="3"/>
        <v>8229841.5258875806</v>
      </c>
    </row>
    <row r="13" spans="1:9" ht="15.75" customHeight="1" x14ac:dyDescent="0.25">
      <c r="A13" s="7">
        <f t="shared" si="2"/>
        <v>2028</v>
      </c>
      <c r="B13" s="77">
        <v>385044.69400000008</v>
      </c>
      <c r="C13" s="78">
        <v>1187000</v>
      </c>
      <c r="D13" s="78">
        <v>2008000</v>
      </c>
      <c r="E13" s="78">
        <v>2984000</v>
      </c>
      <c r="F13" s="78">
        <v>2578000</v>
      </c>
      <c r="G13" s="22">
        <f t="shared" si="0"/>
        <v>8757000</v>
      </c>
      <c r="H13" s="22">
        <f t="shared" si="1"/>
        <v>446509.39068399632</v>
      </c>
      <c r="I13" s="22">
        <f t="shared" si="3"/>
        <v>8310490.6093160035</v>
      </c>
    </row>
    <row r="14" spans="1:9" ht="15.75" customHeight="1" x14ac:dyDescent="0.25">
      <c r="A14" s="7">
        <f t="shared" si="2"/>
        <v>2029</v>
      </c>
      <c r="B14" s="77">
        <v>378454.37360000005</v>
      </c>
      <c r="C14" s="78">
        <v>1181000</v>
      </c>
      <c r="D14" s="78">
        <v>2047000</v>
      </c>
      <c r="E14" s="78">
        <v>2931000</v>
      </c>
      <c r="F14" s="78">
        <v>2658000</v>
      </c>
      <c r="G14" s="22">
        <f t="shared" si="0"/>
        <v>8817000</v>
      </c>
      <c r="H14" s="22">
        <f t="shared" si="1"/>
        <v>438867.05723006133</v>
      </c>
      <c r="I14" s="22">
        <f t="shared" si="3"/>
        <v>8378132.9427699391</v>
      </c>
    </row>
    <row r="15" spans="1:9" ht="15.75" customHeight="1" x14ac:dyDescent="0.25">
      <c r="A15" s="7">
        <f t="shared" si="2"/>
        <v>2030</v>
      </c>
      <c r="B15" s="77">
        <v>371862.47999999992</v>
      </c>
      <c r="C15" s="78">
        <v>1175000</v>
      </c>
      <c r="D15" s="78">
        <v>2092000</v>
      </c>
      <c r="E15" s="78">
        <v>2868000</v>
      </c>
      <c r="F15" s="78">
        <v>2731000</v>
      </c>
      <c r="G15" s="22">
        <f t="shared" si="0"/>
        <v>8866000</v>
      </c>
      <c r="H15" s="22">
        <f t="shared" si="1"/>
        <v>431222.89944616059</v>
      </c>
      <c r="I15" s="22">
        <f t="shared" si="3"/>
        <v>8434777.1005538385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127.55930347981779</v>
      </c>
      <c r="I17" s="22">
        <f t="shared" si="4"/>
        <v>-127.55930347981779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2.2939304999999998E-3</v>
      </c>
    </row>
    <row r="4" spans="1:8" ht="15.75" customHeight="1" x14ac:dyDescent="0.25">
      <c r="B4" s="24" t="s">
        <v>7</v>
      </c>
      <c r="C4" s="79">
        <v>0.14972967665596157</v>
      </c>
    </row>
    <row r="5" spans="1:8" ht="15.75" customHeight="1" x14ac:dyDescent="0.25">
      <c r="B5" s="24" t="s">
        <v>8</v>
      </c>
      <c r="C5" s="79">
        <v>4.043556269256425E-2</v>
      </c>
    </row>
    <row r="6" spans="1:8" ht="15.75" customHeight="1" x14ac:dyDescent="0.25">
      <c r="B6" s="24" t="s">
        <v>10</v>
      </c>
      <c r="C6" s="79">
        <v>0.10585682831091688</v>
      </c>
    </row>
    <row r="7" spans="1:8" ht="15.75" customHeight="1" x14ac:dyDescent="0.25">
      <c r="B7" s="24" t="s">
        <v>13</v>
      </c>
      <c r="C7" s="79">
        <v>0.12582122435464771</v>
      </c>
    </row>
    <row r="8" spans="1:8" ht="15.75" customHeight="1" x14ac:dyDescent="0.25">
      <c r="B8" s="24" t="s">
        <v>14</v>
      </c>
      <c r="C8" s="79">
        <v>1.3435265610009364E-6</v>
      </c>
    </row>
    <row r="9" spans="1:8" ht="15.75" customHeight="1" x14ac:dyDescent="0.25">
      <c r="B9" s="24" t="s">
        <v>27</v>
      </c>
      <c r="C9" s="79">
        <v>0.26563195129308398</v>
      </c>
    </row>
    <row r="10" spans="1:8" ht="15.75" customHeight="1" x14ac:dyDescent="0.25">
      <c r="B10" s="24" t="s">
        <v>15</v>
      </c>
      <c r="C10" s="79">
        <v>0.3102294826662646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9.2927736129330193E-3</v>
      </c>
      <c r="D14" s="79">
        <v>9.2927736129330193E-3</v>
      </c>
      <c r="E14" s="79">
        <v>3.3503146711101103E-3</v>
      </c>
      <c r="F14" s="79">
        <v>3.3503146711101103E-3</v>
      </c>
    </row>
    <row r="15" spans="1:8" ht="15.75" customHeight="1" x14ac:dyDescent="0.25">
      <c r="B15" s="24" t="s">
        <v>16</v>
      </c>
      <c r="C15" s="79">
        <v>9.6057126940732596E-2</v>
      </c>
      <c r="D15" s="79">
        <v>9.6057126940732596E-2</v>
      </c>
      <c r="E15" s="79">
        <v>6.3686776931733205E-2</v>
      </c>
      <c r="F15" s="79">
        <v>6.3686776931733205E-2</v>
      </c>
    </row>
    <row r="16" spans="1:8" ht="15.75" customHeight="1" x14ac:dyDescent="0.25">
      <c r="B16" s="24" t="s">
        <v>17</v>
      </c>
      <c r="C16" s="79">
        <v>3.8445338638439602E-2</v>
      </c>
      <c r="D16" s="79">
        <v>3.8445338638439602E-2</v>
      </c>
      <c r="E16" s="79">
        <v>5.0919217646390999E-2</v>
      </c>
      <c r="F16" s="79">
        <v>5.0919217646390999E-2</v>
      </c>
    </row>
    <row r="17" spans="1:8" ht="15.75" customHeight="1" x14ac:dyDescent="0.25">
      <c r="B17" s="24" t="s">
        <v>18</v>
      </c>
      <c r="C17" s="79">
        <v>9.3201350134031405E-5</v>
      </c>
      <c r="D17" s="79">
        <v>9.3201350134031405E-5</v>
      </c>
      <c r="E17" s="79">
        <v>2.5776991938237799E-4</v>
      </c>
      <c r="F17" s="79">
        <v>2.5776991938237799E-4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1.5541609354687499E-3</v>
      </c>
      <c r="D19" s="79">
        <v>1.5541609354687499E-3</v>
      </c>
      <c r="E19" s="79">
        <v>4.4755585535456499E-4</v>
      </c>
      <c r="F19" s="79">
        <v>4.4755585535456499E-4</v>
      </c>
    </row>
    <row r="20" spans="1:8" ht="15.75" customHeight="1" x14ac:dyDescent="0.25">
      <c r="B20" s="24" t="s">
        <v>21</v>
      </c>
      <c r="C20" s="79">
        <v>1.2692647296269798E-2</v>
      </c>
      <c r="D20" s="79">
        <v>1.2692647296269798E-2</v>
      </c>
      <c r="E20" s="79">
        <v>6.4661575701255806E-3</v>
      </c>
      <c r="F20" s="79">
        <v>6.4661575701255806E-3</v>
      </c>
    </row>
    <row r="21" spans="1:8" ht="15.75" customHeight="1" x14ac:dyDescent="0.25">
      <c r="B21" s="24" t="s">
        <v>22</v>
      </c>
      <c r="C21" s="79">
        <v>0.14333794611928799</v>
      </c>
      <c r="D21" s="79">
        <v>0.14333794611928799</v>
      </c>
      <c r="E21" s="79">
        <v>0.31124388385879398</v>
      </c>
      <c r="F21" s="79">
        <v>0.31124388385879398</v>
      </c>
    </row>
    <row r="22" spans="1:8" ht="15.75" customHeight="1" x14ac:dyDescent="0.25">
      <c r="B22" s="24" t="s">
        <v>23</v>
      </c>
      <c r="C22" s="79">
        <v>0.69852680510673426</v>
      </c>
      <c r="D22" s="79">
        <v>0.69852680510673426</v>
      </c>
      <c r="E22" s="79">
        <v>0.56362832354710912</v>
      </c>
      <c r="F22" s="79">
        <v>0.56362832354710912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4.9599999999999998E-2</v>
      </c>
    </row>
    <row r="27" spans="1:8" ht="15.75" customHeight="1" x14ac:dyDescent="0.25">
      <c r="B27" s="24" t="s">
        <v>39</v>
      </c>
      <c r="C27" s="79">
        <v>5.2999999999999999E-2</v>
      </c>
    </row>
    <row r="28" spans="1:8" ht="15.75" customHeight="1" x14ac:dyDescent="0.25">
      <c r="B28" s="24" t="s">
        <v>40</v>
      </c>
      <c r="C28" s="79">
        <v>0.11019999999999999</v>
      </c>
    </row>
    <row r="29" spans="1:8" ht="15.75" customHeight="1" x14ac:dyDescent="0.25">
      <c r="B29" s="24" t="s">
        <v>41</v>
      </c>
      <c r="C29" s="79">
        <v>0.1229</v>
      </c>
    </row>
    <row r="30" spans="1:8" ht="15.75" customHeight="1" x14ac:dyDescent="0.25">
      <c r="B30" s="24" t="s">
        <v>42</v>
      </c>
      <c r="C30" s="79">
        <v>7.3899999999999993E-2</v>
      </c>
    </row>
    <row r="31" spans="1:8" ht="15.75" customHeight="1" x14ac:dyDescent="0.25">
      <c r="B31" s="24" t="s">
        <v>43</v>
      </c>
      <c r="C31" s="79">
        <v>5.9800000000000006E-2</v>
      </c>
    </row>
    <row r="32" spans="1:8" ht="15.75" customHeight="1" x14ac:dyDescent="0.25">
      <c r="B32" s="24" t="s">
        <v>44</v>
      </c>
      <c r="C32" s="79">
        <v>0.1202</v>
      </c>
    </row>
    <row r="33" spans="2:3" ht="15.75" customHeight="1" x14ac:dyDescent="0.25">
      <c r="B33" s="24" t="s">
        <v>45</v>
      </c>
      <c r="C33" s="79">
        <v>0.11539999999999999</v>
      </c>
    </row>
    <row r="34" spans="2:3" ht="15.75" customHeight="1" x14ac:dyDescent="0.25">
      <c r="B34" s="24" t="s">
        <v>46</v>
      </c>
      <c r="C34" s="79">
        <v>0.29499999999999998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0.6924297890156994</v>
      </c>
      <c r="D2" s="80">
        <v>0.6924297890156994</v>
      </c>
      <c r="E2" s="80">
        <v>0.67868042120513428</v>
      </c>
      <c r="F2" s="80">
        <v>0.57722945916551316</v>
      </c>
      <c r="G2" s="80">
        <v>0.54962029408250124</v>
      </c>
    </row>
    <row r="3" spans="1:15" ht="15.75" customHeight="1" x14ac:dyDescent="0.25">
      <c r="A3" s="5"/>
      <c r="B3" s="11" t="s">
        <v>118</v>
      </c>
      <c r="C3" s="80">
        <v>0.12802008244959623</v>
      </c>
      <c r="D3" s="80">
        <v>0.12802008244959623</v>
      </c>
      <c r="E3" s="80">
        <v>0.12852394897481426</v>
      </c>
      <c r="F3" s="80">
        <v>0.17552118350800872</v>
      </c>
      <c r="G3" s="80">
        <v>0.20018690386094351</v>
      </c>
    </row>
    <row r="4" spans="1:15" ht="15.75" customHeight="1" x14ac:dyDescent="0.25">
      <c r="A4" s="5"/>
      <c r="B4" s="11" t="s">
        <v>116</v>
      </c>
      <c r="C4" s="81">
        <v>0.10743573264781489</v>
      </c>
      <c r="D4" s="81">
        <v>0.10743573264781489</v>
      </c>
      <c r="E4" s="81">
        <v>0.10743573264781489</v>
      </c>
      <c r="F4" s="81">
        <v>0.14717223650385602</v>
      </c>
      <c r="G4" s="81">
        <v>0.15011568123393312</v>
      </c>
    </row>
    <row r="5" spans="1:15" ht="15.75" customHeight="1" x14ac:dyDescent="0.25">
      <c r="A5" s="5"/>
      <c r="B5" s="11" t="s">
        <v>119</v>
      </c>
      <c r="C5" s="81">
        <v>7.2114395886889449E-2</v>
      </c>
      <c r="D5" s="81">
        <v>7.2114395886889449E-2</v>
      </c>
      <c r="E5" s="81">
        <v>8.5359897172236493E-2</v>
      </c>
      <c r="F5" s="81">
        <v>0.10007712082262209</v>
      </c>
      <c r="G5" s="81">
        <v>0.10007712082262209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0.76761092317406132</v>
      </c>
      <c r="D8" s="80">
        <v>0.76761092317406132</v>
      </c>
      <c r="E8" s="80">
        <v>0.82590608504375662</v>
      </c>
      <c r="F8" s="80">
        <v>0.84936448783177576</v>
      </c>
      <c r="G8" s="80">
        <v>0.85629369369596686</v>
      </c>
    </row>
    <row r="9" spans="1:15" ht="15.75" customHeight="1" x14ac:dyDescent="0.25">
      <c r="B9" s="7" t="s">
        <v>121</v>
      </c>
      <c r="C9" s="80">
        <v>0.15038907882593858</v>
      </c>
      <c r="D9" s="80">
        <v>0.15038907882593858</v>
      </c>
      <c r="E9" s="80">
        <v>9.2093916956243332E-2</v>
      </c>
      <c r="F9" s="80">
        <v>6.8635514168224318E-2</v>
      </c>
      <c r="G9" s="80">
        <v>6.1706308304033085E-2</v>
      </c>
    </row>
    <row r="10" spans="1:15" ht="15.75" customHeight="1" x14ac:dyDescent="0.25">
      <c r="B10" s="7" t="s">
        <v>122</v>
      </c>
      <c r="C10" s="81">
        <v>4.3999998000000005E-2</v>
      </c>
      <c r="D10" s="81">
        <v>4.3999998000000005E-2</v>
      </c>
      <c r="E10" s="81">
        <v>4.3999998000000005E-2</v>
      </c>
      <c r="F10" s="81">
        <v>4.3999998000000005E-2</v>
      </c>
      <c r="G10" s="81">
        <v>4.3999998000000005E-2</v>
      </c>
    </row>
    <row r="11" spans="1:15" ht="15.75" customHeight="1" x14ac:dyDescent="0.25">
      <c r="B11" s="7" t="s">
        <v>123</v>
      </c>
      <c r="C11" s="81">
        <v>3.7999999999999999E-2</v>
      </c>
      <c r="D11" s="81">
        <v>3.7999999999999999E-2</v>
      </c>
      <c r="E11" s="81">
        <v>3.7999999999999999E-2</v>
      </c>
      <c r="F11" s="81">
        <v>3.7999999999999999E-2</v>
      </c>
      <c r="G11" s="81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0.40111343449999998</v>
      </c>
      <c r="D14" s="82">
        <v>0.364943678725</v>
      </c>
      <c r="E14" s="82">
        <v>0.364943678725</v>
      </c>
      <c r="F14" s="82">
        <v>0.146891302015</v>
      </c>
      <c r="G14" s="82">
        <v>0.146891302015</v>
      </c>
      <c r="H14" s="83">
        <v>0.248</v>
      </c>
      <c r="I14" s="83">
        <v>0.248</v>
      </c>
      <c r="J14" s="83">
        <v>0.248</v>
      </c>
      <c r="K14" s="83">
        <v>0.248</v>
      </c>
      <c r="L14" s="83">
        <v>0.20094353180500002</v>
      </c>
      <c r="M14" s="83">
        <v>0.16190062944200001</v>
      </c>
      <c r="N14" s="83">
        <v>0.16654222758949999</v>
      </c>
      <c r="O14" s="83">
        <v>0.15789440618950001</v>
      </c>
    </row>
    <row r="15" spans="1:15" ht="15.75" customHeight="1" x14ac:dyDescent="0.25">
      <c r="B15" s="16" t="s">
        <v>68</v>
      </c>
      <c r="C15" s="80">
        <f>iron_deficiency_anaemia*C14</f>
        <v>0.23664528032655097</v>
      </c>
      <c r="D15" s="80">
        <f t="shared" ref="D15:O15" si="0">iron_deficiency_anaemia*D14</f>
        <v>0.21530617458109694</v>
      </c>
      <c r="E15" s="80">
        <f t="shared" si="0"/>
        <v>0.21530617458109694</v>
      </c>
      <c r="F15" s="80">
        <f t="shared" si="0"/>
        <v>8.6661603309803228E-2</v>
      </c>
      <c r="G15" s="80">
        <f t="shared" si="0"/>
        <v>8.6661603309803228E-2</v>
      </c>
      <c r="H15" s="80">
        <f t="shared" si="0"/>
        <v>0.14631279950555892</v>
      </c>
      <c r="I15" s="80">
        <f t="shared" si="0"/>
        <v>0.14631279950555892</v>
      </c>
      <c r="J15" s="80">
        <f t="shared" si="0"/>
        <v>0.14631279950555892</v>
      </c>
      <c r="K15" s="80">
        <f t="shared" si="0"/>
        <v>0.14631279950555892</v>
      </c>
      <c r="L15" s="80">
        <f t="shared" si="0"/>
        <v>0.11855084951985433</v>
      </c>
      <c r="M15" s="80">
        <f t="shared" si="0"/>
        <v>9.551667070714169E-2</v>
      </c>
      <c r="N15" s="80">
        <f t="shared" si="0"/>
        <v>9.8255078848837413E-2</v>
      </c>
      <c r="O15" s="80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0.182</v>
      </c>
      <c r="D2" s="81">
        <v>0.182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0.48399999999999999</v>
      </c>
      <c r="D3" s="81">
        <v>0.32400000000000001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</v>
      </c>
      <c r="D4" s="81">
        <v>0.18</v>
      </c>
      <c r="E4" s="81">
        <v>0.36200000000000004</v>
      </c>
      <c r="F4" s="81">
        <v>0.50549999999999995</v>
      </c>
      <c r="G4" s="81">
        <v>0</v>
      </c>
    </row>
    <row r="5" spans="1:7" x14ac:dyDescent="0.25">
      <c r="B5" s="43" t="s">
        <v>169</v>
      </c>
      <c r="C5" s="80">
        <f>1-SUM(C2:C4)</f>
        <v>0.15400000000000014</v>
      </c>
      <c r="D5" s="80">
        <f>1-SUM(D2:D4)</f>
        <v>0.31400000000000006</v>
      </c>
      <c r="E5" s="80">
        <f>1-SUM(E2:E4)</f>
        <v>0.6379999999999999</v>
      </c>
      <c r="F5" s="80">
        <f>1-SUM(F2:F4)</f>
        <v>0.49450000000000005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0.15570000000000001</v>
      </c>
      <c r="D2" s="144">
        <v>0.15349000000000002</v>
      </c>
      <c r="E2" s="144">
        <v>0.15128</v>
      </c>
      <c r="F2" s="144">
        <v>0.14909</v>
      </c>
      <c r="G2" s="144">
        <v>0.14685999999999999</v>
      </c>
      <c r="H2" s="144">
        <v>0.14462999999999998</v>
      </c>
      <c r="I2" s="144">
        <v>0.14244000000000001</v>
      </c>
      <c r="J2" s="144">
        <v>0.14032999999999998</v>
      </c>
      <c r="K2" s="144">
        <v>0.13829</v>
      </c>
      <c r="L2" s="144">
        <v>0.13631000000000001</v>
      </c>
      <c r="M2" s="144">
        <v>0.13439999999999999</v>
      </c>
      <c r="N2" s="144">
        <v>0.13253000000000001</v>
      </c>
      <c r="O2" s="144">
        <v>0.13072</v>
      </c>
      <c r="P2" s="144">
        <v>0.12896000000000002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4.4640000000000006E-2</v>
      </c>
      <c r="D4" s="144">
        <v>4.3830000000000001E-2</v>
      </c>
      <c r="E4" s="144">
        <v>4.3049999999999998E-2</v>
      </c>
      <c r="F4" s="144">
        <v>4.2290000000000001E-2</v>
      </c>
      <c r="G4" s="144">
        <v>4.1570000000000003E-2</v>
      </c>
      <c r="H4" s="144">
        <v>4.0869999999999997E-2</v>
      </c>
      <c r="I4" s="144">
        <v>4.0199999999999993E-2</v>
      </c>
      <c r="J4" s="144">
        <v>3.9550000000000002E-2</v>
      </c>
      <c r="K4" s="144">
        <v>3.891E-2</v>
      </c>
      <c r="L4" s="144">
        <v>3.8290000000000005E-2</v>
      </c>
      <c r="M4" s="144">
        <v>3.7690000000000001E-2</v>
      </c>
      <c r="N4" s="144">
        <v>3.7109999999999997E-2</v>
      </c>
      <c r="O4" s="144">
        <v>3.6539999999999996E-2</v>
      </c>
      <c r="P4" s="144">
        <v>3.6000000000000004E-2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0.11274616932648621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0.14631279950555889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9.8914368463362171E-2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0.18199999999999997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0.45766666666666667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9.4700000000000006</v>
      </c>
      <c r="D13" s="143">
        <v>9.2639999999999993</v>
      </c>
      <c r="E13" s="143">
        <v>9.0670000000000002</v>
      </c>
      <c r="F13" s="143">
        <v>8.8829999999999991</v>
      </c>
      <c r="G13" s="143">
        <v>8.7119999999999997</v>
      </c>
      <c r="H13" s="143">
        <v>8.5440000000000005</v>
      </c>
      <c r="I13" s="143">
        <v>8.3770000000000007</v>
      </c>
      <c r="J13" s="143">
        <v>8.2240000000000002</v>
      </c>
      <c r="K13" s="143">
        <v>7.9969999999999999</v>
      </c>
      <c r="L13" s="143">
        <v>7.851</v>
      </c>
      <c r="M13" s="143">
        <v>7.72</v>
      </c>
      <c r="N13" s="143">
        <v>7.59</v>
      </c>
      <c r="O13" s="143">
        <v>7.4770000000000003</v>
      </c>
      <c r="P13" s="143">
        <v>7.3689999999999998</v>
      </c>
    </row>
    <row r="14" spans="1:16" x14ac:dyDescent="0.25">
      <c r="B14" s="16" t="s">
        <v>170</v>
      </c>
      <c r="C14" s="143">
        <f>maternal_mortality</f>
        <v>0.15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2.4E-2</v>
      </c>
      <c r="E2" s="92">
        <f>food_insecure</f>
        <v>2.4E-2</v>
      </c>
      <c r="F2" s="92">
        <f>food_insecure</f>
        <v>2.4E-2</v>
      </c>
      <c r="G2" s="92">
        <f>food_insecure</f>
        <v>2.4E-2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2.4E-2</v>
      </c>
      <c r="F5" s="92">
        <f>food_insecure</f>
        <v>2.4E-2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4.2056601648365374E-2</v>
      </c>
      <c r="D7" s="92">
        <f>diarrhoea_1_5mo/26</f>
        <v>3.6303525668692313E-2</v>
      </c>
      <c r="E7" s="92">
        <f>diarrhoea_6_11mo/26</f>
        <v>3.6303525668692313E-2</v>
      </c>
      <c r="F7" s="92">
        <f>diarrhoea_12_23mo/26</f>
        <v>2.4758959020230769E-2</v>
      </c>
      <c r="G7" s="92">
        <f>diarrhoea_24_59mo/26</f>
        <v>2.4758959020230769E-2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2.4E-2</v>
      </c>
      <c r="F8" s="92">
        <f>food_insecure</f>
        <v>2.4E-2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0.92299999999999993</v>
      </c>
      <c r="E9" s="92">
        <f>IF(ISBLANK(comm_deliv), frac_children_health_facility,1)</f>
        <v>0.92299999999999993</v>
      </c>
      <c r="F9" s="92">
        <f>IF(ISBLANK(comm_deliv), frac_children_health_facility,1)</f>
        <v>0.92299999999999993</v>
      </c>
      <c r="G9" s="92">
        <f>IF(ISBLANK(comm_deliv), frac_children_health_facility,1)</f>
        <v>0.92299999999999993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4.2056601648365374E-2</v>
      </c>
      <c r="D11" s="92">
        <f>diarrhoea_1_5mo/26</f>
        <v>3.6303525668692313E-2</v>
      </c>
      <c r="E11" s="92">
        <f>diarrhoea_6_11mo/26</f>
        <v>3.6303525668692313E-2</v>
      </c>
      <c r="F11" s="92">
        <f>diarrhoea_12_23mo/26</f>
        <v>2.4758959020230769E-2</v>
      </c>
      <c r="G11" s="92">
        <f>diarrhoea_24_59mo/26</f>
        <v>2.4758959020230769E-2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2.4E-2</v>
      </c>
      <c r="I14" s="92">
        <f>food_insecure</f>
        <v>2.4E-2</v>
      </c>
      <c r="J14" s="92">
        <f>food_insecure</f>
        <v>2.4E-2</v>
      </c>
      <c r="K14" s="92">
        <f>food_insecure</f>
        <v>2.4E-2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0.872</v>
      </c>
      <c r="I17" s="92">
        <f>frac_PW_health_facility</f>
        <v>0.872</v>
      </c>
      <c r="J17" s="92">
        <f>frac_PW_health_facility</f>
        <v>0.872</v>
      </c>
      <c r="K17" s="92">
        <f>frac_PW_health_facility</f>
        <v>0.872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0.32</v>
      </c>
      <c r="M23" s="92">
        <f>famplan_unmet_need</f>
        <v>0.32</v>
      </c>
      <c r="N23" s="92">
        <f>famplan_unmet_need</f>
        <v>0.32</v>
      </c>
      <c r="O23" s="92">
        <f>famplan_unmet_need</f>
        <v>0.32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6.5925956420898657E-2</v>
      </c>
      <c r="M24" s="92">
        <f>(1-food_insecure)*(0.49)+food_insecure*(0.7)</f>
        <v>0.49503999999999998</v>
      </c>
      <c r="N24" s="92">
        <f>(1-food_insecure)*(0.49)+food_insecure*(0.7)</f>
        <v>0.49503999999999998</v>
      </c>
      <c r="O24" s="92">
        <f>(1-food_insecure)*(0.49)+food_insecure*(0.7)</f>
        <v>0.49503999999999998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2.8253981323242278E-2</v>
      </c>
      <c r="M25" s="92">
        <f>(1-food_insecure)*(0.21)+food_insecure*(0.3)</f>
        <v>0.21215999999999999</v>
      </c>
      <c r="N25" s="92">
        <f>(1-food_insecure)*(0.21)+food_insecure*(0.3)</f>
        <v>0.21215999999999999</v>
      </c>
      <c r="O25" s="92">
        <f>(1-food_insecure)*(0.21)+food_insecure*(0.3)</f>
        <v>0.21215999999999999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3.8993051147461065E-2</v>
      </c>
      <c r="M26" s="92">
        <f>(1-food_insecure)*(0.3)</f>
        <v>0.2928</v>
      </c>
      <c r="N26" s="92">
        <f>(1-food_insecure)*(0.3)</f>
        <v>0.2928</v>
      </c>
      <c r="O26" s="92">
        <f>(1-food_insecure)*(0.3)</f>
        <v>0.2928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0.86682701110839799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2020-03-24T06:50:56Z</dcterms:modified>
</cp:coreProperties>
</file>