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F06CD341-133D-4C30-8813-6E4C1494AB65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I10" i="2" s="1"/>
  <c r="H11" i="2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18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6" i="51" l="1"/>
  <c r="I15" i="2"/>
  <c r="I12" i="2"/>
  <c r="I11" i="2"/>
  <c r="I9" i="2"/>
  <c r="I8" i="2"/>
  <c r="I7" i="2"/>
  <c r="I5" i="2"/>
  <c r="I4" i="2"/>
  <c r="I3" i="2"/>
  <c r="I2" i="2"/>
  <c r="C8" i="51"/>
  <c r="C7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E194E406-6C74-4906-B135-9FF39A1D4B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523A8E5B-B620-4BA1-89C3-4AA9A767A1D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79FEC644-D6F6-45F9-9B2D-85009B05AB7B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AC4A05B1-44B3-4DA3-83F7-76DEE31804A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779A460B-FF41-4332-BD63-A89CFCC44681}">
      <text>
        <r>
          <rPr>
            <sz val="9"/>
            <color indexed="81"/>
            <rFont val="Tahoma"/>
            <charset val="1"/>
          </rPr>
          <t>Source: UNICEF Data (global level) [Filler data]</t>
        </r>
      </text>
    </comment>
    <comment ref="C12" authorId="0" shapeId="0" xr:uid="{ABE25879-2A0D-42B9-AE7D-3CC3EF764E99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DA5A4ADA-8740-4E40-817B-206CBC956CE2}">
      <text>
        <r>
          <rPr>
            <sz val="9"/>
            <color indexed="81"/>
            <rFont val="Tahoma"/>
            <charset val="1"/>
          </rPr>
          <t>Source: WHO Global Health Observatory (Region level)</t>
        </r>
      </text>
    </comment>
    <comment ref="C16" authorId="0" shapeId="0" xr:uid="{F7F020A1-CD78-494E-9475-EA6F86AF744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D360A0FA-97D2-4C3A-93BD-1678AAF9B10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0BFEAE63-6CBE-42D7-9249-70068654BB9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8CF65106-D079-4F89-95F5-83F750350F5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4BD75385-5F1D-4A9A-84D9-635F8131990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2A390503-10D5-4B5D-9470-533FA0992B6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2843DCF7-469B-4D06-B143-CF96F5CECF7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647C662F-B792-4DC6-BB88-50B55C936BF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5033B2DF-9CEE-425D-8189-83A17811958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E2116BF7-B013-4A8F-9DDB-3CCC6BD79FB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9D3AF3BA-A88C-46D7-A575-3446B0B1246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828D05C7-4D29-41AD-8829-2999F90231D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2A09C376-4368-463D-B1CC-F1FD2763EE2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8A06F2FC-0981-44D5-B4D6-F44EDF50766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63785CBE-5B76-4D98-87BE-45C18914A0E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F2AFD2DA-FED5-460F-93C5-5A9C9F772BDD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D6DA8D95-36D4-4807-A522-5B41784917A7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09EECE64-3256-44B0-B2C0-3B0E3D0CA3DE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1CE5C5FD-F3B9-44EB-AD5B-50B182EF1EA4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76A23404-0F2A-4DA2-A40D-A5FCA127C372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95F0FA9D-2126-4C7D-811A-2639309F785A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BB16CE70-80C6-440D-B8C0-9CB04B828F7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6DE7E0B4-123D-4BFA-AB39-294C9A676B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C3416DBA-98F5-41E9-BDDC-1181AC78E3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453F799B-0181-4A03-8FA0-E370CEA6CF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08FA4E02-074E-49D4-939C-4BECC2401B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3745D2CE-AE86-4390-A16C-F5544023B879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3B6DD46C-AC0A-4057-8573-BC278E57FCE4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2E782A9D-140D-482D-87CE-D615E1AB1B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5DB6E1B7-70AE-4DC9-88B4-DF7588C1FE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7CA9560A-63B8-4C25-A858-CFA1D6A683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21EDACB7-2A57-4C3A-BBBC-9D79C8833C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43921992-C92B-4898-AE7E-B6D20B00CF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647AF6FD-1538-4B80-B6B8-69F9030448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8ED24C44-5217-4922-A622-29FE984278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DEE816F9-4C42-42D3-B7E2-A8F22D86D1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27D4BA9E-F9BD-4F35-94BD-BD1119688D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5B12B375-7B9D-4104-8BCA-A29B0D3634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4EDE2046-61BB-4491-B32B-D7C5ADFF27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61AB43AA-C115-4DCE-877A-67072EDEA8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C574CF40-D232-4AC5-96F4-6D60F00EEC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524345D7-27CF-4E1F-91A5-CF5515D2F4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A49F4C38-7BE1-4F41-802C-69E855F334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73FE5458-67D4-440B-9303-77F9A6C294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19130F17-8D2D-4D02-98B2-7C85F0D06A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58C12DB3-0E92-4259-ACC4-40F5CE8559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3EC283EB-EC83-4BDA-BB67-3334FA1D04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5F5325A0-8EF5-4BFD-8228-78B9080B11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55E4ABC2-A251-4824-AC55-26ACB7C087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16721B89-A3D5-458D-B117-64B7C9FA19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0CD21752-AD24-4373-B2E1-E79BBEB502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CA304C7A-A041-4A98-A82E-DED42A073F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EF9550C4-5ADD-4510-81A7-207FFFA6AF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08694190-7040-45CD-9D7B-391F43F52D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F4839D39-2884-4289-AF6F-D37600984F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6963247F-1998-4741-8163-51D7FA088D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428D61D6-302E-43AC-8487-65517B0125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2A99E02C-6AB5-4C24-B4B0-3B2076BCFD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67ADB2E4-2DAE-42AC-BDD8-809FCCCBA7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AB1C17DA-4EF8-4294-9919-3E7E2894CB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E38B23EE-4667-47CE-BD08-F928CD3265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A0F73819-1448-4688-874C-D0453450FF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17C3286E-89BE-4982-B8AB-87308F5EFA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C03EB0F1-BDDD-4E26-90DE-ABD5061C8A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9D5D8017-84F4-45D4-ADE9-562467B8B0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76CEA8FD-14BC-42D7-94D6-1F4B4DCF77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0C928315-2BC6-4BA5-AE98-5B44D392C63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C51EE99D-E7E0-4EA0-AC59-754FAF389B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6687EBDA-CA40-47DB-86EF-D75A1A5DDE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3C791E76-B916-463F-95F3-E2B7E6CBB5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390F8848-54F3-4BA8-8C79-8AE3F93753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CE312100-A81B-4533-B9DC-8F6A65C339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0E64B513-8170-494D-8D3C-6CFC0996B1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5A3403D7-DD69-467B-874E-2A7100779F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0CC89C1A-7C9B-4FDB-80B2-70E9470A7E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DEA46261-4CBB-4AA5-B08D-49F56322BE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4338BDD5-31DD-47B9-945F-F56AA5FFC2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7FB60724-E806-4882-AE78-2D2A4FCD87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3B102B81-3409-4CCC-AD2F-C9E55C820D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933EBD51-66D1-460D-8094-FA46A2EB26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92F8FDAB-CBF1-465C-80DB-04D72B1C48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9C190DEB-C3A8-46B9-9C40-860F7AE7AA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775F40F2-0422-4A53-9501-24E08CA7CA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DDAAF384-3C54-48E7-B99F-4FE7B0688F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351442F8-35E9-44EF-BB3C-E66347F5F8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881B837F-632D-449F-953C-A1500782C0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24DD4FA5-6265-41AF-A7EB-19D8E95B8E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18BDE7AC-D61E-4E5C-ACA9-7967DB7C83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EA5EF50E-4D37-4432-BC55-B9E10F5F23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8A65A9CD-13E8-4DA2-948D-7FEFA8DF5B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7AAC6623-4C91-43D2-9E0B-34E82BF1DA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A98205FD-542B-480D-AB3F-3B9CEB5B4A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93BA1EBD-C43B-4912-85B7-61D273E18D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F54FDA27-05B9-4E7C-AE5A-F7E35D77FE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176C915D-A996-4A4C-B46A-A4DB67A389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8EB69B1E-C5A2-4B47-B91B-C51748B519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B49090FA-20D9-4F2B-B070-C34A23A2D6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99977804-16BC-46FF-B0C5-438E7FFB7E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4F099227-173A-4374-B581-16003F9D58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DBE90BC5-3846-4E14-B9F6-5E59309746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7EA85E18-61F0-4773-B4C2-21B0D6BCE5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CCE2704E-4F5F-4777-88CF-E4A7FC36AF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74FB8BC1-E2A3-4237-B971-402186F2B4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7CACE7DF-69E7-4689-8FD6-980B3CD158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26A509A6-8CCF-423E-B91A-9FA576ABCA3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00DDB4D1-6D5E-4023-8238-2D5082B055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8A065072-E258-4264-B460-F43ED07FB1D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7900DAD3-9829-4B4C-A48A-34E1F6893ED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B088022D-6167-4DF0-A085-B2FFF2847B2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287A3C5C-A755-4927-B234-24DE44C8F60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6CD032A4-9463-4F30-8ED3-BE41E1CC31C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D8B818C5-EAE5-47DC-83EC-4E90B32B75C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3CB88755-0BBA-4906-AB30-5CB1A0D49F3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648989FB-357B-4D42-85E6-8BD2C257FFF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5C14BFC4-52DB-45FB-9C62-E96595ACB59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BD3981E4-F86E-44CE-A35A-39E6BE38136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76E029D8-4762-4545-9E13-7CE97FC9A6C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D92EC5EF-5DAA-4D72-994C-566CEA73C0B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3358DD32-0AD2-460B-8D47-7A09B23F633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E2935FE1-922F-4DBF-B6F5-64918507B85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0BDE2E34-D649-4174-A45D-4E512192C95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F244CEC7-6144-4653-A8C7-22EA0D65B06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5F399B50-189F-44CA-B2B3-A285149A07B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AEE321B2-5569-4B06-B887-1036B7B9638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D144E546-A999-445A-A770-3F7B1F96F39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A518FAB1-E3EA-4777-B8CE-CB7C5DCA7E6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B2AC2AB2-42ED-4332-B6B6-A9E4B272ED1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50EF65F2-F8E4-4533-94CA-A1465BA0FEE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FBF56BA9-DFEA-43FD-80E4-25B2CEB1DA4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29255CAE-C149-438A-AC5E-08E41F2FAE2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273386EB-11E2-4BFB-BDEC-5CA1A42FEC8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7F658DE0-3DD4-41ED-9810-C30DBCDCAC7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1068DCBA-6A0A-4FA0-B87F-424FFE22BF5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3CC81FD3-9435-48DD-914B-E002443E86A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32425EF2-A1A4-4462-A1DC-01AB0F27E61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848FAB00-F954-4768-B6CB-B87EEEEF534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D6D6B64E-EB89-4479-A35C-693704D74BC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A7F64338-A831-47CE-9A12-4B1E765BD2F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7D5BAC2B-8B18-4F23-9C73-255AD78BA4B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3F7DEEDA-2F09-409C-9CE2-E77D95B7A7F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2685FA5B-7804-4858-A11A-077A584CD18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7391CA64-EC4A-463D-9BF2-FC3634BF3D6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DE769EF0-5730-4FE1-9558-E1B02682B65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CE7F75AF-DA7A-42B9-AC1C-AA5E0E5B01E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0DBB6269-30B3-464A-9E80-1194EF43618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EFFC67FA-C8E4-42F0-896C-A250DDE803C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28F7E47A-F39D-4273-908C-F0D42B9758F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95C79466-D4C0-4921-AFA5-1117DF43608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198A05F5-54C8-4DE0-B5FE-E9276A342AE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2294EBBE-0D4C-4B9D-B8A8-5015AF6E9DA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4FF03128-7078-4FA5-81E7-8483BEE93B10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A1D8AC72-7B67-43D2-B14C-254D6E30550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485BFE0D-DD20-4CD8-B8CD-A20AAC77398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27200235-EC80-4D7C-AB11-98F8C2F4614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E6B3B55E-82F9-4DA5-A3D3-8FA9AC47323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5D1B552E-4AD9-4485-95A3-72267CE64E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B3F69C2E-F23E-40A8-84F2-C7EA5329054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6933E7B0-9B16-4884-910F-69A9FA0DF58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7699FD22-4B2F-4457-82A9-3B9AD34C921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5D7D397B-02B5-4984-8DBE-3B4AB6ED438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3C385D19-489B-4F8A-989C-301CC8D7A59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31786417-EB57-4590-B6D8-F23BFEBBD95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3B69CC28-0370-4913-B0EE-F69785E4F07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3735FAD8-0675-4B01-B2A1-BF5DAA0B24A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1BF075DC-A7ED-4372-A54E-6BDEEE01944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C9E323C9-5CEE-4909-9D78-DA8DAE5FDC9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E889FC4A-77CF-4005-A57E-094CE8B2FEC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7DE5849B-938F-4880-BEF2-00437F7B6E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A1E35CBB-AD88-4FE2-83E6-B60AA339E21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ED3E43A9-A810-4EDF-BB2D-AC1531D73F1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B9467B23-70A5-4114-947F-9AEBE1F6E66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4F093194-C1D7-4FA9-9B5F-12305030D13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426EE1BD-56F1-42EC-949C-ECCEBA336CB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A5963760-E124-4CF4-9FA9-530E1FCA903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F91125C8-B394-4881-AD70-7B8943EA924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8FDE123E-469F-4F61-A4E2-6C47AF025F9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B426489F-EF7F-4636-9317-B9183A32F0B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7A64DA1D-EA13-4358-8ADF-908A9E92677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DE10EEAA-5AA7-43D1-8E16-1F2BCDE64C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A81059A6-FD71-4D3C-8F47-13AD4B12E8B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192EDE8D-0984-4F01-A475-EB2F179D8DA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6A0902E9-C5DF-4320-8116-9AC50AFC35D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FC62AC8A-6695-40D5-9241-FC044A06B5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18A600C9-F5F2-41E4-8635-617566C6790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2CFB2E59-6B4B-431D-9BF4-28814F29482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7C6D5331-B0BE-4E92-B5AD-F428C7D9EB6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7C798BBC-5138-4344-9A6E-938286C60A1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50D2E425-A017-41CF-AA8F-1349E98ABEE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3E1BD2FC-5FF8-4443-A086-471690FD6A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8C3B52C6-50E0-4775-AEB4-DBCC822D4D5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8070C0B3-B56D-45D2-BF0B-042A0E4EBBF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662CE15C-C965-41D6-8320-7FBADF1229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DA3443E8-1A6F-4ECF-8C27-78069CAEEB7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E95BB63E-A4F3-4DA0-BFD4-9CF8E167C5E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70B03D18-051D-46AF-8776-09CF34EF026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5A819085-D43C-4657-976D-41A6ADEC3DE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24EAD44D-958F-4FE1-AA65-194C13D1759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D0DAC2E9-9BFC-4C59-8514-65BFDFE6C9C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3AF04BB8-9054-4688-94F2-B6C79018AA6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CBDE38A5-2B56-439D-8F54-9110A1290CF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502C1BC5-EA72-4EA2-B87E-B5E073EAD7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A154E0CF-FD0F-4455-81B4-6CE5AEC1A2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37A3B9BD-B198-49EA-9B8F-D1B1C90C68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E593B719-6CA4-4CE3-A4C7-30E0D60475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99036074-B9E3-41DA-BB66-2B3148060B6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5E6814C7-D6ED-4757-B9A0-31D81A6B0DD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807D2E9E-1720-4C2A-B2A5-78E39593347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82C7B77D-3C0C-4CEA-B987-FF2F27D409E9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89B76CFC-A7FA-4637-A173-AD0F41237EB0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08E36A63-52C0-46CB-95E7-55EF39C505D1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8B47384B-E776-40FF-B97A-3B9EF65D683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B93F328D-E834-4F51-B20E-A40149E08B09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3440B2A0-8484-4FC4-A16B-B83B77D822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BAED1646-329D-44A9-92A4-7A7FFBF9EC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04DB1644-9D72-4E4D-B2F2-7E481ED602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F7636139-6BE5-4F53-8A4C-1463ADDF63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C261232C-E187-4C25-9353-D5647A8DC3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7221D7E5-EEC2-4A05-9E24-B5FB5F166E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D4D82AE9-D325-4802-B61D-99BCBA377F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7AEDA971-423A-4363-8644-A79F96DB52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B0F9032C-067F-456A-9F81-8100EE59FE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16919A3E-B350-40EE-A4A4-6059B2B0AB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89331856-2DFE-455D-81CB-F2F61274BF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D4077854-AB0E-4C15-9FA6-0CDADB297D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27E01E57-9AE4-45A0-9651-9B7E2612F5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78F962DB-A43C-4F6A-82FE-FF3B389B20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E95569C5-2C22-4BBC-B024-C527D62288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F2B6FEC0-4A7B-48E7-87A0-8F72B8DC5A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7FD265EF-74F8-4FC1-AB29-6705CE882F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4480D040-B56D-4171-BE58-81D23323CE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5BF41F98-6884-45DA-920F-1C75B325E6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77B5826F-83F4-4DB2-B980-9D6F2CE30A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E3CF3009-8C1C-46D9-874C-8A255BE0BF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5FE69202-B463-42E2-B0E2-5B4704BE6C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529335D1-7809-46FD-86A0-B04DB02AB0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C2F64F9C-2226-4550-8484-D4B86BA8E3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24579C72-C446-443D-BD1A-F129A9BDD8E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074F16E6-EB6C-4DC1-87B7-0C8CD07BD8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A70F05B6-9123-4B08-82C5-964A7503C8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D4E570BA-0C67-4177-8A5E-761BD542C7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8807A8A0-27CB-49F5-A0A6-BA86089F83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65564497-87AF-4C13-92EB-996A41126B2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C7E24D43-0D0B-4725-92E3-04E6834B1E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9DB777DE-88C8-49D0-B10A-0D6CD057C3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0159EDC0-36FF-437B-BDCA-D640C384416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78225811-1797-400D-A1D0-434BDD7E4D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58F1787C-1D8C-481B-9784-F2FF3D4AB9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FF1F1CCF-5759-415E-8E37-5E2EE0FED6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31C29CDC-EC0B-4485-9949-54C4885F88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67B86549-EA20-41F5-B4D1-A5DA280CDB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F2D76667-B191-4E2C-A898-3DDA339DAE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15AF55BA-08CD-4F10-8549-EBB16B7A0F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1D352062-214B-416D-B962-2DFEA65C0C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ED65571A-2D5F-44F2-B84A-DF9E6FD88B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E0FBA6D5-50FC-4C3D-BC3F-67C1D5A00B3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1BC34AE3-F624-42B6-9151-ADC01653E4C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9B9D41B7-3649-4A65-9173-04FAD28D112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F85D51AF-1373-453A-9BC6-9C0985F6959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4812B705-B784-47BC-8557-DE003CA653E6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F5F6BA9C-5D05-4569-B154-245C551FC96D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320D3741-BBD5-4B6A-A6DA-A65FCE9DF1F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8EAED9AF-7998-4D69-B4BD-08E44FCB4DE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78122C34-E604-413C-9EE4-C72E88F2AEC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8A25C97D-0A8F-4D11-8FC8-ECE92178EAB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F6323134-9361-4471-9D7A-A78F91A27EB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AF26350B-30FD-4ACD-9C3A-1AF028C6475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1BD3209F-B338-443F-9050-0A4172FB81D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03D4FD54-1D33-4F7E-918C-97785A115A5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DDA622BF-2775-4C71-97BA-402368D6683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21B68A43-190C-46F0-9E39-ECCC34472EC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9A1152BD-7D58-44CA-8D3D-94439F45EDF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21457E0D-A5B4-49D6-AF81-21DD5F23531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5EE33D82-3249-45F0-B00F-3AAE2500BA0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DB40C821-B3EC-4775-9466-F37F7EB2266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6B6B86FA-62F0-473C-9E68-39C49C721CF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26DF545A-008A-47C7-84FD-650512DBD29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C89E5009-0E5A-491C-B520-3705C804F7D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6E40DA75-A495-4B7A-9D66-82A02ED59F8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71F30BFA-A635-4847-9CE5-102D90A3047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506B3E86-BBF9-4751-89CF-91434ABCB19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2D6A776B-9D23-42CF-9955-7789DB1503CA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24F6515A-3A85-448A-8263-3E0F3918DF3F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10D75DC9-F835-44B4-BE39-B0432C3A738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9CB9F4F9-F7CB-4E8B-B709-E257ED6CBC4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F7E531D8-D1F4-4AE7-AC9A-28961365F0B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0A936CB5-56DF-494F-ADEF-43EEAEC220B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04071956-B6A3-4539-9BF9-AA46C599078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5CC09EAD-EE02-4BFC-AEEA-A5C231E46113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17E7C985-3CA6-4E46-820B-80D84BEDFA02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FE69AE23-5B4C-4FAB-8076-CEAA846923F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5F4C798D-505F-4594-8E0B-F1F582FFFAFB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2C47AE37-6ABA-46D7-9B60-2CB72A555F8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30E7EF1B-E81B-4798-AF4D-A7C7491DF18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DC0C56E9-E965-405A-B91C-94C848D3571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6EFDF336-0374-4131-AAA5-0620C604B4F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2318058F-9749-4384-B27F-C081C1525FE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2C29D7BA-83DE-4014-986C-01A5DF108AE7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DA0DA2CE-0028-42EE-9FB2-E99AC84A402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7B1F3ECE-5879-458E-8AC6-580F67B89B6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D9A2F1F4-B4CF-42A8-AF4F-3B85976A5A1F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BAA68021-ABF1-4A25-A8A1-FF5FE99CA26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EC720ED3-70F0-40A4-8C30-BB2E737D093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4C032570-BB7C-4C23-B357-6CE49B57B1D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ABFD086F-C256-439B-9328-EBFFDB7AB95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CBBBA3B6-A34A-4762-95DF-515D012139E4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CDC02D05-8D25-43D7-8569-1712228AF531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74C7580F-2727-4E96-B48F-51C6C4D9C52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51346536-E780-49AF-8284-A7F11BD2148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04212CA6-C0FE-4F91-8DF5-1AD86AB46AA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6829BFBD-19B3-4F5C-BD92-C93B56A83AD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45859DDB-E13F-4ACF-B63B-7E025760554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955D4996-6F92-490F-B940-06256DEA98F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88EAFA13-A459-4B47-A9E7-9894CD37046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152BE953-E2C4-4A12-9A4F-49690CCA192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D9D23A11-F6CC-4509-B76D-5C72153F9C78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646D7FAF-0440-4896-B61A-0B437880BB0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<sst xmlns="http://schemas.openxmlformats.org/spreadsheetml/2006/main" count="1102" uniqueCount="271">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</sst>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3227704</v>
      </c>
    </row>
    <row r="8" spans="1:3" ht="15" customHeight="1" x14ac:dyDescent="0.25">
      <c r="B8" s="7" t="s">
        <v>106</v>
      </c>
      <c r="C8" s="70">
        <v>0.14099999999999999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0.90041511535644503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0.68</v>
      </c>
    </row>
    <row r="13" spans="1:3" ht="15" customHeight="1" x14ac:dyDescent="0.25">
      <c r="B13" s="7" t="s">
        <v>110</v>
      </c>
      <c r="C13" s="70">
        <v>0.249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9.3399999999999997E-2</v>
      </c>
    </row>
    <row r="24" spans="1:3" ht="15" customHeight="1" x14ac:dyDescent="0.25">
      <c r="B24" s="20" t="s">
        <v>102</v>
      </c>
      <c r="C24" s="71">
        <v>0.65379999999999994</v>
      </c>
    </row>
    <row r="25" spans="1:3" ht="15" customHeight="1" x14ac:dyDescent="0.25">
      <c r="B25" s="20" t="s">
        <v>103</v>
      </c>
      <c r="C25" s="71">
        <v>0.23600000000000002</v>
      </c>
    </row>
    <row r="26" spans="1:3" ht="15" customHeight="1" x14ac:dyDescent="0.25">
      <c r="B26" s="20" t="s">
        <v>104</v>
      </c>
      <c r="C26" s="71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0.30599999999999999</v>
      </c>
    </row>
    <row r="30" spans="1:3" ht="14.25" customHeight="1" x14ac:dyDescent="0.25">
      <c r="B30" s="30" t="s">
        <v>76</v>
      </c>
      <c r="C30" s="73">
        <v>0.08</v>
      </c>
    </row>
    <row r="31" spans="1:3" ht="14.25" customHeight="1" x14ac:dyDescent="0.25">
      <c r="B31" s="30" t="s">
        <v>77</v>
      </c>
      <c r="C31" s="73">
        <v>0.153</v>
      </c>
    </row>
    <row r="32" spans="1:3" ht="14.25" customHeight="1" x14ac:dyDescent="0.25">
      <c r="B32" s="30" t="s">
        <v>78</v>
      </c>
      <c r="C32" s="73">
        <v>0.46100000000000002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12.1</v>
      </c>
    </row>
    <row r="38" spans="1:5" ht="15" customHeight="1" x14ac:dyDescent="0.25">
      <c r="B38" s="16" t="s">
        <v>91</v>
      </c>
      <c r="C38" s="75">
        <v>20</v>
      </c>
      <c r="D38" s="17"/>
      <c r="E38" s="18"/>
    </row>
    <row r="39" spans="1:5" ht="15" customHeight="1" x14ac:dyDescent="0.25">
      <c r="B39" s="16" t="s">
        <v>90</v>
      </c>
      <c r="C39" s="75">
        <v>22.5</v>
      </c>
      <c r="D39" s="17"/>
      <c r="E39" s="17"/>
    </row>
    <row r="40" spans="1:5" ht="15" customHeight="1" x14ac:dyDescent="0.25">
      <c r="B40" s="16" t="s">
        <v>171</v>
      </c>
      <c r="C40" s="75">
        <v>0.36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1.9400000000000001E-2</v>
      </c>
      <c r="D45" s="17"/>
    </row>
    <row r="46" spans="1:5" ht="15.75" customHeight="1" x14ac:dyDescent="0.25">
      <c r="B46" s="16" t="s">
        <v>11</v>
      </c>
      <c r="C46" s="71">
        <v>6.7400000000000002E-2</v>
      </c>
      <c r="D46" s="17"/>
    </row>
    <row r="47" spans="1:5" ht="15.75" customHeight="1" x14ac:dyDescent="0.25">
      <c r="B47" s="16" t="s">
        <v>12</v>
      </c>
      <c r="C47" s="71">
        <v>0.10289999999999999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1.07286864494499</v>
      </c>
      <c r="D51" s="17"/>
    </row>
    <row r="52" spans="1:4" ht="15" customHeight="1" x14ac:dyDescent="0.25">
      <c r="B52" s="16" t="s">
        <v>125</v>
      </c>
      <c r="C52" s="76">
        <v>0.89305954757999906</v>
      </c>
    </row>
    <row r="53" spans="1:4" ht="15.75" customHeight="1" x14ac:dyDescent="0.25">
      <c r="B53" s="16" t="s">
        <v>126</v>
      </c>
      <c r="C53" s="76">
        <v>0.89305954757999906</v>
      </c>
    </row>
    <row r="54" spans="1:4" ht="15.75" customHeight="1" x14ac:dyDescent="0.25">
      <c r="B54" s="16" t="s">
        <v>127</v>
      </c>
      <c r="C54" s="76">
        <v>0.64727908743100004</v>
      </c>
    </row>
    <row r="55" spans="1:4" ht="15.75" customHeight="1" x14ac:dyDescent="0.25">
      <c r="B55" s="16" t="s">
        <v>128</v>
      </c>
      <c r="C55" s="76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0.5058007490494133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45.059697708734632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42.681515161267903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211.06677542197349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6.8240161251364508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1.2587166032784685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1.2587166032784685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1.2587166032784685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1.2587166032784685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13.699227061288495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13.699227061288495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0.43846979913857109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0.27600000000000002</v>
      </c>
      <c r="C18" s="85">
        <v>0.95</v>
      </c>
      <c r="D18" s="87">
        <v>4.9270454148954128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4.9270454148954128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4.9270454148954128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78.708084515042287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23.463764774460948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4.5607388970998564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19.698516154118195</v>
      </c>
      <c r="E24" s="86" t="s">
        <v>202</v>
      </c>
    </row>
    <row r="25" spans="1:5" ht="15.75" customHeight="1" x14ac:dyDescent="0.25">
      <c r="A25" s="52" t="s">
        <v>87</v>
      </c>
      <c r="B25" s="85">
        <v>0.58899999999999997</v>
      </c>
      <c r="C25" s="85">
        <v>0.95</v>
      </c>
      <c r="D25" s="86">
        <v>19.699074053876643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4.8713535405118975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5.3384250872167351</v>
      </c>
      <c r="E27" s="86" t="s">
        <v>202</v>
      </c>
    </row>
    <row r="28" spans="1:5" ht="15.75" customHeight="1" x14ac:dyDescent="0.25">
      <c r="A28" s="52" t="s">
        <v>84</v>
      </c>
      <c r="B28" s="85">
        <v>0.27800000000000002</v>
      </c>
      <c r="C28" s="85">
        <v>0.95</v>
      </c>
      <c r="D28" s="86">
        <v>0.51438442302683474</v>
      </c>
      <c r="E28" s="86" t="s">
        <v>202</v>
      </c>
    </row>
    <row r="29" spans="1:5" ht="15.75" customHeight="1" x14ac:dyDescent="0.25">
      <c r="A29" s="52" t="s">
        <v>58</v>
      </c>
      <c r="B29" s="85">
        <v>0.27600000000000002</v>
      </c>
      <c r="C29" s="85">
        <v>0.95</v>
      </c>
      <c r="D29" s="86">
        <v>84.046606343271279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1.3100824352315086</v>
      </c>
      <c r="E30" s="86" t="s">
        <v>202</v>
      </c>
    </row>
    <row r="31" spans="1:5" ht="15.75" customHeight="1" x14ac:dyDescent="0.25">
      <c r="A31" s="52" t="s">
        <v>28</v>
      </c>
      <c r="B31" s="85">
        <v>0.99</v>
      </c>
      <c r="C31" s="85">
        <v>0.95</v>
      </c>
      <c r="D31" s="86">
        <v>0.90679548983180225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0.58599999999999997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1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0.873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0.47399999999999998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1.3622414889817542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0.92958008037318929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0.17607548920000002</v>
      </c>
      <c r="C3" s="26">
        <f>frac_mam_1_5months * 2.6</f>
        <v>0.17607548920000002</v>
      </c>
      <c r="D3" s="26">
        <f>frac_mam_6_11months * 2.6</f>
        <v>0.1507399998</v>
      </c>
      <c r="E3" s="26">
        <f>frac_mam_12_23months * 2.6</f>
        <v>7.3463078000000015E-2</v>
      </c>
      <c r="F3" s="26">
        <f>frac_mam_24_59months * 2.6</f>
        <v>4.1335706100000008E-2</v>
      </c>
    </row>
    <row r="4" spans="1:6" ht="15.75" customHeight="1" x14ac:dyDescent="0.25">
      <c r="A4" s="3" t="s">
        <v>66</v>
      </c>
      <c r="B4" s="26">
        <f>frac_sam_1month * 2.6</f>
        <v>9.73027328E-2</v>
      </c>
      <c r="C4" s="26">
        <f>frac_sam_1_5months * 2.6</f>
        <v>9.73027328E-2</v>
      </c>
      <c r="D4" s="26">
        <f>frac_sam_6_11months * 2.6</f>
        <v>7.4038268200000007E-2</v>
      </c>
      <c r="E4" s="26">
        <f>frac_sam_12_23months * 2.6</f>
        <v>4.7952164000000005E-2</v>
      </c>
      <c r="F4" s="26">
        <f>frac_sam_24_59months * 2.6</f>
        <v>2.4304032566666668E-2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715757.12</v>
      </c>
      <c r="C2" s="78">
        <v>1314151</v>
      </c>
      <c r="D2" s="78">
        <v>3110394</v>
      </c>
      <c r="E2" s="78">
        <v>19169</v>
      </c>
      <c r="F2" s="78">
        <v>13406</v>
      </c>
      <c r="G2" s="22">
        <f t="shared" ref="G2:G40" si="0">C2+D2+E2+F2</f>
        <v>4457120</v>
      </c>
      <c r="H2" s="22">
        <f t="shared" ref="H2:H40" si="1">(B2 + stillbirth*B2/(1000-stillbirth))/(1-abortion)</f>
        <v>832701.75438596483</v>
      </c>
      <c r="I2" s="22">
        <f>G2-H2</f>
        <v>3624418.2456140351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689551.84</v>
      </c>
      <c r="C3" s="78">
        <v>1279000</v>
      </c>
      <c r="D3" s="78">
        <v>3068000</v>
      </c>
      <c r="E3" s="78">
        <v>19800</v>
      </c>
      <c r="F3" s="78">
        <v>13700</v>
      </c>
      <c r="G3" s="22">
        <f t="shared" si="0"/>
        <v>4380500</v>
      </c>
      <c r="H3" s="22">
        <f t="shared" si="1"/>
        <v>802214.90064684255</v>
      </c>
      <c r="I3" s="22">
        <f t="shared" ref="I3:I15" si="3">G3-H3</f>
        <v>3578285.0993531574</v>
      </c>
    </row>
    <row r="4" spans="1:9" ht="15.75" customHeight="1" x14ac:dyDescent="0.25">
      <c r="A4" s="7">
        <f t="shared" si="2"/>
        <v>2019</v>
      </c>
      <c r="B4" s="77">
        <v>662188.64266666665</v>
      </c>
      <c r="C4" s="78">
        <v>1258000</v>
      </c>
      <c r="D4" s="78">
        <v>3012000</v>
      </c>
      <c r="E4" s="78">
        <v>21200</v>
      </c>
      <c r="F4" s="78">
        <v>14200</v>
      </c>
      <c r="G4" s="22">
        <f t="shared" si="0"/>
        <v>4305400</v>
      </c>
      <c r="H4" s="22">
        <f t="shared" si="1"/>
        <v>770380.94218747586</v>
      </c>
      <c r="I4" s="22">
        <f t="shared" si="3"/>
        <v>3535019.057812524</v>
      </c>
    </row>
    <row r="5" spans="1:9" ht="15.75" customHeight="1" x14ac:dyDescent="0.25">
      <c r="A5" s="7">
        <f t="shared" si="2"/>
        <v>2020</v>
      </c>
      <c r="B5" s="77">
        <v>633730.17599999998</v>
      </c>
      <c r="C5" s="78">
        <v>1255000</v>
      </c>
      <c r="D5" s="78">
        <v>2948000</v>
      </c>
      <c r="E5" s="78">
        <v>21700</v>
      </c>
      <c r="F5" s="78">
        <v>14600</v>
      </c>
      <c r="G5" s="22">
        <f t="shared" si="0"/>
        <v>4239300</v>
      </c>
      <c r="H5" s="22">
        <f t="shared" si="1"/>
        <v>737272.76280887891</v>
      </c>
      <c r="I5" s="22">
        <f t="shared" si="3"/>
        <v>3502027.2371911211</v>
      </c>
    </row>
    <row r="6" spans="1:9" ht="15.75" customHeight="1" x14ac:dyDescent="0.25">
      <c r="A6" s="7">
        <f t="shared" si="2"/>
        <v>2021</v>
      </c>
      <c r="B6" s="77">
        <v>623220.29280000005</v>
      </c>
      <c r="C6" s="78">
        <v>1269000</v>
      </c>
      <c r="D6" s="78">
        <v>2877000</v>
      </c>
      <c r="E6" s="78">
        <v>22000</v>
      </c>
      <c r="F6" s="78">
        <v>15000</v>
      </c>
      <c r="G6" s="22">
        <f t="shared" si="0"/>
        <v>4183000</v>
      </c>
      <c r="H6" s="22">
        <f t="shared" si="1"/>
        <v>725045.7126902137</v>
      </c>
      <c r="I6" s="22">
        <f t="shared" si="3"/>
        <v>3457954.2873097863</v>
      </c>
    </row>
    <row r="7" spans="1:9" ht="15.75" customHeight="1" x14ac:dyDescent="0.25">
      <c r="A7" s="7">
        <f t="shared" si="2"/>
        <v>2022</v>
      </c>
      <c r="B7" s="77">
        <v>612079.07039999997</v>
      </c>
      <c r="C7" s="78">
        <v>1302000</v>
      </c>
      <c r="D7" s="78">
        <v>2797000</v>
      </c>
      <c r="E7" s="78">
        <v>23000</v>
      </c>
      <c r="F7" s="78">
        <v>15500</v>
      </c>
      <c r="G7" s="22">
        <f t="shared" si="0"/>
        <v>4137500</v>
      </c>
      <c r="H7" s="22">
        <f t="shared" si="1"/>
        <v>712084.17143654893</v>
      </c>
      <c r="I7" s="22">
        <f t="shared" si="3"/>
        <v>3425415.8285634508</v>
      </c>
    </row>
    <row r="8" spans="1:9" ht="15.75" customHeight="1" x14ac:dyDescent="0.25">
      <c r="A8" s="7">
        <f t="shared" si="2"/>
        <v>2023</v>
      </c>
      <c r="B8" s="77">
        <v>600277.31999999995</v>
      </c>
      <c r="C8" s="78">
        <v>1346000</v>
      </c>
      <c r="D8" s="78">
        <v>2717000</v>
      </c>
      <c r="E8" s="78">
        <v>23000</v>
      </c>
      <c r="F8" s="78">
        <v>16000</v>
      </c>
      <c r="G8" s="22">
        <f t="shared" si="0"/>
        <v>4102000</v>
      </c>
      <c r="H8" s="22">
        <f t="shared" si="1"/>
        <v>698354.18120899063</v>
      </c>
      <c r="I8" s="22">
        <f t="shared" si="3"/>
        <v>3403645.8187910095</v>
      </c>
    </row>
    <row r="9" spans="1:9" ht="15.75" customHeight="1" x14ac:dyDescent="0.25">
      <c r="A9" s="7">
        <f t="shared" si="2"/>
        <v>2024</v>
      </c>
      <c r="B9" s="77">
        <v>587893.07519999996</v>
      </c>
      <c r="C9" s="78">
        <v>1390000</v>
      </c>
      <c r="D9" s="78">
        <v>2648000</v>
      </c>
      <c r="E9" s="78">
        <v>23000</v>
      </c>
      <c r="F9" s="78">
        <v>16600</v>
      </c>
      <c r="G9" s="22">
        <f t="shared" si="0"/>
        <v>4077600</v>
      </c>
      <c r="H9" s="22">
        <f t="shared" si="1"/>
        <v>683946.52519893902</v>
      </c>
      <c r="I9" s="22">
        <f t="shared" si="3"/>
        <v>3393653.4748010607</v>
      </c>
    </row>
    <row r="10" spans="1:9" ht="15.75" customHeight="1" x14ac:dyDescent="0.25">
      <c r="A10" s="7">
        <f t="shared" si="2"/>
        <v>2025</v>
      </c>
      <c r="B10" s="77">
        <v>574916.54399999999</v>
      </c>
      <c r="C10" s="78">
        <v>1427000</v>
      </c>
      <c r="D10" s="78">
        <v>2599000</v>
      </c>
      <c r="E10" s="78">
        <v>24000</v>
      </c>
      <c r="F10" s="78">
        <v>17200</v>
      </c>
      <c r="G10" s="22">
        <f t="shared" si="0"/>
        <v>4067200</v>
      </c>
      <c r="H10" s="22">
        <f t="shared" si="1"/>
        <v>668849.81153148122</v>
      </c>
      <c r="I10" s="22">
        <f t="shared" si="3"/>
        <v>3398350.1884685187</v>
      </c>
    </row>
    <row r="11" spans="1:9" ht="15.75" customHeight="1" x14ac:dyDescent="0.25">
      <c r="A11" s="7">
        <f t="shared" si="2"/>
        <v>2026</v>
      </c>
      <c r="B11" s="77">
        <v>568791.88800000004</v>
      </c>
      <c r="C11" s="78">
        <v>1458000</v>
      </c>
      <c r="D11" s="78">
        <v>2572000</v>
      </c>
      <c r="E11" s="78">
        <v>24000</v>
      </c>
      <c r="F11" s="78">
        <v>18000</v>
      </c>
      <c r="G11" s="22">
        <f t="shared" si="0"/>
        <v>4072000</v>
      </c>
      <c r="H11" s="22">
        <f t="shared" si="1"/>
        <v>661724.47298617894</v>
      </c>
      <c r="I11" s="22">
        <f t="shared" si="3"/>
        <v>3410275.5270138211</v>
      </c>
    </row>
    <row r="12" spans="1:9" ht="15.75" customHeight="1" x14ac:dyDescent="0.25">
      <c r="A12" s="7">
        <f t="shared" si="2"/>
        <v>2027</v>
      </c>
      <c r="B12" s="77">
        <v>562281.21600000001</v>
      </c>
      <c r="C12" s="78">
        <v>1483000</v>
      </c>
      <c r="D12" s="78">
        <v>2565000</v>
      </c>
      <c r="E12" s="78">
        <v>24000</v>
      </c>
      <c r="F12" s="78">
        <v>18300</v>
      </c>
      <c r="G12" s="22">
        <f t="shared" si="0"/>
        <v>4090300</v>
      </c>
      <c r="H12" s="22">
        <f t="shared" si="1"/>
        <v>654150.04886220861</v>
      </c>
      <c r="I12" s="22">
        <f t="shared" si="3"/>
        <v>3436149.9511377914</v>
      </c>
    </row>
    <row r="13" spans="1:9" ht="15.75" customHeight="1" x14ac:dyDescent="0.25">
      <c r="A13" s="7">
        <f t="shared" si="2"/>
        <v>2028</v>
      </c>
      <c r="B13" s="77">
        <v>555412.57200000004</v>
      </c>
      <c r="C13" s="78">
        <v>1500000</v>
      </c>
      <c r="D13" s="78">
        <v>2574000</v>
      </c>
      <c r="E13" s="78">
        <v>24000</v>
      </c>
      <c r="F13" s="78">
        <v>19700</v>
      </c>
      <c r="G13" s="22">
        <f t="shared" si="0"/>
        <v>4117700</v>
      </c>
      <c r="H13" s="22">
        <f t="shared" si="1"/>
        <v>646159.16515426501</v>
      </c>
      <c r="I13" s="22">
        <f t="shared" si="3"/>
        <v>3471540.8348457348</v>
      </c>
    </row>
    <row r="14" spans="1:9" ht="15.75" customHeight="1" x14ac:dyDescent="0.25">
      <c r="A14" s="7">
        <f t="shared" si="2"/>
        <v>2029</v>
      </c>
      <c r="B14" s="77">
        <v>548212.79999999993</v>
      </c>
      <c r="C14" s="78">
        <v>1512000</v>
      </c>
      <c r="D14" s="78">
        <v>2597000</v>
      </c>
      <c r="E14" s="78">
        <v>25000</v>
      </c>
      <c r="F14" s="78">
        <v>20100</v>
      </c>
      <c r="G14" s="22">
        <f t="shared" si="0"/>
        <v>4154100</v>
      </c>
      <c r="H14" s="22">
        <f t="shared" si="1"/>
        <v>637783.05179394095</v>
      </c>
      <c r="I14" s="22">
        <f t="shared" si="3"/>
        <v>3516316.9482060592</v>
      </c>
    </row>
    <row r="15" spans="1:9" ht="15.75" customHeight="1" x14ac:dyDescent="0.25">
      <c r="A15" s="7">
        <f t="shared" si="2"/>
        <v>2030</v>
      </c>
      <c r="B15" s="77">
        <v>540707.54399999999</v>
      </c>
      <c r="C15" s="78">
        <v>1520000</v>
      </c>
      <c r="D15" s="78">
        <v>2631000</v>
      </c>
      <c r="E15" s="78">
        <v>25000</v>
      </c>
      <c r="F15" s="78">
        <v>20600</v>
      </c>
      <c r="G15" s="22">
        <f t="shared" si="0"/>
        <v>4196600</v>
      </c>
      <c r="H15" s="22">
        <f t="shared" si="1"/>
        <v>629051.54264972778</v>
      </c>
      <c r="I15" s="22">
        <f t="shared" si="3"/>
        <v>3567548.4573502722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127.97245102145284</v>
      </c>
      <c r="I17" s="22">
        <f t="shared" si="4"/>
        <v>-127.97245102145284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7.3513492499999999E-3</v>
      </c>
    </row>
    <row r="4" spans="1:8" ht="15.75" customHeight="1" x14ac:dyDescent="0.25">
      <c r="B4" s="24" t="s">
        <v>7</v>
      </c>
      <c r="C4" s="79">
        <v>9.894762622931226E-2</v>
      </c>
    </row>
    <row r="5" spans="1:8" ht="15.75" customHeight="1" x14ac:dyDescent="0.25">
      <c r="B5" s="24" t="s">
        <v>8</v>
      </c>
      <c r="C5" s="79">
        <v>0.32655768727372275</v>
      </c>
    </row>
    <row r="6" spans="1:8" ht="15.75" customHeight="1" x14ac:dyDescent="0.25">
      <c r="B6" s="24" t="s">
        <v>10</v>
      </c>
      <c r="C6" s="79">
        <v>0.257505859368098</v>
      </c>
    </row>
    <row r="7" spans="1:8" ht="15.75" customHeight="1" x14ac:dyDescent="0.25">
      <c r="B7" s="24" t="s">
        <v>13</v>
      </c>
      <c r="C7" s="79">
        <v>0.11186693411185872</v>
      </c>
    </row>
    <row r="8" spans="1:8" ht="15.75" customHeight="1" x14ac:dyDescent="0.25">
      <c r="B8" s="24" t="s">
        <v>14</v>
      </c>
      <c r="C8" s="79">
        <v>4.2717522405914945E-7</v>
      </c>
    </row>
    <row r="9" spans="1:8" ht="15.75" customHeight="1" x14ac:dyDescent="0.25">
      <c r="B9" s="24" t="s">
        <v>27</v>
      </c>
      <c r="C9" s="79">
        <v>9.6339697851920689E-2</v>
      </c>
    </row>
    <row r="10" spans="1:8" ht="15.75" customHeight="1" x14ac:dyDescent="0.25">
      <c r="B10" s="24" t="s">
        <v>15</v>
      </c>
      <c r="C10" s="79">
        <v>0.10143041873986358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2.0395975257041302E-2</v>
      </c>
      <c r="D14" s="79">
        <v>2.0395975257041302E-2</v>
      </c>
      <c r="E14" s="79">
        <v>1.41048653471069E-2</v>
      </c>
      <c r="F14" s="79">
        <v>1.41048653471069E-2</v>
      </c>
    </row>
    <row r="15" spans="1:8" ht="15.75" customHeight="1" x14ac:dyDescent="0.25">
      <c r="B15" s="24" t="s">
        <v>16</v>
      </c>
      <c r="C15" s="79">
        <v>0.68267790206351886</v>
      </c>
      <c r="D15" s="79">
        <v>0.68267790206351886</v>
      </c>
      <c r="E15" s="79">
        <v>0.49966616528980501</v>
      </c>
      <c r="F15" s="79">
        <v>0.49966616528980501</v>
      </c>
    </row>
    <row r="16" spans="1:8" ht="15.75" customHeight="1" x14ac:dyDescent="0.25">
      <c r="B16" s="24" t="s">
        <v>17</v>
      </c>
      <c r="C16" s="79">
        <v>9.1176433451845007E-3</v>
      </c>
      <c r="D16" s="79">
        <v>9.1176433451845007E-3</v>
      </c>
      <c r="E16" s="79">
        <v>1.2403589835753299E-2</v>
      </c>
      <c r="F16" s="79">
        <v>1.2403589835753299E-2</v>
      </c>
    </row>
    <row r="17" spans="1:8" ht="15.75" customHeight="1" x14ac:dyDescent="0.25">
      <c r="B17" s="24" t="s">
        <v>18</v>
      </c>
      <c r="C17" s="79">
        <v>1.7111369682215298E-4</v>
      </c>
      <c r="D17" s="79">
        <v>1.7111369682215298E-4</v>
      </c>
      <c r="E17" s="79">
        <v>2.9983068140920099E-4</v>
      </c>
      <c r="F17" s="79">
        <v>2.9983068140920099E-4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1.5635305912267499E-4</v>
      </c>
      <c r="D19" s="79">
        <v>1.5635305912267499E-4</v>
      </c>
      <c r="E19" s="79">
        <v>7.0007095917037397E-5</v>
      </c>
      <c r="F19" s="79">
        <v>7.0007095917037397E-5</v>
      </c>
    </row>
    <row r="20" spans="1:8" ht="15.75" customHeight="1" x14ac:dyDescent="0.25">
      <c r="B20" s="24" t="s">
        <v>21</v>
      </c>
      <c r="C20" s="79">
        <v>3.2858386616043999E-3</v>
      </c>
      <c r="D20" s="79">
        <v>3.2858386616043999E-3</v>
      </c>
      <c r="E20" s="79">
        <v>3.0137622534109599E-3</v>
      </c>
      <c r="F20" s="79">
        <v>3.0137622534109599E-3</v>
      </c>
    </row>
    <row r="21" spans="1:8" ht="15.75" customHeight="1" x14ac:dyDescent="0.25">
      <c r="B21" s="24" t="s">
        <v>22</v>
      </c>
      <c r="C21" s="79">
        <v>4.0954097031087405E-2</v>
      </c>
      <c r="D21" s="79">
        <v>4.0954097031087405E-2</v>
      </c>
      <c r="E21" s="79">
        <v>0.238737932943721</v>
      </c>
      <c r="F21" s="79">
        <v>0.238737932943721</v>
      </c>
    </row>
    <row r="22" spans="1:8" ht="15.75" customHeight="1" x14ac:dyDescent="0.25">
      <c r="B22" s="24" t="s">
        <v>23</v>
      </c>
      <c r="C22" s="79">
        <v>0.2432410768856188</v>
      </c>
      <c r="D22" s="79">
        <v>0.2432410768856188</v>
      </c>
      <c r="E22" s="79">
        <v>0.23170384655287657</v>
      </c>
      <c r="F22" s="79">
        <v>0.23170384655287657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6.9500000000000006E-2</v>
      </c>
    </row>
    <row r="27" spans="1:8" ht="15.75" customHeight="1" x14ac:dyDescent="0.25">
      <c r="B27" s="24" t="s">
        <v>39</v>
      </c>
      <c r="C27" s="79">
        <v>2.98E-2</v>
      </c>
    </row>
    <row r="28" spans="1:8" ht="15.75" customHeight="1" x14ac:dyDescent="0.25">
      <c r="B28" s="24" t="s">
        <v>40</v>
      </c>
      <c r="C28" s="79">
        <v>7.5499999999999998E-2</v>
      </c>
    </row>
    <row r="29" spans="1:8" ht="15.75" customHeight="1" x14ac:dyDescent="0.25">
      <c r="B29" s="24" t="s">
        <v>41</v>
      </c>
      <c r="C29" s="79">
        <v>0.20329999999999998</v>
      </c>
    </row>
    <row r="30" spans="1:8" ht="15.75" customHeight="1" x14ac:dyDescent="0.25">
      <c r="B30" s="24" t="s">
        <v>42</v>
      </c>
      <c r="C30" s="79">
        <v>4.5700000000000005E-2</v>
      </c>
    </row>
    <row r="31" spans="1:8" ht="15.75" customHeight="1" x14ac:dyDescent="0.25">
      <c r="B31" s="24" t="s">
        <v>43</v>
      </c>
      <c r="C31" s="79">
        <v>1.9599999999999999E-2</v>
      </c>
    </row>
    <row r="32" spans="1:8" ht="15.75" customHeight="1" x14ac:dyDescent="0.25">
      <c r="B32" s="24" t="s">
        <v>44</v>
      </c>
      <c r="C32" s="79">
        <v>8.5299999999999987E-2</v>
      </c>
    </row>
    <row r="33" spans="2:3" ht="15.75" customHeight="1" x14ac:dyDescent="0.25">
      <c r="B33" s="24" t="s">
        <v>45</v>
      </c>
      <c r="C33" s="79">
        <v>0.39240000000000003</v>
      </c>
    </row>
    <row r="34" spans="2:3" ht="15.75" customHeight="1" x14ac:dyDescent="0.25">
      <c r="B34" s="24" t="s">
        <v>46</v>
      </c>
      <c r="C34" s="79">
        <v>7.8899999997764828E-2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0.75662900712739234</v>
      </c>
      <c r="D2" s="80">
        <v>0.75662900712739234</v>
      </c>
      <c r="E2" s="80">
        <v>0.69384699162194863</v>
      </c>
      <c r="F2" s="80">
        <v>0.52324401874752913</v>
      </c>
      <c r="G2" s="80">
        <v>0.44755706105415954</v>
      </c>
    </row>
    <row r="3" spans="1:15" ht="15.75" customHeight="1" x14ac:dyDescent="0.25">
      <c r="A3" s="5"/>
      <c r="B3" s="11" t="s">
        <v>118</v>
      </c>
      <c r="C3" s="80">
        <v>0.12460952027789728</v>
      </c>
      <c r="D3" s="80">
        <v>0.12460952027789728</v>
      </c>
      <c r="E3" s="80">
        <v>0.12324913666968826</v>
      </c>
      <c r="F3" s="80">
        <v>0.24231411200300704</v>
      </c>
      <c r="G3" s="80">
        <v>0.31800106969637654</v>
      </c>
    </row>
    <row r="4" spans="1:15" ht="15.75" customHeight="1" x14ac:dyDescent="0.25">
      <c r="A4" s="5"/>
      <c r="B4" s="11" t="s">
        <v>116</v>
      </c>
      <c r="C4" s="81">
        <v>8.3469148191565409E-2</v>
      </c>
      <c r="D4" s="81">
        <v>8.3469148191565409E-2</v>
      </c>
      <c r="E4" s="81">
        <v>8.3469148191565409E-2</v>
      </c>
      <c r="F4" s="81">
        <v>0.11371971196568975</v>
      </c>
      <c r="G4" s="81">
        <v>0.11371971196568975</v>
      </c>
    </row>
    <row r="5" spans="1:15" ht="15.75" customHeight="1" x14ac:dyDescent="0.25">
      <c r="A5" s="5"/>
      <c r="B5" s="11" t="s">
        <v>119</v>
      </c>
      <c r="C5" s="81">
        <v>3.5292324403145107E-2</v>
      </c>
      <c r="D5" s="81">
        <v>3.5292324403145107E-2</v>
      </c>
      <c r="E5" s="81">
        <v>9.9434723516797718E-2</v>
      </c>
      <c r="F5" s="81">
        <v>0.12072215728377413</v>
      </c>
      <c r="G5" s="81">
        <v>0.12072215728377413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0.73699816908988758</v>
      </c>
      <c r="D8" s="80">
        <v>0.73699816908988758</v>
      </c>
      <c r="E8" s="80">
        <v>0.8326754621639344</v>
      </c>
      <c r="F8" s="80">
        <v>0.86208157076761316</v>
      </c>
      <c r="G8" s="80">
        <v>0.93376429352478618</v>
      </c>
    </row>
    <row r="9" spans="1:15" ht="15.75" customHeight="1" x14ac:dyDescent="0.25">
      <c r="B9" s="7" t="s">
        <v>121</v>
      </c>
      <c r="C9" s="80">
        <v>0.15785636091011235</v>
      </c>
      <c r="D9" s="80">
        <v>0.15785636091011235</v>
      </c>
      <c r="E9" s="80">
        <v>8.0871357836065569E-2</v>
      </c>
      <c r="F9" s="80">
        <v>9.1220259232386969E-2</v>
      </c>
      <c r="G9" s="80">
        <v>4.0989653141880328E-2</v>
      </c>
    </row>
    <row r="10" spans="1:15" ht="15.75" customHeight="1" x14ac:dyDescent="0.25">
      <c r="B10" s="7" t="s">
        <v>122</v>
      </c>
      <c r="C10" s="81">
        <v>6.7721342000000004E-2</v>
      </c>
      <c r="D10" s="81">
        <v>6.7721342000000004E-2</v>
      </c>
      <c r="E10" s="81">
        <v>5.7976922999999993E-2</v>
      </c>
      <c r="F10" s="81">
        <v>2.8255030000000004E-2</v>
      </c>
      <c r="G10" s="81">
        <v>1.5898348500000003E-2</v>
      </c>
    </row>
    <row r="11" spans="1:15" ht="15.75" customHeight="1" x14ac:dyDescent="0.25">
      <c r="B11" s="7" t="s">
        <v>123</v>
      </c>
      <c r="C11" s="81">
        <v>3.7424128000000001E-2</v>
      </c>
      <c r="D11" s="81">
        <v>3.7424128000000001E-2</v>
      </c>
      <c r="E11" s="81">
        <v>2.8476257000000001E-2</v>
      </c>
      <c r="F11" s="81">
        <v>1.844314E-2</v>
      </c>
      <c r="G11" s="81">
        <v>9.347704833333333E-3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0.57191562900000004</v>
      </c>
      <c r="D14" s="82">
        <v>0.54790967291399995</v>
      </c>
      <c r="E14" s="82">
        <v>0.54790967291399995</v>
      </c>
      <c r="F14" s="82">
        <v>0.52659723782500001</v>
      </c>
      <c r="G14" s="82">
        <v>0.52659723782500001</v>
      </c>
      <c r="H14" s="83">
        <v>0.249</v>
      </c>
      <c r="I14" s="83">
        <v>0.249</v>
      </c>
      <c r="J14" s="83">
        <v>0.249</v>
      </c>
      <c r="K14" s="83">
        <v>0.249</v>
      </c>
      <c r="L14" s="83">
        <v>0.46679186589600002</v>
      </c>
      <c r="M14" s="83">
        <v>0.41032157902800004</v>
      </c>
      <c r="N14" s="83">
        <v>0.42683104777899999</v>
      </c>
      <c r="O14" s="83">
        <v>0.37207860329050002</v>
      </c>
    </row>
    <row r="15" spans="1:15" ht="15.75" customHeight="1" x14ac:dyDescent="0.25">
      <c r="B15" s="16" t="s">
        <v>68</v>
      </c>
      <c r="C15" s="80">
        <f>iron_deficiency_anaemia*C14</f>
        <v>0.28927535354126638</v>
      </c>
      <c r="D15" s="80">
        <f t="shared" ref="D15:O15" si="0">iron_deficiency_anaemia*D14</f>
        <v>0.2771331229713202</v>
      </c>
      <c r="E15" s="80">
        <f t="shared" si="0"/>
        <v>0.2771331229713202</v>
      </c>
      <c r="F15" s="80">
        <f t="shared" si="0"/>
        <v>0.26635327733923703</v>
      </c>
      <c r="G15" s="80">
        <f t="shared" si="0"/>
        <v>0.26635327733923703</v>
      </c>
      <c r="H15" s="80">
        <f t="shared" si="0"/>
        <v>0.12594438651330392</v>
      </c>
      <c r="I15" s="80">
        <f t="shared" si="0"/>
        <v>0.12594438651330392</v>
      </c>
      <c r="J15" s="80">
        <f t="shared" si="0"/>
        <v>0.12594438651330392</v>
      </c>
      <c r="K15" s="80">
        <f t="shared" si="0"/>
        <v>0.12594438651330392</v>
      </c>
      <c r="L15" s="80">
        <f t="shared" si="0"/>
        <v>0.23610367542037008</v>
      </c>
      <c r="M15" s="80">
        <f t="shared" si="0"/>
        <v>0.20754096202350045</v>
      </c>
      <c r="N15" s="80">
        <f t="shared" si="0"/>
        <v>0.21589146368416412</v>
      </c>
      <c r="O15" s="80">
        <f t="shared" si="0"/>
        <v>0.1881976362495944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0.54400000000000004</v>
      </c>
      <c r="D2" s="81">
        <v>0.23800000000000002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0.40899999999999997</v>
      </c>
      <c r="D3" s="81">
        <v>0.49399999999999999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2.4E-2</v>
      </c>
      <c r="D4" s="81">
        <v>0.23300000000000001</v>
      </c>
      <c r="E4" s="81">
        <v>0.89900000000000002</v>
      </c>
      <c r="F4" s="81">
        <v>0.57299999999999995</v>
      </c>
      <c r="G4" s="81">
        <v>0</v>
      </c>
    </row>
    <row r="5" spans="1:7" x14ac:dyDescent="0.25">
      <c r="B5" s="43" t="s">
        <v>169</v>
      </c>
      <c r="C5" s="80">
        <f>1-SUM(C2:C4)</f>
        <v>2.2999999999999909E-2</v>
      </c>
      <c r="D5" s="80">
        <f>1-SUM(D2:D4)</f>
        <v>3.5000000000000031E-2</v>
      </c>
      <c r="E5" s="80">
        <f>1-SUM(E2:E4)</f>
        <v>0.10099999999999998</v>
      </c>
      <c r="F5" s="80">
        <f>1-SUM(F2:F4)</f>
        <v>0.42700000000000005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0.19302</v>
      </c>
      <c r="D2" s="144">
        <v>0.18729999999999999</v>
      </c>
      <c r="E2" s="144">
        <v>0.18171999999999999</v>
      </c>
      <c r="F2" s="144">
        <v>0.17630999999999999</v>
      </c>
      <c r="G2" s="144">
        <v>0.17106000000000002</v>
      </c>
      <c r="H2" s="144">
        <v>0.16597000000000001</v>
      </c>
      <c r="I2" s="144">
        <v>0.16105</v>
      </c>
      <c r="J2" s="144">
        <v>0.15628999999999998</v>
      </c>
      <c r="K2" s="144">
        <v>0.15167999999999998</v>
      </c>
      <c r="L2" s="144">
        <v>0.14721999999999999</v>
      </c>
      <c r="M2" s="144">
        <v>0.14291999999999999</v>
      </c>
      <c r="N2" s="144">
        <v>0.13877</v>
      </c>
      <c r="O2" s="144">
        <v>0.13478000000000001</v>
      </c>
      <c r="P2" s="144">
        <v>0.13091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4.5519999999999998E-2</v>
      </c>
      <c r="D4" s="144">
        <v>4.4180000000000004E-2</v>
      </c>
      <c r="E4" s="144">
        <v>4.2880000000000001E-2</v>
      </c>
      <c r="F4" s="144">
        <v>4.1639999999999996E-2</v>
      </c>
      <c r="G4" s="144">
        <v>4.0439999999999997E-2</v>
      </c>
      <c r="H4" s="144">
        <v>3.9309999999999998E-2</v>
      </c>
      <c r="I4" s="144">
        <v>3.8220000000000004E-2</v>
      </c>
      <c r="J4" s="144">
        <v>3.7170000000000002E-2</v>
      </c>
      <c r="K4" s="144">
        <v>3.6159999999999998E-2</v>
      </c>
      <c r="L4" s="144">
        <v>3.5189999999999999E-2</v>
      </c>
      <c r="M4" s="144">
        <v>3.4249999999999996E-2</v>
      </c>
      <c r="N4" s="144">
        <v>3.3360000000000001E-2</v>
      </c>
      <c r="O4" s="144">
        <v>3.2489999999999998E-2</v>
      </c>
      <c r="P4" s="144">
        <v>3.1660000000000001E-2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0.26871161697515272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0.12594438651330392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0.20848054276212685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0.28900000000000003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0.68166666666666664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23.838000000000001</v>
      </c>
      <c r="D13" s="143">
        <v>22.896999999999998</v>
      </c>
      <c r="E13" s="143">
        <v>22.027000000000001</v>
      </c>
      <c r="F13" s="143">
        <v>21.279</v>
      </c>
      <c r="G13" s="143">
        <v>20.614000000000001</v>
      </c>
      <c r="H13" s="143">
        <v>19.998000000000001</v>
      </c>
      <c r="I13" s="143">
        <v>19.474</v>
      </c>
      <c r="J13" s="143">
        <v>18.984999999999999</v>
      </c>
      <c r="K13" s="143">
        <v>18.524999999999999</v>
      </c>
      <c r="L13" s="143">
        <v>18.099</v>
      </c>
      <c r="M13" s="143">
        <v>17.702999999999999</v>
      </c>
      <c r="N13" s="143">
        <v>17.315000000000001</v>
      </c>
      <c r="O13" s="143">
        <v>16.95</v>
      </c>
      <c r="P13" s="143">
        <v>16.611000000000001</v>
      </c>
    </row>
    <row r="14" spans="1:16" x14ac:dyDescent="0.25">
      <c r="B14" s="16" t="s">
        <v>170</v>
      </c>
      <c r="C14" s="143">
        <f>maternal_mortality</f>
        <v>0.36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0.14099999999999999</v>
      </c>
      <c r="E2" s="92">
        <f>food_insecure</f>
        <v>0.14099999999999999</v>
      </c>
      <c r="F2" s="92">
        <f>food_insecure</f>
        <v>0.14099999999999999</v>
      </c>
      <c r="G2" s="92">
        <f>food_insecure</f>
        <v>0.14099999999999999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0.14099999999999999</v>
      </c>
      <c r="F5" s="92">
        <f>food_insecure</f>
        <v>0.14099999999999999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4.1264178651730384E-2</v>
      </c>
      <c r="D7" s="92">
        <f>diarrhoea_1_5mo/26</f>
        <v>3.4348444137692273E-2</v>
      </c>
      <c r="E7" s="92">
        <f>diarrhoea_6_11mo/26</f>
        <v>3.4348444137692273E-2</v>
      </c>
      <c r="F7" s="92">
        <f>diarrhoea_12_23mo/26</f>
        <v>2.4895349516576924E-2</v>
      </c>
      <c r="G7" s="92">
        <f>diarrhoea_24_59mo/26</f>
        <v>2.4895349516576924E-2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0.14099999999999999</v>
      </c>
      <c r="F8" s="92">
        <f>food_insecure</f>
        <v>0.14099999999999999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0.68</v>
      </c>
      <c r="E9" s="92">
        <f>IF(ISBLANK(comm_deliv), frac_children_health_facility,1)</f>
        <v>0.68</v>
      </c>
      <c r="F9" s="92">
        <f>IF(ISBLANK(comm_deliv), frac_children_health_facility,1)</f>
        <v>0.68</v>
      </c>
      <c r="G9" s="92">
        <f>IF(ISBLANK(comm_deliv), frac_children_health_facility,1)</f>
        <v>0.68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4.1264178651730384E-2</v>
      </c>
      <c r="D11" s="92">
        <f>diarrhoea_1_5mo/26</f>
        <v>3.4348444137692273E-2</v>
      </c>
      <c r="E11" s="92">
        <f>diarrhoea_6_11mo/26</f>
        <v>3.4348444137692273E-2</v>
      </c>
      <c r="F11" s="92">
        <f>diarrhoea_12_23mo/26</f>
        <v>2.4895349516576924E-2</v>
      </c>
      <c r="G11" s="92">
        <f>diarrhoea_24_59mo/26</f>
        <v>2.4895349516576924E-2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0.14099999999999999</v>
      </c>
      <c r="I14" s="92">
        <f>food_insecure</f>
        <v>0.14099999999999999</v>
      </c>
      <c r="J14" s="92">
        <f>food_insecure</f>
        <v>0.14099999999999999</v>
      </c>
      <c r="K14" s="92">
        <f>food_insecure</f>
        <v>0.14099999999999999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0.62</v>
      </c>
      <c r="I17" s="92">
        <f>frac_PW_health_facility</f>
        <v>0.62</v>
      </c>
      <c r="J17" s="92">
        <f>frac_PW_health_facility</f>
        <v>0.62</v>
      </c>
      <c r="K17" s="92">
        <f>frac_PW_health_facility</f>
        <v>0.62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0.249</v>
      </c>
      <c r="M23" s="92">
        <f>famplan_unmet_need</f>
        <v>0.249</v>
      </c>
      <c r="N23" s="92">
        <f>famplan_unmet_need</f>
        <v>0.249</v>
      </c>
      <c r="O23" s="92">
        <f>famplan_unmet_need</f>
        <v>0.249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5.1745301909637595E-2</v>
      </c>
      <c r="M24" s="92">
        <f>(1-food_insecure)*(0.49)+food_insecure*(0.7)</f>
        <v>0.51961000000000002</v>
      </c>
      <c r="N24" s="92">
        <f>(1-food_insecure)*(0.49)+food_insecure*(0.7)</f>
        <v>0.51961000000000002</v>
      </c>
      <c r="O24" s="92">
        <f>(1-food_insecure)*(0.49)+food_insecure*(0.7)</f>
        <v>0.51961000000000002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2.2176557961273255E-2</v>
      </c>
      <c r="M25" s="92">
        <f>(1-food_insecure)*(0.21)+food_insecure*(0.3)</f>
        <v>0.22269</v>
      </c>
      <c r="N25" s="92">
        <f>(1-food_insecure)*(0.21)+food_insecure*(0.3)</f>
        <v>0.22269</v>
      </c>
      <c r="O25" s="92">
        <f>(1-food_insecure)*(0.21)+food_insecure*(0.3)</f>
        <v>0.22269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2.5663024772644115E-2</v>
      </c>
      <c r="M26" s="92">
        <f>(1-food_insecure)*(0.3)</f>
        <v>0.25769999999999998</v>
      </c>
      <c r="N26" s="92">
        <f>(1-food_insecure)*(0.3)</f>
        <v>0.25769999999999998</v>
      </c>
      <c r="O26" s="92">
        <f>(1-food_insecure)*(0.3)</f>
        <v>0.25769999999999998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0.90041511535644503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2020-03-24T06:50:58Z</dcterms:modified>
</cp:coreProperties>
</file>