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37BE006-96E6-48CD-93A2-6CDBCE2A4F3F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2" i="2"/>
  <c r="I11" i="2"/>
  <c r="I10" i="2"/>
  <c r="I9" i="2"/>
  <c r="I8" i="2"/>
  <c r="I7" i="2"/>
  <c r="I4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BE5248D-E50F-4568-835A-B27ABC74F5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EFDE227-460E-474C-B42A-EE9021F8EA3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C968561-8746-421C-9176-509C03423E1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D227053-1FF9-46C3-A71B-53B10FBC97B1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1B566303-54A4-4FD6-8FAE-4ABC32F3C76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BFF185D-547B-46DC-A12C-CE40135AE82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6119E11-7467-4DBB-983E-6A1502C6E61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FECBEF0-F06E-4BFE-A30C-0B6389166CF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4A9AE99-668E-4232-B74F-6FEB56D6F5E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4B219A7-39E2-44C7-AF06-BBAE47534BB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295092D-DADF-4F14-AC57-4EAEDC7A6A1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322ED42-3304-46C7-8B8F-ECD0D84A03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1457723-4F0F-4A9C-9631-747D4BC00C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84BEAD8-DAC3-4E97-A342-E9C69DC7E8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8604174-0093-49C5-A285-2D4861144D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33C2212-3A28-451B-8DD5-1CCFB220EE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F916AE7-CB17-42B9-B445-FB0356412B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5C3C944-A3DB-4F51-9451-5D4EC40625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DE157A6-98DE-417D-98BF-A723BE2B95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D8F66F2-BD64-4E28-BB26-DE40984F57E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3533DC1-3A3C-4B59-B895-BE234FCCBC3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0553B02-6B2B-4C33-9FF3-4A9749DAFE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034EEB0-7E3B-4721-B922-4EA0A7C2987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0CF8C0D-64A2-4E61-A212-BBA7888665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52558CE-88C1-4907-84CE-E46A36DB040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B723C767-8AFA-4E5E-9478-10BF82B19F0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49804BB-FD25-4055-A3C5-B8C6F9D91A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02540D1-DEFE-4ACF-BB3F-F23E92B0F7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066D678-2916-4720-A672-F768791FF1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EE88D72-3CAB-480E-947A-A0FD4D16E5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2037C5D-E682-49B2-9779-B90DCFCD73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64018B4-E18D-4E81-B669-F02E3980BE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7FA5F44-C213-4B3A-BFCA-8F871C71DC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5F40B4B-37DE-4148-B46E-138268D1EEF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8E35B7A-2C8E-4534-AB24-3435E32348A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A2A5AC6-0AA2-48B8-9411-77387AB0A7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A82FCC8-BF49-4179-A4E6-63E710F25C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0FCCFD5-61D2-464D-8358-A9A44DCF7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59AC3AC-C448-41BF-8917-16C3EAFA20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6F8EB64-6CE4-4D5E-82FE-6B04021144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5C3A98A-1E23-4609-932F-3AE5D509CC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67D151D-66CC-43D7-B84B-30157A2FA9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28281A2-A40E-4770-AFFA-A70EDC41BA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728B3AD-7E87-40CF-8F7F-B2EE9AFC96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C4F4741-0C1D-49AD-9950-233B06A1ED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047ED0F-B460-4E64-BA97-1836365555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BE50E80-9ED8-45E4-B62F-50DA9809D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35145C3-3F3C-4F52-BCFA-0EF4C4FBA5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9B23CF6-5818-4C40-B7C7-0AE2EB859B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898FB1B-F8EF-4973-B7B6-2091C5764C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5168083-71D7-40D6-92AE-A511BA66B8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FC7BC93-F72E-4853-8BA5-34532BA02B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9773083-979B-422F-9FDD-2AC5C7CA16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210BC89-1F06-427D-8921-AD4C999056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7B0C846-AC67-42E7-961D-2A8EBA1BA9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53793CA-8818-461C-ABEB-61E632BD63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203C1E9-3AFE-49E5-A9AA-0A4C01EA3D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DC60876-A77F-403A-962C-01B6F63E49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FAAC300-76CA-4D72-88B4-3BCC152124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9EB130E-64C9-4764-8434-A20577769C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9543F33-2520-41F5-B74F-C0FC6A0D32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01C62E9-9F88-4EC6-AACA-C1349D78E6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382FB4B-D868-4D8C-8819-EF2335A743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F9961423-DD9C-4014-B250-7F9125060D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7C8AE0C-5686-4F93-9E20-7BB7DE0ACA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EF2CC4B-938F-496A-8E7E-9FFE3C6BB2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8EA7E86-AD66-4CCB-BA87-6A60E89C4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FCB22FB-A25B-41D1-8032-804C56E6CE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8A8AF63-A9D6-434B-8991-1997725E3F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921B25B-88DA-441B-B03D-EFDFB80E6A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DE8E819-2344-4977-9A95-B1392B4165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E48AE59-A0E8-49CC-8D56-AB752295E1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94CD60AA-3E2C-452D-A612-8CBF347263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E810819-4D74-4683-99B2-CA46CEF5FF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71B9321-B397-497F-B6A4-913F8D74A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F779AD1-767E-4ABE-B81F-42C2FD4AD4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9ED3967-ED38-482D-BF1E-B42BB10459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554AB86-CC0D-41BA-AD42-5D0C6D91E7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0EC4851-A0A2-4173-906A-1E776A3043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63E2D2A-02D6-4816-A7A0-6652377D3C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A6CF751-2E04-474F-9106-8739C52E89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41996F2-05CF-47F1-8180-F21619ADD5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6EEF4C5-65E8-4369-B9FE-0A33C915AD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4F3FAA2-F5EB-49BD-8705-6CB85475A8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0174811-4A2C-4FEB-ACFD-17F92AB4D0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A8B8202-E2D5-41C9-9BEB-627A026034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E543E39-550F-4E98-8B84-B532D6934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B867012-9CA0-4CAF-B0AB-B38ED6BA87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C7CC3B57-BBD2-4E27-BB34-335C26328D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0778B45-A8BC-42AF-B74C-746AD439C5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1D16C85-7C31-45C1-97F0-23903E103C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3338ED9-7965-4639-8AE6-5A8091CC5D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29BB3EF-75B1-4FDA-9D5D-0ADBFB8346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22DE47C-BF1C-4350-8973-A32645565B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44181E1-036C-4131-B993-A3968FEB8C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1C9A299-2200-4EA5-B9AA-E60D2E6E89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5A16227-7E75-4300-899C-8C4771600E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93DE875-D916-4F73-B9BE-87418860F9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6D83EF1-0A15-4376-8B07-F6DEF474C3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988B860-E2EA-43CE-B1E9-BB66DE41C1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C103E13-824D-4EF4-A8E9-5B78BB50B2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FF2E8BF-0C49-434D-B1A9-8BD395FE5A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2466899-7899-4E16-AB1E-F6C9572EFD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4010A88-65E8-4DC0-ABE9-66D6D60AD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BCBF21D-461F-405A-9409-98AA89930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A350882-4BF7-4CD5-B01A-0B8F9A340D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27A1CD8-B938-482C-9EB2-219D888959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489E20B-8E76-4388-AE14-30C45B629E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9D41285-5ACB-4EF1-A1AA-BAC9418F27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C788C12-DF3D-42EE-AB8E-E427A66D99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0405FE5A-C83E-4EA2-B4A5-653EEAF59D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3DEF334-C2CA-4D75-9C98-C5FB700EE0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2BCE721A-28BC-4BF8-BCBB-E5B254E8BD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1FCBEB6-D19D-4953-9DCB-6971650ADD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51D6179-5E20-469F-8BD8-DF0EDB586C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41F3F18-AD7F-4566-B2C6-C1AF0F1734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EACD4A2-6CBA-45E5-9A06-ABE9AF4D57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A512399-8B9A-489D-98BE-F3D54060AC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73A58D3-5096-4911-9170-7818A62AE4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5FEA751-1569-4D9A-9E12-EBCE3855CA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CDAA830-A1CE-4C63-8695-81E471D95D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49964FE-852F-4B57-A026-27D20A44CC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9E33769-C927-466F-8E4B-E814E2A0C0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01803FA-8FBD-4D8D-99CA-13463ADDC5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A95A268-8A0C-4F18-967F-9EE3C19DBE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7CB561B-A929-4840-9D57-A662DB68E3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9E7542E-26FC-4A4A-97FE-59C14F5FBB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72FC9B6-1093-4BC2-9134-AFFCA572F4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39F9982-4BF7-4A74-B1FE-64D9CEBF7D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A196D2C-BDCC-4E8B-99D8-5C180FDB3D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DAAF8C01-BC9D-4EE0-8FD1-039E64DED2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9426E02-C2E2-4960-9816-A14D38FD7D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92E2C46-2A4E-4C1A-A6F6-4E97841B46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7723200-24AA-4197-8BD7-ED7B733E3D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96C514B5-6F05-4CB2-8C13-9E5927FF39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6A5E97A-E5FB-41C5-823B-0EB63063F8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D52F1FD-E04E-43A9-9BD4-EA6BC58961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D77346B6-55F1-4234-A1E5-A339FBC9C4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D525B7D-83EA-4B98-A13D-4075AFCF7A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4D96DBF-9A5B-4096-BCF4-30DE6949CD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79A9A78-4B0F-418A-A7EC-B655ED1E16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0C49976-2625-46E6-95CB-B16E283DCF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0327A72-409B-4026-8BE6-2C11797B0D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53359AA-9526-4D9E-BCE6-2DDA09BED6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4CBB5B0-6EF6-40F1-926E-FC87651212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92078DA-D432-440D-AD4D-6A3B2219CE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379AF33-1BD3-43B4-9D17-55049610FE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980236C-B273-4FBB-B366-8819558883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28338EA-B252-41BB-8071-D08C0354CB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236130B-086E-45D5-AF69-4A8C6CA97A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D3492FC-CF4E-49F4-8A45-CAE886FDBA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79FA9B1-D12D-4A74-956E-1BB3A08F37C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C4B1EC9-18F3-4036-B391-34664D968A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E7B2055-0D47-4A99-A2B7-77A961BD57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BFEEED2-C1C4-4570-9C80-BC35432B88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49CBA35-EF6E-484C-8E68-249FB85B81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01B908A-E446-4FDA-BB12-9BA19800D4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63FBCE9-8280-4B29-8E55-D61CFF7BD1C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5C7E8B1-39FF-441A-AC42-A8E0A40BFE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9254412-FB57-4586-9DF5-84F945A44B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1A970276-6C2E-4BF4-869A-EEC1919EEE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76FD915-A5A9-419E-9A6A-5A7D04283B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027537D-377E-4A8C-BCA7-75BB9AB13C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5650B62-BD3F-427E-8BAB-2F01591F83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D46759C-D3C3-49B1-AB82-617B9E6DD8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28C727F-524A-4359-96BE-432B3AC0F9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F9B80C1-9C81-4772-A95E-24B0E3D56A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98697D0-1FB5-4283-B618-4ACB6D0AF7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898AE42-5289-4A43-AD56-F49A28DEBA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E459244-C85D-41A5-A02F-F552D3B4B8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083C7B0-59B5-4B67-9BBE-7D49E02E5D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AD3C17F-E361-47D8-BFBC-347A964B01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6BD4AA7-320D-4A0E-A1D2-671EF670DB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57F61D0-70F3-4D26-943E-F7611F7C43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7C88758-C5C3-4074-A14D-A24D7FDACD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9186D26-1420-4968-832F-A15B033632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7AFABCB-3501-406B-A3A8-27DFE2CDC5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2A0CAD2-E57C-4CFD-A52B-044D437637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F47110D-DB56-42F8-B0A5-067E2F27770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9CEACB62-9F52-4377-9304-342262774D2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F7BABB6B-95AD-4366-A21A-06391D0CABD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35E7DEB6-2B76-4634-BF6F-95D49FB1966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FC605EA0-3FEC-4CF7-946A-7EDBF0FA810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A3F0ABCF-DB33-4ADD-BF3C-E65E040249D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9A39ECEF-A0C2-4663-BFC5-BB469C8DF71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1854E7BE-6D65-4905-AD28-4CCC5BA7402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1CADF647-D2F1-4F0B-B206-BF92DE4E108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F41F80D2-D795-400B-B8CC-EBC0F477081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F7D837BC-F528-45F6-8F1D-259E03EFA36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26DEF743-E17D-40AE-8180-4C1174068AE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56ADF0F9-BF68-4FD6-90AF-970FA6B9BDF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5DE89D85-8632-4FC2-B9F1-CD277B28C51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FE2C316F-D92F-47D6-9F85-29E64162246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EA634DD9-D70E-4AA4-A1FD-011D700BE02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B67DC4CB-6592-4EE6-822F-5B65257B296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3A452DC7-6F10-44AE-B24F-8564256A7B4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CC36F048-F7D7-435F-8A4C-DA49039FBAD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2EFB60DD-D3A6-4BA9-A1F7-A893A5E8F17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A89B844D-F90C-4509-8D23-9798F41659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043D63F-8891-476A-ADDD-8A24E9BF51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8DF1B79-6FB5-4651-AB50-4C4EE1906E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6A54A24-3B25-4B7E-9104-8864C89B2C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0D9CD9AE-1EE8-4254-BA6E-95F7DF2F65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786FCC4-4194-4044-ABA5-20FF61ADC66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14E74348-2749-426D-8EB6-F50F9694EB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D5BAA5D-3E92-471C-82F3-0D9332EAFF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8619DDD-92B0-47A4-9E96-25631FDD186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F7178057-868E-47A5-BF86-09D3C44F8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F713274D-8602-4AEC-A794-8772366487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F114CAB-6BAA-42CB-AA51-49267A4C20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5C80157-047C-498D-9BB8-7C5B6F6ECE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07934F7-1F71-4815-A301-74AA959CE6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80CE643-F087-4A7B-A555-DF3AD8CB611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E2CB7BB7-ECB3-44E5-85E8-5FC77E7168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3484906-82AE-41D2-886D-A3A2425DE25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A429072-ECCC-421C-AF8F-08593A2877D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0F0D70A3-B2E0-4F79-B2B9-1347C3EF96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89D2A4AD-9D17-4762-BFE1-3B32572C3CE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79A043CF-99BE-4F06-929A-421AC6283F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F2D273C-9ED9-4297-939A-FA9052377E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32017C4C-D676-43A6-912F-7E5562CC73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701A0F9-B392-4951-854A-1D30CF88A9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D759290-E66D-467A-B5A1-59DEAF765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23FF90C-DE75-4861-AEFE-E42D832154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F1ED2EC-3A6A-42ED-8427-E5D6B97C21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EFCA70D-C152-4789-865C-4CA8181FDB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15EC425-C362-475D-9944-25D50284FF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98E1DF8-87EE-4C7E-AAF6-4674AC5316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2DF6736-A068-4F94-A6EA-35407820F9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0E116F6-1593-4E28-B557-D9552F045B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ACB5D92-468A-46BA-89EB-12B5F5FF64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C25A25D-B7CA-4F44-8C20-5407B967CC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0896727-B6FC-45FA-882C-FDC9394162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8992155-C437-4C95-AFC9-597699C6C6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AE21125-D207-4A37-8D75-63AA4BF736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9424B6D-8D26-4BB3-9B35-9495A5AE62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04F36CD-F28F-49FA-AF81-BB6AEA1979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45A6E5F-605E-421F-B026-158EA6377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F315DD0-43C9-485B-A136-762D009AD7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72E4D0D-E618-4611-8E2A-85DDE11DDB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3882813-806F-4202-A884-CFDF9DAB3F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977FCCB-747B-4DB5-A9CB-B0642E8098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416497D-1A90-4D91-869C-E2FA7F8388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39736E3-6E88-4E2B-B7F2-FF68103604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EF0798A-BBF7-42A3-B7C7-F0C5C52BB6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44C00B3-4FDE-4E7C-B40E-E18BD5796D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C284D64-0A95-4BEA-947E-636BFBFC5C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6BE5E56-DC3E-443F-A401-14C75FA66B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BAC8627-339D-44A9-BCBC-563046BF5E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5B7CD682-474F-4711-B95A-C64C10BB3C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C2B7DED-65E4-4672-AA7D-449CEF0DF6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50D7CACA-9B30-4898-8A4C-B89752B8FA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62002B7-5BAC-42D7-B961-CEB294D94C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87F231D-828F-4685-B3F0-C405C7D33D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0CA70EEA-2131-40E3-8C1C-18D8DDBD1C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BAA9F24-C602-42AC-8834-7A6994EEC9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9C07185-3DC0-404D-AE83-2A8833F0B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43CE0A6E-C8BD-4472-BF00-3EBAFBA8B8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6C9E786-2F1E-4AAD-9563-73FB59550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4F345BC-FC27-4E19-B99C-CAFB5A1B24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044A6A5C-CA4B-4A90-AB5C-874B6B9C8A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45DAB02-06E6-4203-B216-3B41AD03942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6005D5A-8638-41A1-A239-E5268A283DF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C38B2D5-58EE-4FC4-B6C2-32DD8F154B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F93CB25-82D4-4932-A2A3-D232A9B214D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41BA014-7AC7-47BB-80AE-AAD4C42B027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2475F87-37C7-42B5-9C5A-84747BA6D2D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F2859FD-4162-4B6B-9FEC-1F8000B47F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1661BB5-A615-4E81-BEB5-C9E7BF3591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CA6DB0F-7D36-4DDE-8E4B-61F9A8E18D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E3960F2-F6B8-44B9-9BE6-CA2376A668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6FD2C75-290B-4B6D-A42F-969BBF5DFF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7E2842F-E36F-4C55-8E83-EB1915B8066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A725981-26C9-4556-8D1C-AA5842F5A96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889C184-82D7-4873-960C-D63B02041EF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B975434-9AF5-48F6-86F7-3FFD1C6160A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19F40BE-3C99-4E9A-A5A0-A023646ABD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7088AC2-694F-44F5-A9EB-1806426C1E6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7A3572B-9383-4953-BAE1-D0B96C6B2B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4D6F298E-9042-4A77-B2E9-3C29F12B68E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5BC219A-7633-41DD-A49F-03316FF4E07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0199307-3CAA-4FC4-A9EE-926E2DC825C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C1AFF949-667C-40DB-9DD8-78CC235F130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7DFE69E-FFB2-48AA-8301-2B910CBEF2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9C4DCF1-2EBD-4A5B-B954-1BBF08BB5D8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6EA37E1-D6A5-4A27-92DA-367A81760F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8ECFEC6-4F16-46A1-9C17-730D3A1C8B0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E7D607B9-3D7B-4A29-9100-BF38CD87309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5EBC98E-C358-4580-A0A3-BD366CEF542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5600838-05F1-4B38-B375-41C1FEDC91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132AA25-9010-45C5-9A9B-F86571F79B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FE91887-6966-43E7-8688-B5C4929B7AE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55E263E-20E0-4BE3-8A83-6A5F6D8EAA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6C41DA6-5E73-4BAA-B9E6-B59B7F46926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69F64D4-4EB1-4DC4-A4D5-D81AA91F695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658557EB-7C48-446C-B920-D19C3C42128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61BEABF-2D7E-494C-AF02-4883539DA20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66082FF-E5D3-4929-A2D1-9C9038413EC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D37E69D-970B-4589-96B8-B96DBADFA65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4DE8057-59EE-4ED1-BBCE-BA8DA6D14BD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2F78C50-6D0E-463C-A6DE-DF66717D8B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43ABAE5-4846-4262-88DA-6C0B7591764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B2975CD-CA0A-4D4D-80F8-B75722C299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35A9D17-7BDF-4697-AA0A-D8684E9E6A6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703505B-2AAF-42F6-9B26-7758479D6C7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248A299-5E94-4D6A-AF80-2BD599BC329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7D958176-CAFF-4316-8297-A22F61801A2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8BAC86EC-8C51-4E85-80A6-3E962F84DEB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ED6BEA8-3469-4597-ACB4-58C67C6D2C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ADEB4F8-0BAD-443F-9382-13C4A13A211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31EB7859-1938-45FA-A98A-49C86DC6C9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B6E5312-15F7-4D01-A78F-8DFA2155D62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88656FB-25D0-4E21-BE06-458EB3D084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DFE60CA1-FC26-4253-A616-506E9F5F702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3FE01D8-AE3E-431F-83B0-763428CD6DC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0A6F8FA-CC2C-4BD7-ADAC-0739948E45B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2970B26-C4BC-4D3A-9EF8-FF5E77729AD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22196D0-5676-4ED4-B19C-C20BD10B5F6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5CD990F-8D67-4F51-BB51-84FB0C85AB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54A6BD1-F70C-4FB1-BF88-EC9CCCE2B86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563B459-E224-47CD-83A8-A537EB726E1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79AE5E3-F365-49FE-99CC-DC2E934E71E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1341FF1-DD9A-4D48-8921-2B741678A62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<sst xmlns="http://schemas.openxmlformats.org/spreadsheetml/2006/main" count="1102" uniqueCount="271">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</sst>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7745454</v>
      </c>
    </row>
    <row r="8" spans="1:3" ht="15" customHeight="1" x14ac:dyDescent="0.25">
      <c r="B8" s="7" t="s">
        <v>106</v>
      </c>
      <c r="C8" s="70">
        <v>9.8000000000000004E-2</v>
      </c>
    </row>
    <row r="9" spans="1:3" ht="15" customHeight="1" x14ac:dyDescent="0.25">
      <c r="B9" s="9" t="s">
        <v>107</v>
      </c>
      <c r="C9" s="71">
        <v>0.46200000000000002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0.73699999999999999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0.30299999999999999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8.1799999999999998E-2</v>
      </c>
    </row>
    <row r="24" spans="1:3" ht="15" customHeight="1" x14ac:dyDescent="0.25">
      <c r="B24" s="20" t="s">
        <v>102</v>
      </c>
      <c r="C24" s="71">
        <v>0.59670000000000001</v>
      </c>
    </row>
    <row r="25" spans="1:3" ht="15" customHeight="1" x14ac:dyDescent="0.25">
      <c r="B25" s="20" t="s">
        <v>103</v>
      </c>
      <c r="C25" s="71">
        <v>0.30310000000000004</v>
      </c>
    </row>
    <row r="26" spans="1:3" ht="15" customHeight="1" x14ac:dyDescent="0.25">
      <c r="B26" s="20" t="s">
        <v>104</v>
      </c>
      <c r="C26" s="71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0.40399999999999997</v>
      </c>
    </row>
    <row r="30" spans="1:3" ht="14.25" customHeight="1" x14ac:dyDescent="0.25">
      <c r="B30" s="30" t="s">
        <v>76</v>
      </c>
      <c r="C30" s="73">
        <v>3.5000000000000003E-2</v>
      </c>
    </row>
    <row r="31" spans="1:3" ht="14.25" customHeight="1" x14ac:dyDescent="0.25">
      <c r="B31" s="30" t="s">
        <v>77</v>
      </c>
      <c r="C31" s="73">
        <v>8.199999999999999E-2</v>
      </c>
    </row>
    <row r="32" spans="1:3" ht="14.25" customHeight="1" x14ac:dyDescent="0.25">
      <c r="B32" s="30" t="s">
        <v>78</v>
      </c>
      <c r="C32" s="73">
        <v>0.47899999999999998</v>
      </c>
    </row>
    <row r="33" spans="1:5" ht="13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16.7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7.3300000000000004E-2</v>
      </c>
      <c r="D46" s="17"/>
    </row>
    <row r="47" spans="1:5" ht="15.75" customHeight="1" x14ac:dyDescent="0.25">
      <c r="B47" s="16" t="s">
        <v>12</v>
      </c>
      <c r="C47" s="71">
        <v>0.10490000000000001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1.6337020742250001</v>
      </c>
      <c r="D51" s="17"/>
    </row>
    <row r="52" spans="1:4" ht="15" customHeight="1" x14ac:dyDescent="0.25">
      <c r="B52" s="16" t="s">
        <v>125</v>
      </c>
      <c r="C52" s="76">
        <v>1.95418822742</v>
      </c>
    </row>
    <row r="53" spans="1:4" ht="15.75" customHeight="1" x14ac:dyDescent="0.25">
      <c r="B53" s="16" t="s">
        <v>126</v>
      </c>
      <c r="C53" s="76">
        <v>1.95418822742</v>
      </c>
    </row>
    <row r="54" spans="1:4" ht="15.75" customHeight="1" x14ac:dyDescent="0.25">
      <c r="B54" s="16" t="s">
        <v>127</v>
      </c>
      <c r="C54" s="76">
        <v>1.38295151974</v>
      </c>
    </row>
    <row r="55" spans="1:4" ht="15.75" customHeight="1" x14ac:dyDescent="0.25">
      <c r="B55" s="16" t="s">
        <v>128</v>
      </c>
      <c r="C55" s="76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0.65538335379998203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45.442281641165188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42.690090320031779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217.06480543121103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1.2067961995200212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1.2672917620423421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1.2672917620423421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1.2672917620423421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1.2672917620423421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13.70780222005237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13.70780222005237</v>
      </c>
      <c r="E15" s="86" t="s">
        <v>202</v>
      </c>
    </row>
    <row r="16" spans="1:5" ht="15.75" customHeight="1" x14ac:dyDescent="0.25">
      <c r="A16" s="52" t="s">
        <v>57</v>
      </c>
      <c r="B16" s="85">
        <v>5.0000000000000001E-3</v>
      </c>
      <c r="C16" s="85">
        <v>0.95</v>
      </c>
      <c r="D16" s="86">
        <v>0.44701907318651896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0.76900000000000002</v>
      </c>
      <c r="C18" s="85">
        <v>0.95</v>
      </c>
      <c r="D18" s="87">
        <v>5.0635162116449219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5.0635162116449219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5.0635162116449219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13.068089016357554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23.483058881679664</v>
      </c>
      <c r="E22" s="86" t="s">
        <v>202</v>
      </c>
    </row>
    <row r="23" spans="1:5" ht="15.75" customHeight="1" x14ac:dyDescent="0.25">
      <c r="A23" s="52" t="s">
        <v>34</v>
      </c>
      <c r="B23" s="85">
        <v>0.249</v>
      </c>
      <c r="C23" s="85">
        <v>0.95</v>
      </c>
      <c r="D23" s="86">
        <v>4.5660983713272767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19.70745253122227</v>
      </c>
      <c r="E24" s="86" t="s">
        <v>202</v>
      </c>
    </row>
    <row r="25" spans="1:5" ht="15.75" customHeight="1" x14ac:dyDescent="0.25">
      <c r="A25" s="52" t="s">
        <v>87</v>
      </c>
      <c r="B25" s="85">
        <v>0.19899999999999998</v>
      </c>
      <c r="C25" s="85">
        <v>0.95</v>
      </c>
      <c r="D25" s="86">
        <v>19.707163985387755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4.8906476477306136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5.3966377787085502</v>
      </c>
      <c r="E27" s="86" t="s">
        <v>202</v>
      </c>
    </row>
    <row r="28" spans="1:5" ht="15.75" customHeight="1" x14ac:dyDescent="0.25">
      <c r="A28" s="52" t="s">
        <v>84</v>
      </c>
      <c r="B28" s="85">
        <v>0.50900000000000001</v>
      </c>
      <c r="C28" s="85">
        <v>0.95</v>
      </c>
      <c r="D28" s="86">
        <v>1.1051553877372355</v>
      </c>
      <c r="E28" s="86" t="s">
        <v>202</v>
      </c>
    </row>
    <row r="29" spans="1:5" ht="15.75" customHeight="1" x14ac:dyDescent="0.25">
      <c r="A29" s="52" t="s">
        <v>58</v>
      </c>
      <c r="B29" s="85">
        <v>0.76900000000000002</v>
      </c>
      <c r="C29" s="85">
        <v>0.95</v>
      </c>
      <c r="D29" s="86">
        <v>84.919796715648516</v>
      </c>
      <c r="E29" s="86" t="s">
        <v>202</v>
      </c>
    </row>
    <row r="30" spans="1:5" ht="15.75" customHeight="1" x14ac:dyDescent="0.25">
      <c r="A30" s="52" t="s">
        <v>67</v>
      </c>
      <c r="B30" s="85">
        <v>2E-3</v>
      </c>
      <c r="C30" s="85">
        <v>0.95</v>
      </c>
      <c r="D30" s="86">
        <v>1.831453715203385</v>
      </c>
      <c r="E30" s="86" t="s">
        <v>202</v>
      </c>
    </row>
    <row r="31" spans="1:5" ht="15.75" customHeight="1" x14ac:dyDescent="0.25">
      <c r="A31" s="52" t="s">
        <v>28</v>
      </c>
      <c r="B31" s="85">
        <v>0.53849999999999998</v>
      </c>
      <c r="C31" s="85">
        <v>0.95</v>
      </c>
      <c r="D31" s="86">
        <v>0.92608930441939119</v>
      </c>
      <c r="E31" s="86" t="s">
        <v>202</v>
      </c>
    </row>
    <row r="32" spans="1:5" ht="15.75" customHeight="1" x14ac:dyDescent="0.25">
      <c r="A32" s="52" t="s">
        <v>83</v>
      </c>
      <c r="B32" s="85">
        <v>0.86299999999999999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0.57700000000000007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0.97599999999999998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0.27200000000000002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0.16899999999999998</v>
      </c>
      <c r="C37" s="85">
        <v>0.95</v>
      </c>
      <c r="D37" s="86">
        <v>2.9135134663262123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0.94887418759190489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1571646.16</v>
      </c>
      <c r="C2" s="78">
        <v>3215563</v>
      </c>
      <c r="D2" s="78">
        <v>8359159</v>
      </c>
      <c r="E2" s="78">
        <v>284159</v>
      </c>
      <c r="F2" s="78">
        <v>194935</v>
      </c>
      <c r="G2" s="22">
        <f t="shared" ref="G2:G40" si="0">C2+D2+E2+F2</f>
        <v>12053816</v>
      </c>
      <c r="H2" s="22">
        <f t="shared" ref="H2:H40" si="1">(B2 + stillbirth*B2/(1000-stillbirth))/(1-abortion)</f>
        <v>1824921.5467021514</v>
      </c>
      <c r="I2" s="22">
        <f>G2-H2</f>
        <v>10228894.453297848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1564698.0560000001</v>
      </c>
      <c r="C3" s="78">
        <v>3191000</v>
      </c>
      <c r="D3" s="78">
        <v>8149000</v>
      </c>
      <c r="E3" s="78">
        <v>295000</v>
      </c>
      <c r="F3" s="78">
        <v>202000</v>
      </c>
      <c r="G3" s="22">
        <f t="shared" si="0"/>
        <v>11837000</v>
      </c>
      <c r="H3" s="22">
        <f t="shared" si="1"/>
        <v>1816853.7353709247</v>
      </c>
      <c r="I3" s="22">
        <f t="shared" ref="I3:I15" si="3">G3-H3</f>
        <v>10020146.264629075</v>
      </c>
    </row>
    <row r="4" spans="1:9" ht="15.75" customHeight="1" x14ac:dyDescent="0.25">
      <c r="A4" s="7">
        <f t="shared" si="2"/>
        <v>2019</v>
      </c>
      <c r="B4" s="77">
        <v>1557110.2779999999</v>
      </c>
      <c r="C4" s="78">
        <v>3190000</v>
      </c>
      <c r="D4" s="78">
        <v>7912000</v>
      </c>
      <c r="E4" s="78">
        <v>306000</v>
      </c>
      <c r="F4" s="78">
        <v>209000</v>
      </c>
      <c r="G4" s="22">
        <f t="shared" si="0"/>
        <v>11617000</v>
      </c>
      <c r="H4" s="22">
        <f t="shared" si="1"/>
        <v>1808043.164699093</v>
      </c>
      <c r="I4" s="22">
        <f t="shared" si="3"/>
        <v>9808956.8353009075</v>
      </c>
    </row>
    <row r="5" spans="1:9" ht="15.75" customHeight="1" x14ac:dyDescent="0.25">
      <c r="A5" s="7">
        <f t="shared" si="2"/>
        <v>2020</v>
      </c>
      <c r="B5" s="77">
        <v>1548973.28</v>
      </c>
      <c r="C5" s="78">
        <v>3200000</v>
      </c>
      <c r="D5" s="78">
        <v>7664000</v>
      </c>
      <c r="E5" s="78">
        <v>319000</v>
      </c>
      <c r="F5" s="78">
        <v>216000</v>
      </c>
      <c r="G5" s="22">
        <f t="shared" si="0"/>
        <v>11399000</v>
      </c>
      <c r="H5" s="22">
        <f t="shared" si="1"/>
        <v>1798594.8656139656</v>
      </c>
      <c r="I5" s="22">
        <f t="shared" si="3"/>
        <v>9600405.1343860347</v>
      </c>
    </row>
    <row r="6" spans="1:9" ht="15.75" customHeight="1" x14ac:dyDescent="0.25">
      <c r="A6" s="7">
        <f t="shared" si="2"/>
        <v>2021</v>
      </c>
      <c r="B6" s="77">
        <v>1534414.3631999998</v>
      </c>
      <c r="C6" s="78">
        <v>3226000</v>
      </c>
      <c r="D6" s="78">
        <v>7412000</v>
      </c>
      <c r="E6" s="78">
        <v>333000</v>
      </c>
      <c r="F6" s="78">
        <v>224000</v>
      </c>
      <c r="G6" s="22">
        <f t="shared" si="0"/>
        <v>11195000</v>
      </c>
      <c r="H6" s="22">
        <f t="shared" si="1"/>
        <v>1781689.7366853491</v>
      </c>
      <c r="I6" s="22">
        <f t="shared" si="3"/>
        <v>9413310.2633146513</v>
      </c>
    </row>
    <row r="7" spans="1:9" ht="15.75" customHeight="1" x14ac:dyDescent="0.25">
      <c r="A7" s="7">
        <f t="shared" si="2"/>
        <v>2022</v>
      </c>
      <c r="B7" s="77">
        <v>1519116.5119999999</v>
      </c>
      <c r="C7" s="78">
        <v>3266000</v>
      </c>
      <c r="D7" s="78">
        <v>7147000</v>
      </c>
      <c r="E7" s="78">
        <v>350000</v>
      </c>
      <c r="F7" s="78">
        <v>232000</v>
      </c>
      <c r="G7" s="22">
        <f t="shared" si="0"/>
        <v>10995000</v>
      </c>
      <c r="H7" s="22">
        <f t="shared" si="1"/>
        <v>1763926.5919116409</v>
      </c>
      <c r="I7" s="22">
        <f t="shared" si="3"/>
        <v>9231073.40808836</v>
      </c>
    </row>
    <row r="8" spans="1:9" ht="15.75" customHeight="1" x14ac:dyDescent="0.25">
      <c r="A8" s="7">
        <f t="shared" si="2"/>
        <v>2023</v>
      </c>
      <c r="B8" s="77">
        <v>1502957.3455999997</v>
      </c>
      <c r="C8" s="78">
        <v>3317000</v>
      </c>
      <c r="D8" s="78">
        <v>6891000</v>
      </c>
      <c r="E8" s="78">
        <v>366000</v>
      </c>
      <c r="F8" s="78">
        <v>240000</v>
      </c>
      <c r="G8" s="22">
        <f t="shared" si="0"/>
        <v>10814000</v>
      </c>
      <c r="H8" s="22">
        <f t="shared" si="1"/>
        <v>1745163.3284681023</v>
      </c>
      <c r="I8" s="22">
        <f t="shared" si="3"/>
        <v>9068836.671531897</v>
      </c>
    </row>
    <row r="9" spans="1:9" ht="15.75" customHeight="1" x14ac:dyDescent="0.25">
      <c r="A9" s="7">
        <f t="shared" si="2"/>
        <v>2024</v>
      </c>
      <c r="B9" s="77">
        <v>1485839.6135999996</v>
      </c>
      <c r="C9" s="78">
        <v>3371000</v>
      </c>
      <c r="D9" s="78">
        <v>6677000</v>
      </c>
      <c r="E9" s="78">
        <v>382000</v>
      </c>
      <c r="F9" s="78">
        <v>249000</v>
      </c>
      <c r="G9" s="22">
        <f t="shared" si="0"/>
        <v>10679000</v>
      </c>
      <c r="H9" s="22">
        <f t="shared" si="1"/>
        <v>1725287.023767639</v>
      </c>
      <c r="I9" s="22">
        <f t="shared" si="3"/>
        <v>8953712.976232361</v>
      </c>
    </row>
    <row r="10" spans="1:9" ht="15.75" customHeight="1" x14ac:dyDescent="0.25">
      <c r="A10" s="7">
        <f t="shared" si="2"/>
        <v>2025</v>
      </c>
      <c r="B10" s="77">
        <v>1467675.4480000001</v>
      </c>
      <c r="C10" s="78">
        <v>3425000</v>
      </c>
      <c r="D10" s="78">
        <v>6525000</v>
      </c>
      <c r="E10" s="78">
        <v>398000</v>
      </c>
      <c r="F10" s="78">
        <v>258000</v>
      </c>
      <c r="G10" s="22">
        <f t="shared" si="0"/>
        <v>10606000</v>
      </c>
      <c r="H10" s="22">
        <f t="shared" si="1"/>
        <v>1704195.649624425</v>
      </c>
      <c r="I10" s="22">
        <f t="shared" si="3"/>
        <v>8901804.3503755741</v>
      </c>
    </row>
    <row r="11" spans="1:9" ht="15.75" customHeight="1" x14ac:dyDescent="0.25">
      <c r="A11" s="7">
        <f t="shared" si="2"/>
        <v>2026</v>
      </c>
      <c r="B11" s="77">
        <v>1444569.8101999999</v>
      </c>
      <c r="C11" s="78">
        <v>3476000</v>
      </c>
      <c r="D11" s="78">
        <v>6435000</v>
      </c>
      <c r="E11" s="78">
        <v>413000</v>
      </c>
      <c r="F11" s="78">
        <v>268000</v>
      </c>
      <c r="G11" s="22">
        <f t="shared" si="0"/>
        <v>10592000</v>
      </c>
      <c r="H11" s="22">
        <f t="shared" si="1"/>
        <v>1677366.4705479366</v>
      </c>
      <c r="I11" s="22">
        <f t="shared" si="3"/>
        <v>8914633.5294520631</v>
      </c>
    </row>
    <row r="12" spans="1:9" ht="15.75" customHeight="1" x14ac:dyDescent="0.25">
      <c r="A12" s="7">
        <f t="shared" si="2"/>
        <v>2027</v>
      </c>
      <c r="B12" s="77">
        <v>1420431.5071999999</v>
      </c>
      <c r="C12" s="78">
        <v>3524000</v>
      </c>
      <c r="D12" s="78">
        <v>6412000</v>
      </c>
      <c r="E12" s="78">
        <v>427000</v>
      </c>
      <c r="F12" s="78">
        <v>277000</v>
      </c>
      <c r="G12" s="22">
        <f t="shared" si="0"/>
        <v>10640000</v>
      </c>
      <c r="H12" s="22">
        <f t="shared" si="1"/>
        <v>1649338.2092467253</v>
      </c>
      <c r="I12" s="22">
        <f t="shared" si="3"/>
        <v>8990661.7907532752</v>
      </c>
    </row>
    <row r="13" spans="1:9" ht="15.75" customHeight="1" x14ac:dyDescent="0.25">
      <c r="A13" s="7">
        <f t="shared" si="2"/>
        <v>2028</v>
      </c>
      <c r="B13" s="77">
        <v>1395284.9371999998</v>
      </c>
      <c r="C13" s="78">
        <v>3566000</v>
      </c>
      <c r="D13" s="78">
        <v>6441000</v>
      </c>
      <c r="E13" s="78">
        <v>440000</v>
      </c>
      <c r="F13" s="78">
        <v>287000</v>
      </c>
      <c r="G13" s="22">
        <f t="shared" si="0"/>
        <v>10734000</v>
      </c>
      <c r="H13" s="22">
        <f t="shared" si="1"/>
        <v>1620139.1957622559</v>
      </c>
      <c r="I13" s="22">
        <f t="shared" si="3"/>
        <v>9113860.8042377438</v>
      </c>
    </row>
    <row r="14" spans="1:9" ht="15.75" customHeight="1" x14ac:dyDescent="0.25">
      <c r="A14" s="7">
        <f t="shared" si="2"/>
        <v>2029</v>
      </c>
      <c r="B14" s="77">
        <v>1369207.6591999999</v>
      </c>
      <c r="C14" s="78">
        <v>3600000</v>
      </c>
      <c r="D14" s="78">
        <v>6496000</v>
      </c>
      <c r="E14" s="78">
        <v>451000</v>
      </c>
      <c r="F14" s="78">
        <v>299000</v>
      </c>
      <c r="G14" s="22">
        <f t="shared" si="0"/>
        <v>10846000</v>
      </c>
      <c r="H14" s="22">
        <f t="shared" si="1"/>
        <v>1589859.48795478</v>
      </c>
      <c r="I14" s="22">
        <f t="shared" si="3"/>
        <v>9256140.5120452195</v>
      </c>
    </row>
    <row r="15" spans="1:9" ht="15.75" customHeight="1" x14ac:dyDescent="0.25">
      <c r="A15" s="7">
        <f t="shared" si="2"/>
        <v>2030</v>
      </c>
      <c r="B15" s="77">
        <v>1342260.6359999999</v>
      </c>
      <c r="C15" s="78">
        <v>3623000</v>
      </c>
      <c r="D15" s="78">
        <v>6557000</v>
      </c>
      <c r="E15" s="78">
        <v>461000</v>
      </c>
      <c r="F15" s="78">
        <v>312000</v>
      </c>
      <c r="G15" s="22">
        <f t="shared" si="0"/>
        <v>10953000</v>
      </c>
      <c r="H15" s="22">
        <f t="shared" si="1"/>
        <v>1558569.8729582576</v>
      </c>
      <c r="I15" s="22">
        <f t="shared" si="3"/>
        <v>9394430.1270417422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127.7268225166132</v>
      </c>
      <c r="I17" s="22">
        <f t="shared" si="4"/>
        <v>-127.7268225166132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5.0316827500000005E-3</v>
      </c>
    </row>
    <row r="4" spans="1:8" ht="15.75" customHeight="1" x14ac:dyDescent="0.25">
      <c r="B4" s="24" t="s">
        <v>7</v>
      </c>
      <c r="C4" s="79">
        <v>0.14025087783144929</v>
      </c>
    </row>
    <row r="5" spans="1:8" ht="15.75" customHeight="1" x14ac:dyDescent="0.25">
      <c r="B5" s="24" t="s">
        <v>8</v>
      </c>
      <c r="C5" s="79">
        <v>0.11685840745602243</v>
      </c>
    </row>
    <row r="6" spans="1:8" ht="15.75" customHeight="1" x14ac:dyDescent="0.25">
      <c r="B6" s="24" t="s">
        <v>10</v>
      </c>
      <c r="C6" s="79">
        <v>3.5048551157483745E-2</v>
      </c>
    </row>
    <row r="7" spans="1:8" ht="15.75" customHeight="1" x14ac:dyDescent="0.25">
      <c r="B7" s="24" t="s">
        <v>13</v>
      </c>
      <c r="C7" s="79">
        <v>0.18739609173920552</v>
      </c>
    </row>
    <row r="8" spans="1:8" ht="15.75" customHeight="1" x14ac:dyDescent="0.25">
      <c r="B8" s="24" t="s">
        <v>14</v>
      </c>
      <c r="C8" s="79">
        <v>2.3348701531414073E-3</v>
      </c>
    </row>
    <row r="9" spans="1:8" ht="15.75" customHeight="1" x14ac:dyDescent="0.25">
      <c r="B9" s="24" t="s">
        <v>27</v>
      </c>
      <c r="C9" s="79">
        <v>0.34071379489403775</v>
      </c>
    </row>
    <row r="10" spans="1:8" ht="15.75" customHeight="1" x14ac:dyDescent="0.25">
      <c r="B10" s="24" t="s">
        <v>15</v>
      </c>
      <c r="C10" s="79">
        <v>0.17236572401865979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1.6207745884614499E-2</v>
      </c>
      <c r="D14" s="79">
        <v>1.6207745884614499E-2</v>
      </c>
      <c r="E14" s="79">
        <v>7.9170460236590596E-3</v>
      </c>
      <c r="F14" s="79">
        <v>7.9170460236590596E-3</v>
      </c>
    </row>
    <row r="15" spans="1:8" ht="15.75" customHeight="1" x14ac:dyDescent="0.25">
      <c r="B15" s="24" t="s">
        <v>16</v>
      </c>
      <c r="C15" s="79">
        <v>0.27941490428975801</v>
      </c>
      <c r="D15" s="79">
        <v>0.27941490428975801</v>
      </c>
      <c r="E15" s="79">
        <v>0.11894479781822299</v>
      </c>
      <c r="F15" s="79">
        <v>0.11894479781822299</v>
      </c>
    </row>
    <row r="16" spans="1:8" ht="15.75" customHeight="1" x14ac:dyDescent="0.25">
      <c r="B16" s="24" t="s">
        <v>17</v>
      </c>
      <c r="C16" s="79">
        <v>2.8061828936613499E-2</v>
      </c>
      <c r="D16" s="79">
        <v>2.8061828936613499E-2</v>
      </c>
      <c r="E16" s="79">
        <v>1.86309092217843E-2</v>
      </c>
      <c r="F16" s="79">
        <v>1.86309092217843E-2</v>
      </c>
    </row>
    <row r="17" spans="1:8" ht="15.75" customHeight="1" x14ac:dyDescent="0.25">
      <c r="B17" s="24" t="s">
        <v>18</v>
      </c>
      <c r="C17" s="79">
        <v>3.4540165708252502E-3</v>
      </c>
      <c r="D17" s="79">
        <v>3.4540165708252502E-3</v>
      </c>
      <c r="E17" s="79">
        <v>9.4813162236438604E-3</v>
      </c>
      <c r="F17" s="79">
        <v>9.4813162236438604E-3</v>
      </c>
    </row>
    <row r="18" spans="1:8" ht="15.75" customHeight="1" x14ac:dyDescent="0.25">
      <c r="B18" s="24" t="s">
        <v>19</v>
      </c>
      <c r="C18" s="79">
        <v>4.8193171418622503E-3</v>
      </c>
      <c r="D18" s="79">
        <v>4.8193171418622503E-3</v>
      </c>
      <c r="E18" s="79">
        <v>5.9809853259451696E-3</v>
      </c>
      <c r="F18" s="79">
        <v>5.9809853259451696E-3</v>
      </c>
    </row>
    <row r="19" spans="1:8" ht="15.75" customHeight="1" x14ac:dyDescent="0.25">
      <c r="B19" s="24" t="s">
        <v>20</v>
      </c>
      <c r="C19" s="79">
        <v>5.9325180518350298E-2</v>
      </c>
      <c r="D19" s="79">
        <v>5.9325180518350298E-2</v>
      </c>
      <c r="E19" s="79">
        <v>6.7567398859759195E-2</v>
      </c>
      <c r="F19" s="79">
        <v>6.7567398859759195E-2</v>
      </c>
    </row>
    <row r="20" spans="1:8" ht="15.75" customHeight="1" x14ac:dyDescent="0.25">
      <c r="B20" s="24" t="s">
        <v>21</v>
      </c>
      <c r="C20" s="79">
        <v>2.1566780555837398E-3</v>
      </c>
      <c r="D20" s="79">
        <v>2.1566780555837398E-3</v>
      </c>
      <c r="E20" s="79">
        <v>1.1973682842070199E-2</v>
      </c>
      <c r="F20" s="79">
        <v>1.1973682842070199E-2</v>
      </c>
    </row>
    <row r="21" spans="1:8" ht="15.75" customHeight="1" x14ac:dyDescent="0.25">
      <c r="B21" s="24" t="s">
        <v>22</v>
      </c>
      <c r="C21" s="79">
        <v>9.7691366664170706E-2</v>
      </c>
      <c r="D21" s="79">
        <v>9.7691366664170706E-2</v>
      </c>
      <c r="E21" s="79">
        <v>0.35105538321758201</v>
      </c>
      <c r="F21" s="79">
        <v>0.35105538321758201</v>
      </c>
    </row>
    <row r="22" spans="1:8" ht="15.75" customHeight="1" x14ac:dyDescent="0.25">
      <c r="B22" s="24" t="s">
        <v>23</v>
      </c>
      <c r="C22" s="79">
        <v>0.50886896193822184</v>
      </c>
      <c r="D22" s="79">
        <v>0.50886896193822184</v>
      </c>
      <c r="E22" s="79">
        <v>0.40844848046733317</v>
      </c>
      <c r="F22" s="79">
        <v>0.40844848046733317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0.28649999999999998</v>
      </c>
    </row>
    <row r="29" spans="1:8" ht="15.75" customHeight="1" x14ac:dyDescent="0.25">
      <c r="B29" s="24" t="s">
        <v>41</v>
      </c>
      <c r="C29" s="79">
        <v>0.1356</v>
      </c>
    </row>
    <row r="30" spans="1:8" ht="15.75" customHeight="1" x14ac:dyDescent="0.25">
      <c r="B30" s="24" t="s">
        <v>42</v>
      </c>
      <c r="C30" s="79">
        <v>0.13119999999999998</v>
      </c>
    </row>
    <row r="31" spans="1:8" ht="15.75" customHeight="1" x14ac:dyDescent="0.25">
      <c r="B31" s="24" t="s">
        <v>43</v>
      </c>
      <c r="C31" s="79">
        <v>2.92E-2</v>
      </c>
    </row>
    <row r="32" spans="1:8" ht="15.75" customHeight="1" x14ac:dyDescent="0.25">
      <c r="B32" s="24" t="s">
        <v>44</v>
      </c>
      <c r="C32" s="79">
        <v>6.4299999999999996E-2</v>
      </c>
    </row>
    <row r="33" spans="2:3" ht="15.75" customHeight="1" x14ac:dyDescent="0.25">
      <c r="B33" s="24" t="s">
        <v>45</v>
      </c>
      <c r="C33" s="79">
        <v>6.2100000000000002E-2</v>
      </c>
    </row>
    <row r="34" spans="2:3" ht="15.75" customHeight="1" x14ac:dyDescent="0.25">
      <c r="B34" s="24" t="s">
        <v>46</v>
      </c>
      <c r="C34" s="79">
        <v>0.2233999999977648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0.72955616839059734</v>
      </c>
      <c r="D2" s="80">
        <v>0.72955616839059734</v>
      </c>
      <c r="E2" s="80">
        <v>0.67948652923001063</v>
      </c>
      <c r="F2" s="80">
        <v>0.44931172757282672</v>
      </c>
      <c r="G2" s="80">
        <v>0.37128420205825519</v>
      </c>
    </row>
    <row r="3" spans="1:15" ht="15.75" customHeight="1" x14ac:dyDescent="0.25">
      <c r="A3" s="5"/>
      <c r="B3" s="11" t="s">
        <v>118</v>
      </c>
      <c r="C3" s="80">
        <v>0.16113503448193411</v>
      </c>
      <c r="D3" s="80">
        <v>0.16113503448193411</v>
      </c>
      <c r="E3" s="80">
        <v>0.21120467364252091</v>
      </c>
      <c r="F3" s="80">
        <v>0.30115505878264903</v>
      </c>
      <c r="G3" s="80">
        <v>0.33280915521284016</v>
      </c>
    </row>
    <row r="4" spans="1:15" ht="15.75" customHeight="1" x14ac:dyDescent="0.25">
      <c r="A4" s="5"/>
      <c r="B4" s="11" t="s">
        <v>116</v>
      </c>
      <c r="C4" s="81">
        <v>7.7289048473967711E-2</v>
      </c>
      <c r="D4" s="81">
        <v>7.7289048473967711E-2</v>
      </c>
      <c r="E4" s="81">
        <v>7.7289048473967711E-2</v>
      </c>
      <c r="F4" s="81">
        <v>0.18438958707360864</v>
      </c>
      <c r="G4" s="81">
        <v>0.21751346499102336</v>
      </c>
    </row>
    <row r="5" spans="1:15" ht="15.75" customHeight="1" x14ac:dyDescent="0.25">
      <c r="A5" s="5"/>
      <c r="B5" s="11" t="s">
        <v>119</v>
      </c>
      <c r="C5" s="81">
        <v>3.2019748653500907E-2</v>
      </c>
      <c r="D5" s="81">
        <v>3.2019748653500907E-2</v>
      </c>
      <c r="E5" s="81">
        <v>3.2019748653500907E-2</v>
      </c>
      <c r="F5" s="81">
        <v>6.5143626570915644E-2</v>
      </c>
      <c r="G5" s="81">
        <v>7.8393177737881514E-2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0.79065198153414096</v>
      </c>
      <c r="D8" s="80">
        <v>0.79065198153414096</v>
      </c>
      <c r="E8" s="80">
        <v>0.78537930950574708</v>
      </c>
      <c r="F8" s="80">
        <v>0.80381308325337486</v>
      </c>
      <c r="G8" s="80">
        <v>0.77498860020829008</v>
      </c>
    </row>
    <row r="9" spans="1:15" ht="15.75" customHeight="1" x14ac:dyDescent="0.25">
      <c r="B9" s="7" t="s">
        <v>121</v>
      </c>
      <c r="C9" s="80">
        <v>0.14534801746585901</v>
      </c>
      <c r="D9" s="80">
        <v>0.14534801746585901</v>
      </c>
      <c r="E9" s="80">
        <v>0.15062068949425286</v>
      </c>
      <c r="F9" s="80">
        <v>0.13218691574662511</v>
      </c>
      <c r="G9" s="80">
        <v>0.16101139879170984</v>
      </c>
    </row>
    <row r="10" spans="1:15" ht="15.75" customHeight="1" x14ac:dyDescent="0.25">
      <c r="B10" s="7" t="s">
        <v>122</v>
      </c>
      <c r="C10" s="81">
        <v>5.0000000999999995E-2</v>
      </c>
      <c r="D10" s="81">
        <v>5.0000000999999995E-2</v>
      </c>
      <c r="E10" s="81">
        <v>5.0000000999999995E-2</v>
      </c>
      <c r="F10" s="81">
        <v>5.0000000999999995E-2</v>
      </c>
      <c r="G10" s="81">
        <v>5.0000000999999995E-2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0.41148677074999995</v>
      </c>
      <c r="D14" s="82">
        <v>0.38665276676100002</v>
      </c>
      <c r="E14" s="82">
        <v>0.38665276676100002</v>
      </c>
      <c r="F14" s="82">
        <v>0.23521444346199999</v>
      </c>
      <c r="G14" s="82">
        <v>0.23521444346199999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0.10573165414000001</v>
      </c>
      <c r="M14" s="83">
        <v>0.14361354537150001</v>
      </c>
      <c r="N14" s="83">
        <v>0.1351517965755</v>
      </c>
      <c r="O14" s="83">
        <v>0.15570338231300002</v>
      </c>
    </row>
    <row r="15" spans="1:15" ht="15.75" customHeight="1" x14ac:dyDescent="0.25">
      <c r="B15" s="16" t="s">
        <v>68</v>
      </c>
      <c r="C15" s="80">
        <f>iron_deficiency_anaemia*C14</f>
        <v>0.26968157985845931</v>
      </c>
      <c r="D15" s="80">
        <f t="shared" ref="D15:O15" si="0">iron_deficiency_anaemia*D14</f>
        <v>0.25340578703586641</v>
      </c>
      <c r="E15" s="80">
        <f t="shared" si="0"/>
        <v>0.25340578703586641</v>
      </c>
      <c r="F15" s="80">
        <f t="shared" si="0"/>
        <v>0.15415563081832181</v>
      </c>
      <c r="G15" s="80">
        <f t="shared" si="0"/>
        <v>0.15415563081832181</v>
      </c>
      <c r="H15" s="80">
        <f t="shared" si="0"/>
        <v>0.24445799096739329</v>
      </c>
      <c r="I15" s="80">
        <f t="shared" si="0"/>
        <v>0.24445799096739329</v>
      </c>
      <c r="J15" s="80">
        <f t="shared" si="0"/>
        <v>0.24445799096739329</v>
      </c>
      <c r="K15" s="80">
        <f t="shared" si="0"/>
        <v>0.24445799096739329</v>
      </c>
      <c r="L15" s="80">
        <f t="shared" si="0"/>
        <v>6.9294766093092958E-2</v>
      </c>
      <c r="M15" s="80">
        <f t="shared" si="0"/>
        <v>9.4121927016679555E-2</v>
      </c>
      <c r="N15" s="80">
        <f t="shared" si="0"/>
        <v>8.857623771174411E-2</v>
      </c>
      <c r="O15" s="80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0.155</v>
      </c>
      <c r="D2" s="81">
        <v>0.155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0.30399999999999999</v>
      </c>
      <c r="D3" s="81">
        <v>0.247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0.36</v>
      </c>
      <c r="F4" s="81">
        <v>0.85449999999999993</v>
      </c>
      <c r="G4" s="81">
        <v>0</v>
      </c>
    </row>
    <row r="5" spans="1:7" x14ac:dyDescent="0.25">
      <c r="B5" s="43" t="s">
        <v>169</v>
      </c>
      <c r="C5" s="80">
        <f>1-SUM(C2:C4)</f>
        <v>0.33600000000000008</v>
      </c>
      <c r="D5" s="80">
        <f>1-SUM(D2:D4)</f>
        <v>0.39300000000000002</v>
      </c>
      <c r="E5" s="80">
        <f>1-SUM(E2:E4)</f>
        <v>0.64</v>
      </c>
      <c r="F5" s="80">
        <f>1-SUM(F2:F4)</f>
        <v>0.14550000000000007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0.22760000000000002</v>
      </c>
      <c r="D2" s="144">
        <v>0.21838000000000002</v>
      </c>
      <c r="E2" s="144">
        <v>0.20937999999999998</v>
      </c>
      <c r="F2" s="144">
        <v>0.20058000000000001</v>
      </c>
      <c r="G2" s="144">
        <v>0.19203000000000001</v>
      </c>
      <c r="H2" s="144">
        <v>0.18375</v>
      </c>
      <c r="I2" s="144">
        <v>0.17574999999999999</v>
      </c>
      <c r="J2" s="144">
        <v>0.16802</v>
      </c>
      <c r="K2" s="144">
        <v>0.16059000000000001</v>
      </c>
      <c r="L2" s="144">
        <v>0.15345</v>
      </c>
      <c r="M2" s="144">
        <v>0.14659</v>
      </c>
      <c r="N2" s="144">
        <v>0.14004</v>
      </c>
      <c r="O2" s="144">
        <v>0.13378000000000001</v>
      </c>
      <c r="P2" s="144">
        <v>0.12778999999999999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5.7079999999999999E-2</v>
      </c>
      <c r="D4" s="144">
        <v>5.5210000000000002E-2</v>
      </c>
      <c r="E4" s="144">
        <v>5.3429999999999998E-2</v>
      </c>
      <c r="F4" s="144">
        <v>5.1740000000000001E-2</v>
      </c>
      <c r="G4" s="144">
        <v>5.015E-2</v>
      </c>
      <c r="H4" s="144">
        <v>4.8630000000000007E-2</v>
      </c>
      <c r="I4" s="144">
        <v>4.7169999999999997E-2</v>
      </c>
      <c r="J4" s="144">
        <v>4.58E-2</v>
      </c>
      <c r="K4" s="144">
        <v>4.4470000000000003E-2</v>
      </c>
      <c r="L4" s="144">
        <v>4.3220000000000001E-2</v>
      </c>
      <c r="M4" s="144">
        <v>4.2060000000000007E-2</v>
      </c>
      <c r="N4" s="144">
        <v>4.0930000000000001E-2</v>
      </c>
      <c r="O4" s="144">
        <v>3.9789999999999999E-2</v>
      </c>
      <c r="P4" s="144">
        <v>3.8670000000000003E-2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0.17427692527554062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0.24445799096739326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9.1254557906647119E-2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0.155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0.68966666666666665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13.117000000000001</v>
      </c>
      <c r="D13" s="143">
        <v>12.861000000000001</v>
      </c>
      <c r="E13" s="143">
        <v>12.326000000000001</v>
      </c>
      <c r="F13" s="143">
        <v>12.157</v>
      </c>
      <c r="G13" s="143">
        <v>11.648999999999999</v>
      </c>
      <c r="H13" s="143">
        <v>11.326000000000001</v>
      </c>
      <c r="I13" s="143">
        <v>10.901</v>
      </c>
      <c r="J13" s="143">
        <v>10.654</v>
      </c>
      <c r="K13" s="143">
        <v>10.321</v>
      </c>
      <c r="L13" s="143">
        <v>9.9369999999999994</v>
      </c>
      <c r="M13" s="143">
        <v>10.853</v>
      </c>
      <c r="N13" s="143">
        <v>9.0380000000000003</v>
      </c>
      <c r="O13" s="143">
        <v>9.5510000000000002</v>
      </c>
      <c r="P13" s="143">
        <v>9.3409999999999993</v>
      </c>
    </row>
    <row r="14" spans="1:16" x14ac:dyDescent="0.25">
      <c r="B14" s="16" t="s">
        <v>170</v>
      </c>
      <c r="C14" s="143">
        <f>maternal_mortality</f>
        <v>0.54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9.8000000000000004E-2</v>
      </c>
      <c r="E2" s="92">
        <f>food_insecure</f>
        <v>9.8000000000000004E-2</v>
      </c>
      <c r="F2" s="92">
        <f>food_insecure</f>
        <v>9.8000000000000004E-2</v>
      </c>
      <c r="G2" s="92">
        <f>food_insecure</f>
        <v>9.8000000000000004E-2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9.8000000000000004E-2</v>
      </c>
      <c r="F5" s="92">
        <f>food_insecure</f>
        <v>9.8000000000000004E-2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6.2834695162500009E-2</v>
      </c>
      <c r="D7" s="92">
        <f>diarrhoea_1_5mo/26</f>
        <v>7.5161085670000002E-2</v>
      </c>
      <c r="E7" s="92">
        <f>diarrhoea_6_11mo/26</f>
        <v>7.5161085670000002E-2</v>
      </c>
      <c r="F7" s="92">
        <f>diarrhoea_12_23mo/26</f>
        <v>5.3190443066923075E-2</v>
      </c>
      <c r="G7" s="92">
        <f>diarrhoea_24_59mo/26</f>
        <v>5.3190443066923075E-2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9.8000000000000004E-2</v>
      </c>
      <c r="F8" s="92">
        <f>food_insecure</f>
        <v>9.8000000000000004E-2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0.81099999999999994</v>
      </c>
      <c r="E9" s="92">
        <f>IF(ISBLANK(comm_deliv), frac_children_health_facility,1)</f>
        <v>0.81099999999999994</v>
      </c>
      <c r="F9" s="92">
        <f>IF(ISBLANK(comm_deliv), frac_children_health_facility,1)</f>
        <v>0.81099999999999994</v>
      </c>
      <c r="G9" s="92">
        <f>IF(ISBLANK(comm_deliv), frac_children_health_facility,1)</f>
        <v>0.81099999999999994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6.2834695162500009E-2</v>
      </c>
      <c r="D11" s="92">
        <f>diarrhoea_1_5mo/26</f>
        <v>7.5161085670000002E-2</v>
      </c>
      <c r="E11" s="92">
        <f>diarrhoea_6_11mo/26</f>
        <v>7.5161085670000002E-2</v>
      </c>
      <c r="F11" s="92">
        <f>diarrhoea_12_23mo/26</f>
        <v>5.3190443066923075E-2</v>
      </c>
      <c r="G11" s="92">
        <f>diarrhoea_24_59mo/26</f>
        <v>5.3190443066923075E-2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9.8000000000000004E-2</v>
      </c>
      <c r="I14" s="92">
        <f>food_insecure</f>
        <v>9.8000000000000004E-2</v>
      </c>
      <c r="J14" s="92">
        <f>food_insecure</f>
        <v>9.8000000000000004E-2</v>
      </c>
      <c r="K14" s="92">
        <f>food_insecure</f>
        <v>9.8000000000000004E-2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0.73699999999999999</v>
      </c>
      <c r="I17" s="92">
        <f>frac_PW_health_facility</f>
        <v>0.73699999999999999</v>
      </c>
      <c r="J17" s="92">
        <f>frac_PW_health_facility</f>
        <v>0.73699999999999999</v>
      </c>
      <c r="K17" s="92">
        <f>frac_PW_health_facility</f>
        <v>0.73699999999999999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0.46200000000000002</v>
      </c>
      <c r="I18" s="92">
        <f>frac_malaria_risk</f>
        <v>0.46200000000000002</v>
      </c>
      <c r="J18" s="92">
        <f>frac_malaria_risk</f>
        <v>0.46200000000000002</v>
      </c>
      <c r="K18" s="92">
        <f>frac_malaria_risk</f>
        <v>0.46200000000000002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0.30299999999999999</v>
      </c>
      <c r="M23" s="92">
        <f>famplan_unmet_need</f>
        <v>0.30299999999999999</v>
      </c>
      <c r="N23" s="92">
        <f>famplan_unmet_need</f>
        <v>0.30299999999999999</v>
      </c>
      <c r="O23" s="92">
        <f>famplan_unmet_need</f>
        <v>0.30299999999999999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9.4923464441568003E-2</v>
      </c>
      <c r="M24" s="92">
        <f>(1-food_insecure)*(0.49)+food_insecure*(0.7)</f>
        <v>0.51058000000000003</v>
      </c>
      <c r="N24" s="92">
        <f>(1-food_insecure)*(0.49)+food_insecure*(0.7)</f>
        <v>0.51058000000000003</v>
      </c>
      <c r="O24" s="92">
        <f>(1-food_insecure)*(0.49)+food_insecure*(0.7)</f>
        <v>0.51058000000000003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4.0681484760672001E-2</v>
      </c>
      <c r="M25" s="92">
        <f>(1-food_insecure)*(0.21)+food_insecure*(0.3)</f>
        <v>0.21882000000000001</v>
      </c>
      <c r="N25" s="92">
        <f>(1-food_insecure)*(0.21)+food_insecure*(0.3)</f>
        <v>0.21882000000000001</v>
      </c>
      <c r="O25" s="92">
        <f>(1-food_insecure)*(0.21)+food_insecure*(0.3)</f>
        <v>0.21882000000000001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5.0308060397760007E-2</v>
      </c>
      <c r="M26" s="92">
        <f>(1-food_insecure)*(0.3)</f>
        <v>0.27060000000000001</v>
      </c>
      <c r="N26" s="92">
        <f>(1-food_insecure)*(0.3)</f>
        <v>0.27060000000000001</v>
      </c>
      <c r="O26" s="92">
        <f>(1-food_insecure)*(0.3)</f>
        <v>0.27060000000000001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0.46200000000000002</v>
      </c>
      <c r="D33" s="92">
        <f t="shared" si="3"/>
        <v>0.46200000000000002</v>
      </c>
      <c r="E33" s="92">
        <f t="shared" si="3"/>
        <v>0.46200000000000002</v>
      </c>
      <c r="F33" s="92">
        <f t="shared" si="3"/>
        <v>0.46200000000000002</v>
      </c>
      <c r="G33" s="92">
        <f t="shared" si="3"/>
        <v>0.46200000000000002</v>
      </c>
      <c r="H33" s="92">
        <f t="shared" si="3"/>
        <v>0.46200000000000002</v>
      </c>
      <c r="I33" s="92">
        <f t="shared" si="3"/>
        <v>0.46200000000000002</v>
      </c>
      <c r="J33" s="92">
        <f t="shared" si="3"/>
        <v>0.46200000000000002</v>
      </c>
      <c r="K33" s="92">
        <f t="shared" si="3"/>
        <v>0.46200000000000002</v>
      </c>
      <c r="L33" s="92">
        <f t="shared" si="3"/>
        <v>0.46200000000000002</v>
      </c>
      <c r="M33" s="92">
        <f t="shared" si="3"/>
        <v>0.46200000000000002</v>
      </c>
      <c r="N33" s="92">
        <f t="shared" si="3"/>
        <v>0.46200000000000002</v>
      </c>
      <c r="O33" s="92">
        <f t="shared" si="3"/>
        <v>0.46200000000000002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2020-03-24T06:51:02Z</dcterms:modified>
</cp:coreProperties>
</file>