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6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state="hidden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P1" i="51" l="1"/>
  <c r="O1" i="51"/>
  <c r="E1" i="51"/>
  <c r="F1" i="51" s="1"/>
  <c r="G1" i="51" s="1"/>
  <c r="H1" i="51" s="1"/>
  <c r="I1" i="51" s="1"/>
  <c r="J1" i="51" s="1"/>
  <c r="K1" i="51" s="1"/>
  <c r="L1" i="51" s="1"/>
  <c r="M1" i="51" s="1"/>
  <c r="N1" i="51" s="1"/>
  <c r="D1" i="51"/>
  <c r="D5" i="65" l="1"/>
  <c r="F23" i="4" l="1"/>
  <c r="C35" i="4" l="1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<sst xmlns="http://schemas.openxmlformats.org/spreadsheetml/2006/main" count="1087" uniqueCount="270">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</sst>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166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166" fontId="4" fillId="2" borderId="2" xfId="725" applyNumberFormat="1" applyFont="1" applyFill="1" applyBorder="1" applyAlignment="1" applyProtection="1">
      <alignment horizontal="right" vertical="center"/>
      <protection locked="0"/>
    </xf>
    <xf numFmtId="166" fontId="4" fillId="2" borderId="3" xfId="725" applyNumberFormat="1" applyFont="1" applyFill="1" applyBorder="1" applyAlignment="1" applyProtection="1">
      <alignment horizontal="right" vertical="center"/>
      <protection locked="0"/>
    </xf>
    <xf numFmtId="166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193</v>
      </c>
      <c r="B2" s="41"/>
      <c r="C2" s="41"/>
    </row>
    <row r="3" spans="1:3" ht="16" customHeight="1" x14ac:dyDescent="0.3">
      <c r="A3" s="1"/>
      <c r="B3" s="7" t="s">
        <v>195</v>
      </c>
      <c r="C3" s="72">
        <v>2017</v>
      </c>
    </row>
    <row r="4" spans="1:3" ht="16" customHeight="1" x14ac:dyDescent="0.3">
      <c r="A4" s="1"/>
      <c r="B4" s="9" t="s">
        <v>194</v>
      </c>
      <c r="C4" s="73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3" spans="1:4" ht="15.75" customHeight="1" x14ac:dyDescent="0.3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B3" sqref="B3"/>
    </sheetView>
  </sheetViews>
  <sheetFormatPr defaultColWidth="11.453125" defaultRowHeight="12.5" x14ac:dyDescent="0.25"/>
  <cols>
    <col min="1" max="1" width="53" style="53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182</v>
      </c>
      <c r="C1" s="40" t="s">
        <v>181</v>
      </c>
    </row>
    <row r="2" spans="1:3" ht="13.25" x14ac:dyDescent="0.25">
      <c r="A2" s="88" t="s">
        <v>189</v>
      </c>
      <c r="B2" s="81" t="s">
        <v>59</v>
      </c>
      <c r="C2" s="81"/>
    </row>
    <row r="3" spans="1:3" ht="13.25" x14ac:dyDescent="0.25">
      <c r="A3" s="88" t="s">
        <v>206</v>
      </c>
      <c r="B3" s="81" t="s">
        <v>59</v>
      </c>
      <c r="C3" s="81"/>
    </row>
    <row r="4" spans="1:3" ht="13.25" x14ac:dyDescent="0.25">
      <c r="A4" s="89" t="s">
        <v>58</v>
      </c>
      <c r="B4" s="81" t="s">
        <v>136</v>
      </c>
      <c r="C4" s="81"/>
    </row>
    <row r="5" spans="1:3" ht="13.25" x14ac:dyDescent="0.25">
      <c r="A5" s="89" t="s">
        <v>137</v>
      </c>
      <c r="B5" s="81" t="s">
        <v>136</v>
      </c>
      <c r="C5" s="81"/>
    </row>
    <row r="6" spans="1:3" ht="13.25" x14ac:dyDescent="0.25">
      <c r="A6" s="89"/>
      <c r="B6" s="87"/>
      <c r="C6" s="87"/>
    </row>
    <row r="7" spans="1:3" ht="13.25" x14ac:dyDescent="0.25">
      <c r="A7" s="89"/>
      <c r="B7" s="87"/>
      <c r="C7" s="87"/>
    </row>
    <row r="8" spans="1:3" ht="13.25" x14ac:dyDescent="0.25">
      <c r="A8" s="89"/>
      <c r="B8" s="87"/>
      <c r="C8" s="87"/>
    </row>
    <row r="9" spans="1:3" ht="13.25" x14ac:dyDescent="0.25">
      <c r="A9" s="89"/>
      <c r="B9" s="87"/>
      <c r="C9" s="87"/>
    </row>
    <row r="10" spans="1:3" ht="13.25" x14ac:dyDescent="0.25">
      <c r="A10" s="89"/>
      <c r="B10" s="87"/>
      <c r="C10" s="87"/>
    </row>
    <row r="11" spans="1:3" ht="13.25" x14ac:dyDescent="0.25">
      <c r="A11" s="90"/>
      <c r="B11" s="87"/>
      <c r="C11" s="87"/>
    </row>
    <row r="12" spans="1:3" ht="13.25" x14ac:dyDescent="0.25">
      <c r="A12" s="90"/>
      <c r="B12" s="87"/>
      <c r="C12" s="87"/>
    </row>
    <row r="13" spans="1:3" ht="13.25" x14ac:dyDescent="0.25">
      <c r="A13" s="90"/>
      <c r="B13" s="87"/>
      <c r="C13" s="87"/>
    </row>
    <row r="14" spans="1:3" ht="13.25" x14ac:dyDescent="0.25">
      <c r="A14" s="90"/>
      <c r="B14" s="87"/>
      <c r="C14" s="87"/>
    </row>
    <row r="15" spans="1:3" ht="13.25" x14ac:dyDescent="0.25">
      <c r="A15" s="90"/>
      <c r="B15" s="87"/>
      <c r="C15" s="87"/>
    </row>
    <row r="16" spans="1:3" ht="13.25" x14ac:dyDescent="0.25">
      <c r="A16" s="90"/>
      <c r="B16" s="87"/>
      <c r="C16" s="87"/>
    </row>
    <row r="17" spans="1:3" ht="13.25" x14ac:dyDescent="0.25">
      <c r="A17" s="90"/>
      <c r="B17" s="87"/>
      <c r="C17" s="87"/>
    </row>
    <row r="18" spans="1:3" ht="13.25" x14ac:dyDescent="0.25">
      <c r="A18" s="90"/>
      <c r="B18" s="87"/>
      <c r="C18" s="87"/>
    </row>
    <row r="19" spans="1:3" ht="13.25" x14ac:dyDescent="0.25">
      <c r="A19" s="89"/>
      <c r="B19" s="87"/>
      <c r="C19" s="87"/>
    </row>
    <row r="20" spans="1:3" ht="13.25" x14ac:dyDescent="0.25">
      <c r="A20" s="89"/>
      <c r="B20" s="87"/>
      <c r="C20" s="87"/>
    </row>
    <row r="21" spans="1:3" ht="13.25" x14ac:dyDescent="0.25">
      <c r="A21" s="89"/>
      <c r="B21" s="87"/>
      <c r="C21" s="87"/>
    </row>
    <row r="22" spans="1:3" ht="13.25" x14ac:dyDescent="0.25">
      <c r="A22" s="89"/>
      <c r="B22" s="87"/>
      <c r="C22" s="87"/>
    </row>
    <row r="23" spans="1:3" ht="13.25" x14ac:dyDescent="0.25">
      <c r="B23" s="87"/>
      <c r="C23" s="87"/>
    </row>
    <row r="24" spans="1:3" ht="13.25" x14ac:dyDescent="0.25">
      <c r="B24" s="87"/>
      <c r="C24" s="87"/>
    </row>
    <row r="25" spans="1:3" ht="13.25" x14ac:dyDescent="0.25">
      <c r="B25" s="87"/>
      <c r="C25" s="87"/>
    </row>
    <row r="26" spans="1:3" ht="13.25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36" sqref="D36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IF(ISBLANK(comm_deliv), frac_children_health_facility,1)</f>
        <v>0</v>
      </c>
      <c r="E9" s="93">
        <f>IF(ISBLANK(comm_deliv), frac_children_health_facility,1)</f>
        <v>0</v>
      </c>
      <c r="F9" s="93">
        <f>IF(ISBLANK(comm_deliv), frac_children_health_facility,1)</f>
        <v>0</v>
      </c>
      <c r="G9" s="93">
        <f>IF(ISBLANK(comm_deliv), frac_children_health_facility,1)</f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" customHeight="1" x14ac:dyDescent="0.25">
      <c r="B10" s="11" t="s">
        <v>28</v>
      </c>
      <c r="C10" s="93">
        <v>0</v>
      </c>
      <c r="D10" s="93">
        <v>0</v>
      </c>
      <c r="E10" s="93">
        <v>1</v>
      </c>
      <c r="F10" s="93">
        <v>1</v>
      </c>
      <c r="G10" s="93"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.75" customHeight="1" x14ac:dyDescent="0.25">
      <c r="B11" s="33" t="s">
        <v>85</v>
      </c>
      <c r="C11" s="93">
        <f>diarrhoea_1mo/26</f>
        <v>0</v>
      </c>
      <c r="D11" s="93">
        <f>diarrhoea_1_5mo/26</f>
        <v>0</v>
      </c>
      <c r="E11" s="93">
        <f>diarrhoea_6_11mo/26</f>
        <v>0</v>
      </c>
      <c r="F11" s="93">
        <f>diarrhoea_12_23mo/26</f>
        <v>0</v>
      </c>
      <c r="G11" s="93">
        <f>diarrhoea_24_59mo/26</f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11" t="s">
        <v>60</v>
      </c>
      <c r="C12" s="93">
        <v>0</v>
      </c>
      <c r="D12" s="93">
        <v>0</v>
      </c>
      <c r="E12" s="93">
        <v>1</v>
      </c>
      <c r="F12" s="93">
        <v>1</v>
      </c>
      <c r="G12" s="93">
        <v>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3">
        <f>food_insecure</f>
        <v>0</v>
      </c>
      <c r="I14" s="93">
        <f>food_insecure</f>
        <v>0</v>
      </c>
      <c r="J14" s="93">
        <f>food_insecure</f>
        <v>0</v>
      </c>
      <c r="K14" s="93">
        <f>food_insecure</f>
        <v>0</v>
      </c>
      <c r="L14" s="94">
        <v>0</v>
      </c>
      <c r="M14" s="94">
        <v>0</v>
      </c>
      <c r="N14" s="94">
        <v>0</v>
      </c>
      <c r="O14" s="94">
        <v>0</v>
      </c>
    </row>
    <row r="15" spans="1:15" ht="15.75" customHeight="1" x14ac:dyDescent="0.3">
      <c r="A15" s="4"/>
      <c r="B15" s="11" t="s">
        <v>86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v>1</v>
      </c>
      <c r="I15" s="93">
        <v>1</v>
      </c>
      <c r="J15" s="93">
        <v>1</v>
      </c>
      <c r="K15" s="93">
        <v>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3">
      <c r="A16" s="4"/>
      <c r="B16" s="11" t="s">
        <v>189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f xml:space="preserve"> 1</f>
        <v>1</v>
      </c>
      <c r="I16" s="93">
        <f xml:space="preserve"> 1</f>
        <v>1</v>
      </c>
      <c r="J16" s="93">
        <f xml:space="preserve"> 1</f>
        <v>1</v>
      </c>
      <c r="K16" s="93">
        <f xml:space="preserve"> 1</f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3">
      <c r="A17" s="4"/>
      <c r="B17" s="11" t="s">
        <v>206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>frac_PW_health_facility</f>
        <v>0</v>
      </c>
      <c r="I17" s="93">
        <f>frac_PW_health_facility</f>
        <v>0</v>
      </c>
      <c r="J17" s="93">
        <f>frac_PW_health_facility</f>
        <v>0</v>
      </c>
      <c r="K17" s="93">
        <f>frac_PW_health_facility</f>
        <v>0</v>
      </c>
      <c r="L17" s="94">
        <v>0</v>
      </c>
      <c r="M17" s="94">
        <v>0</v>
      </c>
      <c r="N17" s="94">
        <v>0</v>
      </c>
      <c r="O17" s="94">
        <v>0</v>
      </c>
    </row>
    <row r="18" spans="1:15" ht="15" customHeight="1" x14ac:dyDescent="0.25">
      <c r="B18" s="33" t="s">
        <v>57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frac_malaria_risk</f>
        <v>0</v>
      </c>
      <c r="I18" s="93">
        <f>frac_malaria_risk</f>
        <v>0</v>
      </c>
      <c r="J18" s="93">
        <f>frac_malaria_risk</f>
        <v>0</v>
      </c>
      <c r="K18" s="93">
        <f>frac_malaria_risk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customHeight="1" x14ac:dyDescent="0.25">
      <c r="B19" s="11" t="s">
        <v>88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v>1</v>
      </c>
      <c r="I19" s="93">
        <v>1</v>
      </c>
      <c r="J19" s="93">
        <v>1</v>
      </c>
      <c r="K19" s="93"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87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33" t="s">
        <v>59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f>1</f>
        <v>1</v>
      </c>
      <c r="I21" s="93">
        <f>1</f>
        <v>1</v>
      </c>
      <c r="J21" s="93">
        <f>1</f>
        <v>1</v>
      </c>
      <c r="K21" s="93">
        <f>1</f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/>
    </row>
    <row r="23" spans="1:15" ht="15.75" customHeight="1" x14ac:dyDescent="0.3">
      <c r="A23" s="60" t="s">
        <v>37</v>
      </c>
      <c r="B23" s="61" t="s">
        <v>197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3">
        <f>famplan_unmet_need</f>
        <v>0</v>
      </c>
      <c r="M23" s="93">
        <f>famplan_unmet_need</f>
        <v>0</v>
      </c>
      <c r="N23" s="93">
        <f>famplan_unmet_need</f>
        <v>0</v>
      </c>
      <c r="O23" s="93">
        <f>famplan_unmet_need</f>
        <v>0</v>
      </c>
    </row>
    <row r="24" spans="1:15" ht="15.75" customHeight="1" x14ac:dyDescent="0.25">
      <c r="B24" s="61" t="s">
        <v>190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(1-food_insecure)*(0.49)*(1-school_attendance) + food_insecure*(0.7)*(1-school_attendance)</f>
        <v>0.49</v>
      </c>
      <c r="M24" s="93">
        <f>(1-food_insecure)*(0.49)+food_insecure*(0.7)</f>
        <v>0.49</v>
      </c>
      <c r="N24" s="93">
        <f>(1-food_insecure)*(0.49)+food_insecure*(0.7)</f>
        <v>0.49</v>
      </c>
      <c r="O24" s="93">
        <f>(1-food_insecure)*(0.49)+food_insecure*(0.7)</f>
        <v>0.49</v>
      </c>
    </row>
    <row r="25" spans="1:15" ht="15.75" customHeight="1" x14ac:dyDescent="0.25">
      <c r="B25" s="61" t="s">
        <v>207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(1-food_insecure)*(0.21)*(1-school_attendance) + food_insecure*(0.3)*(1-school_attendance)</f>
        <v>0.21</v>
      </c>
      <c r="M25" s="93">
        <f>(1-food_insecure)*(0.21)+food_insecure*(0.3)</f>
        <v>0.21</v>
      </c>
      <c r="N25" s="93">
        <f>(1-food_insecure)*(0.21)+food_insecure*(0.3)</f>
        <v>0.21</v>
      </c>
      <c r="O25" s="93">
        <f>(1-food_insecure)*(0.21)+food_insecure*(0.3)</f>
        <v>0.21</v>
      </c>
    </row>
    <row r="26" spans="1:15" ht="15.75" customHeight="1" x14ac:dyDescent="0.25">
      <c r="B26" s="61" t="s">
        <v>191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(1-food_insecure)*(0.3)*(1-school_attendance)</f>
        <v>0.3</v>
      </c>
      <c r="M26" s="93">
        <f>(1-food_insecure)*(0.3)</f>
        <v>0.3</v>
      </c>
      <c r="N26" s="93">
        <f>(1-food_insecure)*(0.3)</f>
        <v>0.3</v>
      </c>
      <c r="O26" s="93">
        <f>(1-food_insecure)*(0.3)</f>
        <v>0.3</v>
      </c>
    </row>
    <row r="27" spans="1:15" ht="15.75" customHeight="1" x14ac:dyDescent="0.25">
      <c r="B27" s="61" t="s">
        <v>192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(1-food_insecure)*1*school_attendance + food_insecure*1*school_attendance</f>
        <v>0</v>
      </c>
      <c r="M27" s="93">
        <v>0</v>
      </c>
      <c r="N27" s="93">
        <v>0</v>
      </c>
      <c r="O27" s="93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3">
        <v>0</v>
      </c>
      <c r="D29" s="93">
        <v>0</v>
      </c>
      <c r="E29" s="93">
        <f t="shared" ref="E29:O29" si="0">frac_maize</f>
        <v>0</v>
      </c>
      <c r="F29" s="93">
        <f t="shared" si="0"/>
        <v>0</v>
      </c>
      <c r="G29" s="93">
        <f t="shared" si="0"/>
        <v>0</v>
      </c>
      <c r="H29" s="93">
        <f t="shared" si="0"/>
        <v>0</v>
      </c>
      <c r="I29" s="93">
        <f t="shared" si="0"/>
        <v>0</v>
      </c>
      <c r="J29" s="93">
        <f t="shared" si="0"/>
        <v>0</v>
      </c>
      <c r="K29" s="93">
        <f t="shared" si="0"/>
        <v>0</v>
      </c>
      <c r="L29" s="93">
        <f t="shared" si="0"/>
        <v>0</v>
      </c>
      <c r="M29" s="93">
        <f t="shared" si="0"/>
        <v>0</v>
      </c>
      <c r="N29" s="93">
        <f t="shared" si="0"/>
        <v>0</v>
      </c>
      <c r="O29" s="93">
        <f t="shared" si="0"/>
        <v>0</v>
      </c>
    </row>
    <row r="30" spans="1:15" ht="15.75" customHeight="1" x14ac:dyDescent="0.25">
      <c r="B30" s="11" t="s">
        <v>64</v>
      </c>
      <c r="C30" s="93">
        <v>0</v>
      </c>
      <c r="D30" s="93">
        <v>0</v>
      </c>
      <c r="E30" s="93">
        <f t="shared" ref="E30:O30" si="1">frac_rice</f>
        <v>0</v>
      </c>
      <c r="F30" s="93">
        <f t="shared" si="1"/>
        <v>0</v>
      </c>
      <c r="G30" s="93">
        <f t="shared" si="1"/>
        <v>0</v>
      </c>
      <c r="H30" s="93">
        <f t="shared" si="1"/>
        <v>0</v>
      </c>
      <c r="I30" s="93">
        <f t="shared" si="1"/>
        <v>0</v>
      </c>
      <c r="J30" s="93">
        <f t="shared" si="1"/>
        <v>0</v>
      </c>
      <c r="K30" s="93">
        <f t="shared" si="1"/>
        <v>0</v>
      </c>
      <c r="L30" s="93">
        <f t="shared" si="1"/>
        <v>0</v>
      </c>
      <c r="M30" s="93">
        <f t="shared" si="1"/>
        <v>0</v>
      </c>
      <c r="N30" s="93">
        <f t="shared" si="1"/>
        <v>0</v>
      </c>
      <c r="O30" s="93">
        <f t="shared" si="1"/>
        <v>0</v>
      </c>
    </row>
    <row r="31" spans="1:15" ht="15.75" customHeight="1" x14ac:dyDescent="0.25">
      <c r="B31" s="11" t="s">
        <v>62</v>
      </c>
      <c r="C31" s="93">
        <v>0</v>
      </c>
      <c r="D31" s="93">
        <v>0</v>
      </c>
      <c r="E31" s="93">
        <f t="shared" ref="E31:O31" si="2">frac_wheat</f>
        <v>0</v>
      </c>
      <c r="F31" s="93">
        <f t="shared" si="2"/>
        <v>0</v>
      </c>
      <c r="G31" s="93">
        <f t="shared" si="2"/>
        <v>0</v>
      </c>
      <c r="H31" s="93">
        <f t="shared" si="2"/>
        <v>0</v>
      </c>
      <c r="I31" s="93">
        <f t="shared" si="2"/>
        <v>0</v>
      </c>
      <c r="J31" s="93">
        <f t="shared" si="2"/>
        <v>0</v>
      </c>
      <c r="K31" s="93">
        <f t="shared" si="2"/>
        <v>0</v>
      </c>
      <c r="L31" s="93">
        <f t="shared" si="2"/>
        <v>0</v>
      </c>
      <c r="M31" s="93">
        <f t="shared" si="2"/>
        <v>0</v>
      </c>
      <c r="N31" s="93">
        <f t="shared" si="2"/>
        <v>0</v>
      </c>
      <c r="O31" s="93">
        <f t="shared" si="2"/>
        <v>0</v>
      </c>
    </row>
    <row r="32" spans="1:15" ht="15.75" customHeight="1" x14ac:dyDescent="0.25">
      <c r="B32" s="11" t="s">
        <v>47</v>
      </c>
      <c r="C32" s="93">
        <v>0</v>
      </c>
      <c r="D32" s="93">
        <v>0</v>
      </c>
      <c r="E32" s="93">
        <v>1</v>
      </c>
      <c r="F32" s="93">
        <v>1</v>
      </c>
      <c r="G32" s="93">
        <v>1</v>
      </c>
      <c r="H32" s="93">
        <v>1</v>
      </c>
      <c r="I32" s="93">
        <v>1</v>
      </c>
      <c r="J32" s="93">
        <v>1</v>
      </c>
      <c r="K32" s="93">
        <v>1</v>
      </c>
      <c r="L32" s="93">
        <v>1</v>
      </c>
      <c r="M32" s="93">
        <v>1</v>
      </c>
      <c r="N32" s="93">
        <v>1</v>
      </c>
      <c r="O32" s="93">
        <v>1</v>
      </c>
    </row>
    <row r="33" spans="1:15" ht="15.75" customHeight="1" x14ac:dyDescent="0.25">
      <c r="B33" s="11" t="s">
        <v>34</v>
      </c>
      <c r="C33" s="93">
        <f t="shared" ref="C33:O33" si="3">frac_malaria_risk</f>
        <v>0</v>
      </c>
      <c r="D33" s="93">
        <f t="shared" si="3"/>
        <v>0</v>
      </c>
      <c r="E33" s="93">
        <f t="shared" si="3"/>
        <v>0</v>
      </c>
      <c r="F33" s="93">
        <f t="shared" si="3"/>
        <v>0</v>
      </c>
      <c r="G33" s="93">
        <f t="shared" si="3"/>
        <v>0</v>
      </c>
      <c r="H33" s="93">
        <f t="shared" si="3"/>
        <v>0</v>
      </c>
      <c r="I33" s="93">
        <f t="shared" si="3"/>
        <v>0</v>
      </c>
      <c r="J33" s="93">
        <f t="shared" si="3"/>
        <v>0</v>
      </c>
      <c r="K33" s="93">
        <f t="shared" si="3"/>
        <v>0</v>
      </c>
      <c r="L33" s="93">
        <f t="shared" si="3"/>
        <v>0</v>
      </c>
      <c r="M33" s="93">
        <f t="shared" si="3"/>
        <v>0</v>
      </c>
      <c r="N33" s="93">
        <f t="shared" si="3"/>
        <v>0</v>
      </c>
      <c r="O33" s="93">
        <f t="shared" si="3"/>
        <v>0</v>
      </c>
    </row>
    <row r="34" spans="1:15" ht="15.75" customHeight="1" x14ac:dyDescent="0.25">
      <c r="B34" s="33" t="s">
        <v>83</v>
      </c>
      <c r="C34" s="93">
        <v>1</v>
      </c>
      <c r="D34" s="93">
        <v>1</v>
      </c>
      <c r="E34" s="93">
        <v>1</v>
      </c>
      <c r="F34" s="93">
        <v>1</v>
      </c>
      <c r="G34" s="93">
        <v>1</v>
      </c>
      <c r="H34" s="93">
        <v>1</v>
      </c>
      <c r="I34" s="93">
        <v>1</v>
      </c>
      <c r="J34" s="93">
        <v>1</v>
      </c>
      <c r="K34" s="93">
        <v>1</v>
      </c>
      <c r="L34" s="93">
        <v>1</v>
      </c>
      <c r="M34" s="93">
        <v>1</v>
      </c>
      <c r="N34" s="93">
        <v>1</v>
      </c>
      <c r="O34" s="93">
        <v>1</v>
      </c>
    </row>
    <row r="35" spans="1:15" ht="15.75" customHeight="1" x14ac:dyDescent="0.25">
      <c r="A35" s="5"/>
      <c r="B35" s="33" t="s">
        <v>82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s="5" customFormat="1" ht="15.75" customHeight="1" x14ac:dyDescent="0.25">
      <c r="B36" s="33" t="s">
        <v>81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79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80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ht="15.75" customHeight="1" x14ac:dyDescent="0.25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1" workbookViewId="0">
      <selection activeCell="J22" sqref="J22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384" width="16.08984375" style="56"/>
  </cols>
  <sheetData>
    <row r="1" spans="1:15" ht="15.75" customHeight="1" x14ac:dyDescent="0.35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5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5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5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5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5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5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5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5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5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5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5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5">
      <c r="B13" s="53" t="s">
        <v>28</v>
      </c>
      <c r="C13" s="96">
        <v>0</v>
      </c>
      <c r="D13" s="96">
        <v>0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5">
      <c r="B14" s="53" t="s">
        <v>85</v>
      </c>
      <c r="C14" s="96">
        <v>1</v>
      </c>
      <c r="D14" s="96">
        <v>1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5">
      <c r="B15" s="53" t="s">
        <v>60</v>
      </c>
      <c r="C15" s="96">
        <v>0</v>
      </c>
      <c r="D15" s="96">
        <v>0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5">
      <c r="B16" s="53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35">
      <c r="A17" s="57" t="s">
        <v>32</v>
      </c>
      <c r="B17" s="53" t="s">
        <v>29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1</v>
      </c>
      <c r="I17" s="96">
        <v>1</v>
      </c>
      <c r="J17" s="96">
        <v>1</v>
      </c>
      <c r="K17" s="96">
        <v>1</v>
      </c>
      <c r="L17" s="96">
        <v>0</v>
      </c>
      <c r="M17" s="96">
        <v>0</v>
      </c>
      <c r="N17" s="96">
        <v>0</v>
      </c>
      <c r="O17" s="96">
        <v>0</v>
      </c>
    </row>
    <row r="18" spans="1:16" ht="15.75" customHeight="1" x14ac:dyDescent="0.35">
      <c r="A18" s="57"/>
      <c r="B18" s="53" t="s">
        <v>86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5">
      <c r="B19" s="98" t="s">
        <v>189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5">
      <c r="B20" s="98" t="s">
        <v>206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5">
      <c r="B21" s="99" t="s">
        <v>57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5">
      <c r="B22" s="53" t="s">
        <v>88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5">
      <c r="B23" s="53" t="s">
        <v>87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5">
      <c r="B24" s="53" t="s">
        <v>59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5">
      <c r="B25" s="53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6" customHeight="1" x14ac:dyDescent="0.35">
      <c r="A26" s="57" t="s">
        <v>37</v>
      </c>
      <c r="B26" s="53" t="s">
        <v>197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1</v>
      </c>
      <c r="M26" s="96">
        <v>0</v>
      </c>
      <c r="N26" s="96">
        <v>0</v>
      </c>
      <c r="O26" s="96">
        <v>0</v>
      </c>
      <c r="P26" s="100"/>
    </row>
    <row r="27" spans="1:16" ht="15.75" customHeight="1" x14ac:dyDescent="0.35">
      <c r="B27" s="61" t="s">
        <v>190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1</v>
      </c>
      <c r="N27" s="96">
        <v>1</v>
      </c>
      <c r="O27" s="96">
        <v>1</v>
      </c>
    </row>
    <row r="28" spans="1:16" ht="15.75" customHeight="1" x14ac:dyDescent="0.35">
      <c r="A28" s="57"/>
      <c r="B28" s="61" t="s">
        <v>207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5">
      <c r="B29" s="61" t="s">
        <v>191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5">
      <c r="B30" s="61" t="s">
        <v>192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0</v>
      </c>
      <c r="N30" s="96">
        <v>0</v>
      </c>
      <c r="O30" s="96">
        <v>0</v>
      </c>
    </row>
    <row r="31" spans="1:16" ht="15.75" customHeight="1" x14ac:dyDescent="0.35">
      <c r="B31" s="53"/>
      <c r="C31" s="101"/>
      <c r="D31" s="101"/>
      <c r="E31" s="102"/>
      <c r="F31" s="102"/>
      <c r="G31" s="102"/>
      <c r="H31" s="102"/>
      <c r="I31" s="102"/>
      <c r="J31" s="97"/>
      <c r="K31" s="97"/>
      <c r="L31" s="97"/>
      <c r="M31" s="97"/>
      <c r="N31" s="97"/>
      <c r="O31" s="97"/>
    </row>
    <row r="32" spans="1:16" ht="15.75" customHeight="1" x14ac:dyDescent="0.35">
      <c r="A32" s="57" t="s">
        <v>35</v>
      </c>
      <c r="B32" s="53" t="s">
        <v>63</v>
      </c>
      <c r="C32" s="96">
        <v>1</v>
      </c>
      <c r="D32" s="96">
        <v>0</v>
      </c>
      <c r="E32" s="96">
        <v>1</v>
      </c>
      <c r="F32" s="96">
        <v>1</v>
      </c>
      <c r="G32" s="96">
        <v>1</v>
      </c>
      <c r="H32" s="96">
        <v>1</v>
      </c>
      <c r="I32" s="96">
        <v>1</v>
      </c>
      <c r="J32" s="96">
        <v>1</v>
      </c>
      <c r="K32" s="96">
        <v>1</v>
      </c>
      <c r="L32" s="96">
        <v>1</v>
      </c>
      <c r="M32" s="96">
        <v>1</v>
      </c>
      <c r="N32" s="96">
        <v>1</v>
      </c>
      <c r="O32" s="96">
        <v>1</v>
      </c>
    </row>
    <row r="33" spans="1:15" ht="15.75" customHeight="1" x14ac:dyDescent="0.35">
      <c r="B33" s="53" t="s">
        <v>64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5">
      <c r="B34" s="53" t="s">
        <v>62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5">
      <c r="B35" s="53" t="s">
        <v>47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5">
      <c r="B36" s="53" t="s">
        <v>34</v>
      </c>
      <c r="C36" s="96">
        <v>1</v>
      </c>
      <c r="D36" s="96">
        <v>1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5">
      <c r="A37" s="103"/>
      <c r="B37" s="53" t="s">
        <v>83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s="103" customFormat="1" ht="15.75" customHeight="1" x14ac:dyDescent="0.35">
      <c r="B38" s="53" t="s">
        <v>82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5">
      <c r="B39" s="53" t="s">
        <v>81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5">
      <c r="B40" s="53" t="s">
        <v>79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ht="15" customHeight="1" x14ac:dyDescent="0.35">
      <c r="B41" s="53" t="s">
        <v>80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J22" sqref="J22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ht="13.25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ht="13.25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ht="13.25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ht="13.25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ht="13.25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ht="13.25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ht="13.25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ht="13.25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ht="13.25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ht="13.25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ht="13.25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ht="13.25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ht="13.25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ht="13.25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ht="13.25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ht="13.25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ht="13.25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ht="13.25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ht="13.25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ht="13.25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ht="13.25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ht="13.25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ht="13.25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ht="13.25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ht="13.25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ht="13.25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ht="13.25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28</v>
      </c>
      <c r="B31" s="96"/>
      <c r="C31" s="96"/>
      <c r="D31" s="96"/>
      <c r="E31" s="96"/>
      <c r="F31" s="96"/>
      <c r="G31" s="96" t="s">
        <v>216</v>
      </c>
      <c r="H31" s="96" t="s">
        <v>216</v>
      </c>
      <c r="I31" s="96"/>
      <c r="J31" s="96"/>
      <c r="K31" s="96"/>
    </row>
    <row r="32" spans="1:11" x14ac:dyDescent="0.25">
      <c r="A32" s="53" t="s">
        <v>83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82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81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79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80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85</v>
      </c>
      <c r="B37" s="96"/>
      <c r="C37" s="96"/>
      <c r="D37" s="96"/>
      <c r="E37" s="96"/>
      <c r="F37" s="96"/>
      <c r="G37" s="96"/>
      <c r="H37" s="96" t="s">
        <v>216</v>
      </c>
      <c r="I37" s="96"/>
      <c r="J37" s="96"/>
      <c r="K37" s="96"/>
    </row>
    <row r="38" spans="1:11" x14ac:dyDescent="0.25">
      <c r="A38" s="53" t="s">
        <v>60</v>
      </c>
      <c r="B38" s="96" t="s">
        <v>216</v>
      </c>
      <c r="C38" s="96"/>
      <c r="D38" s="96"/>
      <c r="E38" s="96"/>
      <c r="F38" s="96"/>
      <c r="G38" s="96" t="s">
        <v>216</v>
      </c>
      <c r="H38" s="96" t="s">
        <v>216</v>
      </c>
      <c r="I38" s="96"/>
      <c r="J38" s="96"/>
      <c r="K38" s="96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ht="13.25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ht="13.25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ht="13.25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ht="13.25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ht="13.25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ht="13.25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ht="13.25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ht="13.25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ht="13.25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ht="13.25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ht="13.25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ht="13.25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ht="13.25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ht="13" x14ac:dyDescent="0.3">
      <c r="A2" s="40" t="s">
        <v>219</v>
      </c>
      <c r="B2" s="143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ht="13.25" x14ac:dyDescent="0.25">
      <c r="B3" s="143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ht="13.25" x14ac:dyDescent="0.25">
      <c r="B4" s="143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ht="13.25" x14ac:dyDescent="0.25">
      <c r="B5" s="143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ht="13.25" x14ac:dyDescent="0.25">
      <c r="B6" s="143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ht="13.25" x14ac:dyDescent="0.25">
      <c r="B7" s="143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ht="13.25" x14ac:dyDescent="0.25">
      <c r="B8" s="143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ht="13.25" x14ac:dyDescent="0.25">
      <c r="B9" s="143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ht="13.25" x14ac:dyDescent="0.25">
      <c r="B10" s="143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ht="13.25" x14ac:dyDescent="0.25">
      <c r="B11" s="143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ht="13.25" x14ac:dyDescent="0.25">
      <c r="B12" s="143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ht="13.25" x14ac:dyDescent="0.25">
      <c r="B13" s="143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ht="13.25" x14ac:dyDescent="0.25">
      <c r="B14" s="143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ht="13.25" x14ac:dyDescent="0.25">
      <c r="B15" s="143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ht="13.25" x14ac:dyDescent="0.25">
      <c r="B16" s="143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ht="13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ht="13.25" x14ac:dyDescent="0.25">
      <c r="D18" s="108"/>
      <c r="E18" s="108"/>
      <c r="F18" s="108"/>
      <c r="G18" s="108"/>
      <c r="H18" s="108"/>
    </row>
    <row r="19" spans="1:8" ht="13" x14ac:dyDescent="0.3">
      <c r="A19" s="40" t="s">
        <v>220</v>
      </c>
      <c r="B19" s="143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ht="13.25" x14ac:dyDescent="0.25">
      <c r="B20" s="143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ht="13.25" x14ac:dyDescent="0.25">
      <c r="B21" s="143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ht="13.25" x14ac:dyDescent="0.25">
      <c r="B22" s="143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ht="13.25" x14ac:dyDescent="0.25">
      <c r="B23" s="143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ht="13.25" x14ac:dyDescent="0.25">
      <c r="B24" s="143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ht="13.25" x14ac:dyDescent="0.25">
      <c r="B25" s="143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ht="13.25" x14ac:dyDescent="0.25">
      <c r="B26" s="143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ht="13.25" x14ac:dyDescent="0.25">
      <c r="B27" s="143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ht="13.25" x14ac:dyDescent="0.25">
      <c r="B28" s="143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ht="13.25" x14ac:dyDescent="0.25">
      <c r="B29" s="143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ht="13.25" x14ac:dyDescent="0.25">
      <c r="B30" s="143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ht="13.25" x14ac:dyDescent="0.25">
      <c r="B31" s="143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ht="13.25" x14ac:dyDescent="0.25">
      <c r="B32" s="143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ht="13.25" x14ac:dyDescent="0.25">
      <c r="B33" s="143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ht="13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ht="13" x14ac:dyDescent="0.3">
      <c r="A36" s="109" t="s">
        <v>221</v>
      </c>
      <c r="B36" s="143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3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3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3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3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3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3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3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3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3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3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3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3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3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3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ht="13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2" customFormat="1" ht="18.75" customHeight="1" x14ac:dyDescent="0.3">
      <c r="A1" s="111" t="s">
        <v>222</v>
      </c>
    </row>
    <row r="2" spans="1:7" ht="15.75" customHeight="1" x14ac:dyDescent="0.3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3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3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3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3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3">
      <c r="A16" s="40"/>
      <c r="B16" s="127"/>
      <c r="C16" s="128"/>
      <c r="D16" s="106"/>
      <c r="E16" s="106"/>
      <c r="F16" s="106"/>
      <c r="G16" s="123"/>
    </row>
    <row r="17" spans="1:7" ht="15.75" customHeight="1" x14ac:dyDescent="0.3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2" customFormat="1" ht="13" x14ac:dyDescent="0.3">
      <c r="A1" s="111" t="s">
        <v>231</v>
      </c>
    </row>
    <row r="2" spans="1:16" ht="13" x14ac:dyDescent="0.3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ht="13" x14ac:dyDescent="0.3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4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ht="13" x14ac:dyDescent="0.3">
      <c r="A28" s="111" t="s">
        <v>238</v>
      </c>
    </row>
    <row r="29" spans="1:16" s="36" customFormat="1" ht="13" x14ac:dyDescent="0.3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ht="13" x14ac:dyDescent="0.3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ht="13" x14ac:dyDescent="0.3">
      <c r="A55" s="111" t="s">
        <v>241</v>
      </c>
    </row>
    <row r="56" spans="1:16" s="36" customFormat="1" ht="26" x14ac:dyDescent="0.3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ht="13" x14ac:dyDescent="0.3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ht="13" x14ac:dyDescent="0.3">
      <c r="A64" s="111" t="s">
        <v>245</v>
      </c>
    </row>
    <row r="65" spans="1:16" s="36" customFormat="1" ht="26" x14ac:dyDescent="0.3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ht="13" x14ac:dyDescent="0.3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ht="13" x14ac:dyDescent="0.3">
      <c r="A103" s="111" t="s">
        <v>247</v>
      </c>
    </row>
    <row r="104" spans="1:16" s="36" customFormat="1" ht="26" x14ac:dyDescent="0.3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ht="13" x14ac:dyDescent="0.3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2017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2018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2019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2020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2021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2022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2023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2024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2025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2026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2027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>
        <f t="shared" si="2"/>
        <v>2028</v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>
        <f t="shared" si="2"/>
        <v>2029</v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>
        <f t="shared" si="2"/>
        <v>2030</v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2" customFormat="1" ht="14.25" customHeight="1" x14ac:dyDescent="0.3">
      <c r="A1" s="111" t="s">
        <v>248</v>
      </c>
    </row>
    <row r="2" spans="1:7" ht="14.25" customHeight="1" x14ac:dyDescent="0.3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3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3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3">
      <c r="A10" s="111" t="s">
        <v>253</v>
      </c>
    </row>
    <row r="11" spans="1:7" ht="14.25" customHeight="1" x14ac:dyDescent="0.3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3">
      <c r="A12" s="116"/>
      <c r="B12" s="127"/>
    </row>
    <row r="13" spans="1:7" s="112" customFormat="1" ht="14.25" customHeight="1" x14ac:dyDescent="0.3">
      <c r="A13" s="111" t="s">
        <v>254</v>
      </c>
    </row>
    <row r="14" spans="1:7" ht="14.25" customHeight="1" x14ac:dyDescent="0.3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3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3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3">
      <c r="A18" s="111" t="s">
        <v>258</v>
      </c>
    </row>
    <row r="19" spans="1:6" s="116" customFormat="1" ht="14.25" customHeight="1" x14ac:dyDescent="0.3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0.15</v>
      </c>
      <c r="D4" s="121">
        <v>0.15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0.15</v>
      </c>
      <c r="D6" s="121">
        <v>0.15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J22" sqref="J22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ht="13" x14ac:dyDescent="0.3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ht="13" x14ac:dyDescent="0.3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J22" sqref="J22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ht="13" x14ac:dyDescent="0.3">
      <c r="A4" s="40" t="s">
        <v>264</v>
      </c>
      <c r="B4" s="61"/>
      <c r="C4" s="141"/>
      <c r="D4" s="141"/>
      <c r="E4" s="141"/>
      <c r="F4" s="141"/>
      <c r="G4" s="141"/>
    </row>
    <row r="5" spans="1:7" ht="13.25" x14ac:dyDescent="0.25">
      <c r="B5" s="98" t="s">
        <v>185</v>
      </c>
      <c r="C5" s="121">
        <v>1</v>
      </c>
      <c r="D5" s="121">
        <v>0.14299999999999999</v>
      </c>
      <c r="E5" s="121">
        <v>0.14299999999999999</v>
      </c>
      <c r="F5" s="121">
        <v>0.14299999999999999</v>
      </c>
      <c r="G5" s="12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J22" sqref="J22"/>
    </sheetView>
  </sheetViews>
  <sheetFormatPr defaultColWidth="12.81640625" defaultRowHeight="12.5" x14ac:dyDescent="0.25"/>
  <cols>
    <col min="1" max="1" width="53" style="53" customWidth="1"/>
    <col min="2" max="2" width="30.54296875" style="53" customWidth="1"/>
    <col min="3" max="3" width="24.81640625" style="53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ht="13.25" x14ac:dyDescent="0.25">
      <c r="C3" s="53" t="s">
        <v>268</v>
      </c>
      <c r="D3" s="121">
        <v>0</v>
      </c>
      <c r="E3" s="121">
        <v>0</v>
      </c>
      <c r="F3" s="121">
        <v>0.53134328358208949</v>
      </c>
      <c r="G3" s="121">
        <v>0.53134328358208949</v>
      </c>
      <c r="H3" s="121">
        <v>0.53134328358208949</v>
      </c>
    </row>
    <row r="4" spans="1:9" ht="13.25" x14ac:dyDescent="0.25">
      <c r="C4" s="53" t="s">
        <v>269</v>
      </c>
      <c r="D4" s="121">
        <v>0</v>
      </c>
      <c r="E4" s="121">
        <v>0</v>
      </c>
      <c r="F4" s="121">
        <v>0.38507462686567184</v>
      </c>
      <c r="G4" s="121">
        <v>0.38507462686567184</v>
      </c>
      <c r="H4" s="121">
        <v>0.38507462686567184</v>
      </c>
    </row>
    <row r="5" spans="1:9" ht="13.25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ht="13.25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ht="13.25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ht="13.25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ht="13.25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ht="13.25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ht="13.25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ht="13.25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ht="13.25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0.33500000000000002</v>
      </c>
      <c r="G13" s="121">
        <v>0.33500000000000002</v>
      </c>
      <c r="H13" s="121">
        <v>0.33500000000000002</v>
      </c>
    </row>
    <row r="14" spans="1:9" ht="13.25" x14ac:dyDescent="0.25">
      <c r="C14" s="53" t="s">
        <v>269</v>
      </c>
      <c r="D14" s="121">
        <v>0</v>
      </c>
      <c r="E14" s="121">
        <v>0</v>
      </c>
      <c r="F14" s="121">
        <v>0.7</v>
      </c>
      <c r="G14" s="121">
        <v>0.62</v>
      </c>
      <c r="H14" s="121">
        <v>0.62</v>
      </c>
      <c r="I14" s="36"/>
    </row>
    <row r="15" spans="1:9" ht="13.25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0.33500000000000002</v>
      </c>
      <c r="G15" s="121">
        <v>0.33500000000000002</v>
      </c>
      <c r="H15" s="121">
        <v>0.33500000000000002</v>
      </c>
      <c r="I15" s="36"/>
    </row>
    <row r="16" spans="1:9" ht="13.25" x14ac:dyDescent="0.25">
      <c r="C16" s="53" t="s">
        <v>269</v>
      </c>
      <c r="D16" s="121">
        <v>0</v>
      </c>
      <c r="E16" s="121">
        <v>0</v>
      </c>
      <c r="F16" s="121">
        <v>0.84</v>
      </c>
      <c r="G16" s="121">
        <v>0.62</v>
      </c>
      <c r="H16" s="121">
        <v>0.62</v>
      </c>
      <c r="I16" s="36"/>
    </row>
    <row r="17" spans="1:9" ht="13.25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ht="13.25" x14ac:dyDescent="0.25">
      <c r="C18" s="53" t="s">
        <v>268</v>
      </c>
      <c r="D18" s="121">
        <v>0.46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ht="13.25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ht="13.25" x14ac:dyDescent="0.25">
      <c r="C20" s="53" t="s">
        <v>268</v>
      </c>
      <c r="D20" s="121">
        <v>0.46</v>
      </c>
      <c r="E20" s="121">
        <v>0</v>
      </c>
      <c r="F20" s="121">
        <v>0</v>
      </c>
      <c r="G20" s="121">
        <v>0</v>
      </c>
      <c r="H20" s="121">
        <v>0</v>
      </c>
    </row>
    <row r="21" spans="1:9" ht="13.25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ht="13.25" x14ac:dyDescent="0.25">
      <c r="C22" s="53" t="s">
        <v>268</v>
      </c>
      <c r="D22" s="121">
        <v>0.46</v>
      </c>
      <c r="E22" s="121">
        <v>0</v>
      </c>
      <c r="F22" s="121">
        <v>0</v>
      </c>
      <c r="G22" s="121">
        <v>0</v>
      </c>
      <c r="H22" s="121">
        <v>0</v>
      </c>
    </row>
    <row r="23" spans="1:9" ht="13.25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ht="13.25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ht="13.25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ht="13.25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ht="13.25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ht="13.25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ht="13.25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ht="13.25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ht="13.25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ht="13.25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ht="13.25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ht="13.25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ht="13.25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ht="13.25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ht="13.25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ht="13.25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ht="13.25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ht="13.25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ht="13.25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ht="13.25" x14ac:dyDescent="0.25">
      <c r="C42" s="53" t="s">
        <v>268</v>
      </c>
      <c r="D42" s="121">
        <v>0.49</v>
      </c>
      <c r="E42" s="121">
        <v>0.49</v>
      </c>
      <c r="F42" s="121">
        <v>0.49</v>
      </c>
      <c r="G42" s="121">
        <v>0.49</v>
      </c>
      <c r="H42" s="121">
        <v>0.49</v>
      </c>
    </row>
    <row r="43" spans="1:8" ht="13.25" x14ac:dyDescent="0.25">
      <c r="C43" s="53" t="s">
        <v>269</v>
      </c>
      <c r="D43" s="121">
        <v>0.52</v>
      </c>
      <c r="E43" s="121">
        <v>0.52</v>
      </c>
      <c r="F43" s="121">
        <v>0.52</v>
      </c>
      <c r="G43" s="121">
        <v>0.52</v>
      </c>
      <c r="H43" s="121">
        <v>0.52</v>
      </c>
    </row>
    <row r="44" spans="1:8" ht="13.25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ht="13.25" x14ac:dyDescent="0.25">
      <c r="C45" s="53" t="s">
        <v>268</v>
      </c>
      <c r="D45" s="121">
        <v>0.93</v>
      </c>
      <c r="E45" s="121">
        <v>0.93</v>
      </c>
      <c r="F45" s="121">
        <v>0.93</v>
      </c>
      <c r="G45" s="121">
        <v>0.93</v>
      </c>
      <c r="H45" s="121">
        <v>0.93</v>
      </c>
    </row>
    <row r="46" spans="1:8" ht="13.25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ht="13.25" x14ac:dyDescent="0.25">
      <c r="C47" s="53" t="s">
        <v>268</v>
      </c>
      <c r="D47" s="121">
        <v>0.86</v>
      </c>
      <c r="E47" s="121">
        <v>0.86</v>
      </c>
      <c r="F47" s="121">
        <v>0.86</v>
      </c>
      <c r="G47" s="121">
        <v>0.86</v>
      </c>
      <c r="H47" s="121">
        <v>0.86</v>
      </c>
    </row>
    <row r="48" spans="1:8" ht="13.25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0.57999999999999996</v>
      </c>
      <c r="F48" s="121">
        <v>0</v>
      </c>
      <c r="G48" s="121">
        <v>0</v>
      </c>
      <c r="H48" s="121">
        <v>0</v>
      </c>
    </row>
    <row r="49" spans="3:8" ht="13.25" x14ac:dyDescent="0.25">
      <c r="C49" s="53" t="s">
        <v>268</v>
      </c>
      <c r="D49" s="121">
        <v>0.51</v>
      </c>
      <c r="E49" s="121">
        <v>0.51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J22" sqref="J22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ht="13.25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ht="13.25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ht="13.25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ht="13.25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ht="13.25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ht="13.25" x14ac:dyDescent="0.25">
      <c r="A7" s="36"/>
      <c r="C7" s="35" t="s">
        <v>268</v>
      </c>
      <c r="D7" s="121">
        <v>0.6</v>
      </c>
      <c r="E7" s="121">
        <v>0.6</v>
      </c>
      <c r="F7" s="121">
        <v>0.6</v>
      </c>
      <c r="G7" s="121">
        <v>0.6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_xlfn.SUM(C4:C5), "")</f>
        <v/>
      </c>
      <c r="D3" s="77" t="str">
        <f>IFERROR(_xlfn.NORM.DIST(_xlfn.NORM.INV(SUM(D4:D5), 0, 1) + 1, 0, 1, TRUE) - _xlfn.SUM(D4:D5), "")</f>
        <v/>
      </c>
      <c r="E3" s="77" t="str">
        <f>IFERROR(_xlfn.NORM.DIST(_xlfn.NORM.INV(SUM(E4:E5), 0, 1) + 1, 0, 1, TRUE) - _xlfn.SUM(E4:E5), "")</f>
        <v/>
      </c>
      <c r="F3" s="77" t="str">
        <f>IFERROR(_xlfn.NORM.DIST(_xlfn.NORM.INV(SUM(F4:F5), 0, 1) + 1, 0, 1, TRUE) - _xlfn.SUM(F4:F5), "")</f>
        <v/>
      </c>
      <c r="G3" s="77" t="str">
        <f>IFERROR(_xlfn.NORM.DIST(_xlfn.NORM.INV(SUM(G4:G5), 0, 1) + 1, 0, 1, TRUE) - _xlfn.SUM(G4:G5),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_xlfn.SUM(C10:C11), "")</f>
        <v/>
      </c>
      <c r="D9" s="77" t="str">
        <f>IFERROR(_xlfn.NORM.DIST(_xlfn.NORM.INV(SUM(D10:D11), 0, 1) + 1, 0, 1, TRUE) - _xlfn.SUM(D10:D11), "")</f>
        <v/>
      </c>
      <c r="E9" s="77" t="str">
        <f>IFERROR(_xlfn.NORM.DIST(_xlfn.NORM.INV(SUM(E10:E11), 0, 1) + 1, 0, 1, TRUE) - _xlfn.SUM(E10:E11), "")</f>
        <v/>
      </c>
      <c r="F9" s="77" t="str">
        <f>IFERROR(_xlfn.NORM.DIST(_xlfn.NORM.INV(SUM(F10:F11), 0, 1) + 1, 0, 1, TRUE) - _xlfn.SUM(F10:F11), "")</f>
        <v/>
      </c>
      <c r="G9" s="77" t="str">
        <f>IFERROR(_xlfn.NORM.DIST(_xlfn.NORM.INV(SUM(G10:G11), 0, 1) + 1, 0, 1, TRUE) - _xlfn.SUM(G10:G11),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zoomScale="115" zoomScaleNormal="115" workbookViewId="0">
      <selection activeCell="A15" sqref="A15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f>C1+1</f>
        <v>2018</v>
      </c>
      <c r="E1">
        <f t="shared" ref="E1:N1" si="0">D1+1</f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  <c r="J1">
        <f t="shared" si="0"/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>N1+1</f>
        <v>2029</v>
      </c>
      <c r="P1">
        <f>O1+1</f>
        <v>2030</v>
      </c>
    </row>
    <row r="2" spans="1:16" x14ac:dyDescent="0.25">
      <c r="A2" t="s">
        <v>139</v>
      </c>
      <c r="B2" s="14" t="s">
        <v>143</v>
      </c>
      <c r="C2" s="28">
        <v>0.2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0.15</v>
      </c>
    </row>
    <row r="3" spans="1:16" ht="13.25" x14ac:dyDescent="0.25">
      <c r="B3" s="14"/>
    </row>
    <row r="4" spans="1:16" x14ac:dyDescent="0.25">
      <c r="A4" t="s">
        <v>140</v>
      </c>
      <c r="B4" s="14" t="s">
        <v>143</v>
      </c>
      <c r="C4" s="28">
        <v>0.25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>
        <v>0.15</v>
      </c>
    </row>
    <row r="5" spans="1:16" ht="13.25" x14ac:dyDescent="0.25">
      <c r="B5" s="14"/>
    </row>
    <row r="6" spans="1:16" x14ac:dyDescent="0.25">
      <c r="A6" t="s">
        <v>141</v>
      </c>
      <c r="B6" s="14" t="s">
        <v>143</v>
      </c>
      <c r="C6" s="28">
        <v>0.15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7.0000000000000007E-2</v>
      </c>
    </row>
    <row r="7" spans="1:16" x14ac:dyDescent="0.25">
      <c r="B7" s="14" t="s">
        <v>32</v>
      </c>
      <c r="C7" s="28">
        <v>0.25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</v>
      </c>
    </row>
    <row r="8" spans="1:16" x14ac:dyDescent="0.25">
      <c r="B8" s="14" t="s">
        <v>144</v>
      </c>
      <c r="C8" s="28">
        <v>0.2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</v>
      </c>
    </row>
    <row r="10" spans="1:16" x14ac:dyDescent="0.25">
      <c r="A10" t="s">
        <v>142</v>
      </c>
      <c r="B10" s="16" t="s">
        <v>147</v>
      </c>
      <c r="C10" s="28">
        <v>0.45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0.7</v>
      </c>
    </row>
    <row r="11" spans="1:16" x14ac:dyDescent="0.25">
      <c r="B11" s="34" t="s">
        <v>146</v>
      </c>
      <c r="C11" s="28">
        <v>0.35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0.5</v>
      </c>
    </row>
    <row r="13" spans="1:16" x14ac:dyDescent="0.25">
      <c r="A13" s="12" t="s">
        <v>74</v>
      </c>
      <c r="B13" s="34" t="s">
        <v>148</v>
      </c>
      <c r="C13" s="28">
        <v>0.1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0.05</v>
      </c>
    </row>
    <row r="14" spans="1:16" x14ac:dyDescent="0.25">
      <c r="B14" s="16" t="s">
        <v>170</v>
      </c>
      <c r="C14" s="28">
        <v>0.05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0.02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ht="13" x14ac:dyDescent="0.3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ht="13.25" x14ac:dyDescent="0.25">
      <c r="A3" s="47"/>
      <c r="B3" s="46" t="s">
        <v>1</v>
      </c>
      <c r="C3" s="81"/>
      <c r="D3" s="81"/>
      <c r="E3" s="58" t="str">
        <f>IF(E$7="","",E$7)</f>
        <v/>
      </c>
    </row>
    <row r="4" spans="1:5" ht="13.25" x14ac:dyDescent="0.25">
      <c r="A4" s="47"/>
      <c r="B4" s="46" t="s">
        <v>2</v>
      </c>
      <c r="C4" s="81"/>
      <c r="D4" s="81"/>
      <c r="E4" s="58" t="str">
        <f>IF(E$7="","",E$7)</f>
        <v/>
      </c>
    </row>
    <row r="5" spans="1:5" ht="13.2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ht="13.2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1"/>
    </row>
    <row r="9" spans="1:5" ht="13" x14ac:dyDescent="0.3">
      <c r="A9" s="51" t="s">
        <v>174</v>
      </c>
      <c r="B9" s="50" t="s">
        <v>32</v>
      </c>
      <c r="C9" s="81"/>
      <c r="D9" s="81"/>
      <c r="E9" s="59"/>
    </row>
    <row r="10" spans="1:5" ht="13.25" x14ac:dyDescent="0.25">
      <c r="A10" s="47"/>
      <c r="B10" s="46" t="s">
        <v>1</v>
      </c>
      <c r="C10" s="81"/>
      <c r="D10" s="81"/>
      <c r="E10" s="58"/>
    </row>
    <row r="11" spans="1:5" ht="13.25" x14ac:dyDescent="0.25">
      <c r="A11" s="47"/>
      <c r="B11" s="46" t="s">
        <v>2</v>
      </c>
      <c r="C11" s="81"/>
      <c r="D11" s="81"/>
      <c r="E11" s="58"/>
    </row>
    <row r="12" spans="1:5" ht="13.25" x14ac:dyDescent="0.25">
      <c r="A12" s="47"/>
      <c r="B12" s="46" t="s">
        <v>3</v>
      </c>
      <c r="C12" s="81"/>
      <c r="D12" s="81"/>
      <c r="E12" s="58"/>
    </row>
    <row r="13" spans="1:5" ht="13.25" x14ac:dyDescent="0.25">
      <c r="A13" s="47"/>
      <c r="B13" s="46" t="s">
        <v>4</v>
      </c>
      <c r="C13" s="81"/>
      <c r="D13" s="81"/>
      <c r="E13" s="58"/>
    </row>
    <row r="14" spans="1:5" ht="13.25" x14ac:dyDescent="0.25">
      <c r="A14" s="47"/>
      <c r="B14" s="46" t="s">
        <v>172</v>
      </c>
      <c r="C14" s="45"/>
      <c r="D14" s="44"/>
      <c r="E14" s="81"/>
    </row>
    <row r="16" spans="1:5" ht="13" x14ac:dyDescent="0.3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ht="13.25" x14ac:dyDescent="0.25">
      <c r="A17" s="47"/>
      <c r="B17" s="46" t="s">
        <v>1</v>
      </c>
      <c r="C17" s="82"/>
      <c r="D17" s="81"/>
      <c r="E17" s="58" t="str">
        <f>IF(E$21="","",E$21)</f>
        <v/>
      </c>
    </row>
    <row r="18" spans="1:5" ht="13.25" x14ac:dyDescent="0.25">
      <c r="A18" s="47"/>
      <c r="B18" s="46" t="s">
        <v>2</v>
      </c>
      <c r="C18" s="82"/>
      <c r="D18" s="81"/>
      <c r="E18" s="58" t="str">
        <f>IF(E$21="","",E$21)</f>
        <v/>
      </c>
    </row>
    <row r="19" spans="1:5" ht="13.25" x14ac:dyDescent="0.25">
      <c r="A19" s="47"/>
      <c r="B19" s="46" t="s">
        <v>3</v>
      </c>
      <c r="C19" s="82"/>
      <c r="D19" s="81"/>
      <c r="E19" s="58" t="str">
        <f>IF(E$21="","",E$21)</f>
        <v/>
      </c>
    </row>
    <row r="20" spans="1:5" ht="13.25" x14ac:dyDescent="0.25">
      <c r="A20" s="47"/>
      <c r="B20" s="46" t="s">
        <v>4</v>
      </c>
      <c r="C20" s="82"/>
      <c r="D20" s="84"/>
      <c r="E20" s="58" t="str">
        <f>IF(E$21="","",E$21)</f>
        <v/>
      </c>
    </row>
    <row r="21" spans="1:5" ht="13.2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2" t="s">
        <v>164</v>
      </c>
      <c r="B1" s="52" t="s">
        <v>183</v>
      </c>
      <c r="C1" s="63" t="s">
        <v>184</v>
      </c>
      <c r="D1" s="63" t="s">
        <v>188</v>
      </c>
    </row>
    <row r="2" spans="1:4" ht="13" x14ac:dyDescent="0.3">
      <c r="A2" s="63" t="s">
        <v>69</v>
      </c>
      <c r="B2" s="46" t="s">
        <v>67</v>
      </c>
      <c r="C2" s="46" t="s">
        <v>185</v>
      </c>
      <c r="D2" s="81"/>
    </row>
    <row r="3" spans="1:4" ht="13" x14ac:dyDescent="0.3">
      <c r="A3" s="63" t="s">
        <v>187</v>
      </c>
      <c r="B3" s="46" t="s">
        <v>178</v>
      </c>
      <c r="C3" s="46" t="s">
        <v>186</v>
      </c>
      <c r="D3" s="81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zoomScale="106" workbookViewId="0">
      <selection activeCell="D20" sqref="D20"/>
    </sheetView>
  </sheetViews>
  <sheetFormatPr defaultColWidth="14.453125" defaultRowHeight="15.75" customHeight="1" x14ac:dyDescent="0.25"/>
  <cols>
    <col min="1" max="1" width="56" style="53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5" t="s">
        <v>69</v>
      </c>
      <c r="B1" s="64" t="str">
        <f>"Baseline ("&amp;start_year&amp;") coverage"</f>
        <v>Baseline (2017)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28</v>
      </c>
      <c r="B31" s="85">
        <v>0</v>
      </c>
      <c r="C31" s="85">
        <v>0.95</v>
      </c>
      <c r="D31" s="86">
        <v>0.35</v>
      </c>
      <c r="E31" s="86" t="s">
        <v>201</v>
      </c>
    </row>
    <row r="32" spans="1:5" ht="15.75" customHeight="1" x14ac:dyDescent="0.25">
      <c r="A32" s="53" t="s">
        <v>83</v>
      </c>
      <c r="B32" s="85">
        <v>0</v>
      </c>
      <c r="C32" s="85">
        <v>0.95</v>
      </c>
      <c r="D32" s="86">
        <v>1</v>
      </c>
      <c r="E32" s="86" t="s">
        <v>201</v>
      </c>
    </row>
    <row r="33" spans="1:6" ht="15.75" customHeight="1" x14ac:dyDescent="0.25">
      <c r="A33" s="53" t="s">
        <v>82</v>
      </c>
      <c r="B33" s="85">
        <v>0</v>
      </c>
      <c r="C33" s="85">
        <v>0.95</v>
      </c>
      <c r="D33" s="86">
        <v>2.8</v>
      </c>
      <c r="E33" s="86" t="s">
        <v>201</v>
      </c>
    </row>
    <row r="34" spans="1:6" ht="15.75" customHeight="1" x14ac:dyDescent="0.25">
      <c r="A34" s="53" t="s">
        <v>81</v>
      </c>
      <c r="B34" s="85">
        <v>0</v>
      </c>
      <c r="C34" s="85">
        <v>0.95</v>
      </c>
      <c r="D34" s="86">
        <v>50.26</v>
      </c>
      <c r="E34" s="86" t="s">
        <v>201</v>
      </c>
    </row>
    <row r="35" spans="1:6" ht="15.75" customHeight="1" x14ac:dyDescent="0.25">
      <c r="A35" s="53" t="s">
        <v>79</v>
      </c>
      <c r="B35" s="85">
        <v>0</v>
      </c>
      <c r="C35" s="85">
        <v>0.95</v>
      </c>
      <c r="D35" s="86">
        <v>36.1</v>
      </c>
      <c r="E35" s="86" t="s">
        <v>201</v>
      </c>
    </row>
    <row r="36" spans="1:6" s="36" customFormat="1" ht="15.75" customHeight="1" x14ac:dyDescent="0.25">
      <c r="A36" s="53" t="s">
        <v>80</v>
      </c>
      <c r="B36" s="85">
        <v>0</v>
      </c>
      <c r="C36" s="85">
        <v>0.95</v>
      </c>
      <c r="D36" s="86">
        <v>231.85</v>
      </c>
      <c r="E36" s="86" t="s">
        <v>201</v>
      </c>
      <c r="F36" s="35"/>
    </row>
    <row r="37" spans="1:6" ht="15.75" customHeight="1" x14ac:dyDescent="0.25">
      <c r="A37" s="53" t="s">
        <v>85</v>
      </c>
      <c r="B37" s="85">
        <v>0</v>
      </c>
      <c r="C37" s="85">
        <v>0.95</v>
      </c>
      <c r="D37" s="86">
        <v>1.5</v>
      </c>
      <c r="E37" s="86" t="s">
        <v>201</v>
      </c>
    </row>
    <row r="38" spans="1:6" ht="15.75" customHeight="1" x14ac:dyDescent="0.25">
      <c r="A38" s="53" t="s">
        <v>60</v>
      </c>
      <c r="B38" s="85">
        <v>0</v>
      </c>
      <c r="C38" s="85">
        <v>0.95</v>
      </c>
      <c r="D38" s="86">
        <v>1</v>
      </c>
      <c r="E38" s="86" t="s">
        <v>201</v>
      </c>
    </row>
    <row r="39" spans="1:6" ht="15.75" customHeight="1" x14ac:dyDescent="0.25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2019-04-18T02:43:37Z</dcterms:modified>
</cp:coreProperties>
</file>