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LiST countries\"/>
    </mc:Choice>
  </mc:AlternateContent>
  <xr:revisionPtr revIDLastSave="0" documentId="13_ncr:1_{E9FE0824-31A3-4C41-BAFC-5A05EECE5041}" xr6:coauthVersionLast="47" xr6:coauthVersionMax="47" xr10:uidLastSave="{00000000-0000-0000-0000-000000000000}"/>
  <bookViews>
    <workbookView xWindow="-289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r:id="rId13"/>
    <sheet name="Programs target population" sheetId="14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r:id="rId18"/>
    <sheet name="Population risk areas" sheetId="19" state="hidden" r:id="rId19"/>
    <sheet name="IYCF odds ratios" sheetId="20" r:id="rId20"/>
    <sheet name="Birth outcome risks" sheetId="21" r:id="rId21"/>
    <sheet name="Relative risks" sheetId="22" r:id="rId22"/>
    <sheet name="Odds ratios" sheetId="23" r:id="rId23"/>
    <sheet name="Programs birth outcomes" sheetId="24" r:id="rId24"/>
    <sheet name="Programs anaemia" sheetId="25" r:id="rId25"/>
    <sheet name="Programs wasting" sheetId="26" r:id="rId26"/>
    <sheet name="Programs for children" sheetId="27" r:id="rId27"/>
    <sheet name="Programs for PW" sheetId="28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1" i="6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I17" i="2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C33" i="1"/>
  <c r="C20" i="1"/>
  <c r="A14" i="2" l="1"/>
  <c r="A36" i="2"/>
  <c r="A16" i="2"/>
  <c r="A20" i="2"/>
  <c r="A26" i="2"/>
  <c r="A34" i="2"/>
  <c r="A40" i="2"/>
  <c r="A12" i="2"/>
  <c r="A32" i="2"/>
  <c r="A13" i="2"/>
  <c r="A25" i="2"/>
  <c r="D58" i="20"/>
  <c r="A28" i="2"/>
  <c r="A3" i="2"/>
  <c r="A15" i="2"/>
  <c r="A17" i="2"/>
  <c r="A19" i="2"/>
  <c r="A21" i="2"/>
  <c r="A23" i="2"/>
  <c r="A27" i="2"/>
  <c r="A29" i="2"/>
  <c r="A31" i="2"/>
  <c r="A33" i="2"/>
  <c r="A35" i="2"/>
  <c r="A37" i="2"/>
  <c r="A39" i="2"/>
  <c r="D1" i="6"/>
  <c r="E1" i="6" s="1"/>
  <c r="F1" i="6" s="1"/>
  <c r="G1" i="6" s="1"/>
  <c r="H1" i="6" s="1"/>
  <c r="I1" i="6" s="1"/>
  <c r="J1" i="6" s="1"/>
  <c r="K1" i="6" s="1"/>
  <c r="L1" i="6" s="1"/>
  <c r="A4" i="2"/>
  <c r="A5" i="2" s="1"/>
  <c r="A6" i="2" s="1"/>
  <c r="A7" i="2" s="1"/>
  <c r="A8" i="2" s="1"/>
  <c r="A9" i="2" s="1"/>
  <c r="A10" i="2" s="1"/>
  <c r="A11" i="2" s="1"/>
  <c r="A18" i="2"/>
  <c r="A22" i="2"/>
  <c r="A24" i="2"/>
  <c r="A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<sst xmlns="http://schemas.openxmlformats.org/spreadsheetml/2006/main" count="2089" uniqueCount="341">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</sst>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0" zoomScaleNormal="100" workbookViewId="0">
      <selection activeCell="C58" sqref="C58"/>
    </sheetView>
  </sheetViews>
  <sheetFormatPr defaultColWidth="14.453125" defaultRowHeight="15.75" customHeight="1" x14ac:dyDescent="0.25"/>
  <cols>
    <col min="1" max="1" width="27.6328125" style="103" customWidth="1"/>
    <col min="2" max="2" width="38.6328125" style="70" customWidth="1"/>
    <col min="3" max="8" width="14.453125" style="103" customWidth="1"/>
    <col min="9" max="16384" width="14.453125" style="103"/>
  </cols>
  <sheetData>
    <row r="1" spans="1:3" ht="15.9" customHeight="1" x14ac:dyDescent="0.3">
      <c r="A1" s="75" t="s">
        <v>0</v>
      </c>
      <c r="B1" s="21" t="s">
        <v>1</v>
      </c>
      <c r="C1" s="21" t="s">
        <v>2</v>
      </c>
    </row>
    <row r="2" spans="1:3" ht="15.9" customHeight="1" x14ac:dyDescent="0.3">
      <c r="A2" s="103" t="s">
        <v>3</v>
      </c>
      <c r="B2" s="21"/>
      <c r="C2" s="21"/>
    </row>
    <row r="3" spans="1:3" ht="15.9" customHeight="1" x14ac:dyDescent="0.3">
      <c r="A3" s="75"/>
      <c r="B3" s="74" t="s">
        <v>4</v>
      </c>
      <c r="C3" s="32">
        <v>2021</v>
      </c>
    </row>
    <row r="4" spans="1:3" ht="15.9" customHeight="1" x14ac:dyDescent="0.3">
      <c r="A4" s="75"/>
      <c r="B4" s="74" t="s">
        <v>5</v>
      </c>
      <c r="C4" s="38">
        <v>2030</v>
      </c>
    </row>
    <row r="5" spans="1:3" ht="15.9" customHeight="1" x14ac:dyDescent="0.3">
      <c r="A5" s="75"/>
      <c r="B5" s="21"/>
      <c r="C5" s="21"/>
    </row>
    <row r="6" spans="1:3" ht="15" customHeight="1" x14ac:dyDescent="0.25">
      <c r="A6" s="103" t="s">
        <v>6</v>
      </c>
    </row>
    <row r="7" spans="1:3" ht="15" customHeight="1" x14ac:dyDescent="0.25">
      <c r="B7" s="70" t="s">
        <v>7</v>
      </c>
      <c r="C7" s="33">
        <v>1941555.3125</v>
      </c>
    </row>
    <row r="8" spans="1:3" ht="15" customHeight="1" x14ac:dyDescent="0.25">
      <c r="B8" s="74" t="s">
        <v>8</v>
      </c>
      <c r="C8" s="34">
        <v>0.24299999999999999</v>
      </c>
    </row>
    <row r="9" spans="1:3" ht="15" customHeight="1" x14ac:dyDescent="0.25">
      <c r="B9" s="74" t="s">
        <v>9</v>
      </c>
      <c r="C9" s="35">
        <v>0.48840000000000011</v>
      </c>
    </row>
    <row r="10" spans="1:3" ht="15" customHeight="1" x14ac:dyDescent="0.25">
      <c r="B10" s="74" t="s">
        <v>10</v>
      </c>
      <c r="C10" s="35">
        <v>0.66547080993652297</v>
      </c>
    </row>
    <row r="11" spans="1:3" ht="15" customHeight="1" x14ac:dyDescent="0.25">
      <c r="B11" s="74" t="s">
        <v>11</v>
      </c>
      <c r="C11" s="34">
        <v>0.37200000000000011</v>
      </c>
    </row>
    <row r="12" spans="1:3" ht="15" customHeight="1" x14ac:dyDescent="0.25">
      <c r="B12" s="74" t="s">
        <v>12</v>
      </c>
      <c r="C12" s="34">
        <v>0.42</v>
      </c>
    </row>
    <row r="13" spans="1:3" ht="15" customHeight="1" x14ac:dyDescent="0.25">
      <c r="B13" s="74" t="s">
        <v>13</v>
      </c>
      <c r="C13" s="34">
        <v>0.27500000000000002</v>
      </c>
    </row>
    <row r="14" spans="1:3" ht="15" customHeight="1" x14ac:dyDescent="0.25">
      <c r="B14" s="103"/>
    </row>
    <row r="15" spans="1:3" ht="15" customHeight="1" x14ac:dyDescent="0.3">
      <c r="A15" s="103" t="s">
        <v>14</v>
      </c>
      <c r="B15" s="63"/>
      <c r="C15" s="83"/>
    </row>
    <row r="16" spans="1:3" ht="15" customHeight="1" x14ac:dyDescent="0.25">
      <c r="B16" s="74" t="s">
        <v>15</v>
      </c>
      <c r="C16" s="35">
        <v>0.1</v>
      </c>
    </row>
    <row r="17" spans="1:3" ht="15" customHeight="1" x14ac:dyDescent="0.25">
      <c r="B17" s="74" t="s">
        <v>16</v>
      </c>
      <c r="C17" s="35">
        <v>0.1</v>
      </c>
    </row>
    <row r="18" spans="1:3" ht="15" customHeight="1" x14ac:dyDescent="0.25">
      <c r="B18" s="74" t="s">
        <v>17</v>
      </c>
      <c r="C18" s="35">
        <v>0.1</v>
      </c>
    </row>
    <row r="19" spans="1:3" ht="15" customHeight="1" x14ac:dyDescent="0.25">
      <c r="B19" s="74" t="s">
        <v>18</v>
      </c>
      <c r="C19" s="35">
        <v>0.8</v>
      </c>
    </row>
    <row r="20" spans="1:3" ht="15" customHeight="1" x14ac:dyDescent="0.25">
      <c r="B20" s="74" t="s">
        <v>19</v>
      </c>
      <c r="C20" s="36">
        <f>1-frac_rice-frac_wheat-frac_maize</f>
        <v>0</v>
      </c>
    </row>
    <row r="21" spans="1:3" ht="15" customHeight="1" x14ac:dyDescent="0.25">
      <c r="B21" s="103"/>
    </row>
    <row r="22" spans="1:3" ht="15" customHeight="1" x14ac:dyDescent="0.25">
      <c r="A22" s="103" t="s">
        <v>20</v>
      </c>
    </row>
    <row r="23" spans="1:3" ht="15" customHeight="1" x14ac:dyDescent="0.25">
      <c r="B23" s="8" t="s">
        <v>21</v>
      </c>
      <c r="C23" s="35">
        <v>0.20180000000000001</v>
      </c>
    </row>
    <row r="24" spans="1:3" ht="15" customHeight="1" x14ac:dyDescent="0.25">
      <c r="B24" s="8" t="s">
        <v>22</v>
      </c>
      <c r="C24" s="35">
        <v>0.58740000000000003</v>
      </c>
    </row>
    <row r="25" spans="1:3" ht="15" customHeight="1" x14ac:dyDescent="0.25">
      <c r="B25" s="8" t="s">
        <v>23</v>
      </c>
      <c r="C25" s="35">
        <v>0.18479999999999999</v>
      </c>
    </row>
    <row r="26" spans="1:3" ht="15" customHeight="1" x14ac:dyDescent="0.25">
      <c r="B26" s="8" t="s">
        <v>24</v>
      </c>
      <c r="C26" s="35">
        <v>2.5999999999999999E-2</v>
      </c>
    </row>
    <row r="27" spans="1:3" ht="15" customHeight="1" x14ac:dyDescent="0.25">
      <c r="B27" s="8"/>
      <c r="C27" s="8"/>
    </row>
    <row r="28" spans="1:3" ht="15" customHeight="1" x14ac:dyDescent="0.25">
      <c r="A28" s="103" t="s">
        <v>25</v>
      </c>
      <c r="B28" s="8"/>
      <c r="C28" s="8"/>
    </row>
    <row r="29" spans="1:3" ht="14.25" customHeight="1" x14ac:dyDescent="0.25">
      <c r="B29" s="17" t="s">
        <v>26</v>
      </c>
      <c r="C29" s="47">
        <v>0.34100000000000003</v>
      </c>
    </row>
    <row r="30" spans="1:3" ht="14.25" customHeight="1" x14ac:dyDescent="0.25">
      <c r="B30" s="17" t="s">
        <v>27</v>
      </c>
      <c r="C30" s="47">
        <v>4.7E-2</v>
      </c>
    </row>
    <row r="31" spans="1:3" ht="14.25" customHeight="1" x14ac:dyDescent="0.25">
      <c r="B31" s="17" t="s">
        <v>28</v>
      </c>
      <c r="C31" s="47">
        <v>6.7000000000000004E-2</v>
      </c>
    </row>
    <row r="32" spans="1:3" ht="14.25" customHeight="1" x14ac:dyDescent="0.25">
      <c r="B32" s="17" t="s">
        <v>29</v>
      </c>
      <c r="C32" s="47">
        <v>0.54499999998509885</v>
      </c>
    </row>
    <row r="33" spans="1:5" ht="13.25" customHeight="1" x14ac:dyDescent="0.25">
      <c r="B33" s="18" t="s">
        <v>30</v>
      </c>
      <c r="C33" s="37">
        <f>SUM(C29:C32)</f>
        <v>0.99999999998509881</v>
      </c>
    </row>
    <row r="34" spans="1:5" ht="15" customHeight="1" x14ac:dyDescent="0.25"/>
    <row r="35" spans="1:5" ht="15" customHeight="1" x14ac:dyDescent="0.3">
      <c r="A35" s="57" t="s">
        <v>31</v>
      </c>
    </row>
    <row r="36" spans="1:5" ht="15" customHeight="1" x14ac:dyDescent="0.25">
      <c r="A36" s="103" t="s">
        <v>32</v>
      </c>
      <c r="B36" s="74"/>
    </row>
    <row r="37" spans="1:5" ht="15" customHeight="1" x14ac:dyDescent="0.25">
      <c r="B37" s="70" t="s">
        <v>33</v>
      </c>
      <c r="C37" s="100">
        <v>30.558914111083901</v>
      </c>
    </row>
    <row r="38" spans="1:5" ht="15" customHeight="1" x14ac:dyDescent="0.25">
      <c r="B38" s="70" t="s">
        <v>34</v>
      </c>
      <c r="C38" s="100">
        <v>59.001273580197001</v>
      </c>
      <c r="D38" s="6"/>
      <c r="E38" s="7"/>
    </row>
    <row r="39" spans="1:5" ht="15" customHeight="1" x14ac:dyDescent="0.25">
      <c r="B39" s="70" t="s">
        <v>35</v>
      </c>
      <c r="C39" s="100">
        <v>90.286429138550403</v>
      </c>
      <c r="D39" s="6"/>
      <c r="E39" s="6"/>
    </row>
    <row r="40" spans="1:5" ht="15" customHeight="1" x14ac:dyDescent="0.25">
      <c r="B40" s="70" t="s">
        <v>36</v>
      </c>
      <c r="C40" s="100">
        <v>397</v>
      </c>
    </row>
    <row r="41" spans="1:5" ht="15" customHeight="1" x14ac:dyDescent="0.25">
      <c r="B41" s="70" t="s">
        <v>37</v>
      </c>
      <c r="C41" s="35">
        <v>0.13</v>
      </c>
    </row>
    <row r="42" spans="1:5" ht="15" customHeight="1" x14ac:dyDescent="0.25">
      <c r="B42" s="70" t="s">
        <v>38</v>
      </c>
      <c r="C42" s="100">
        <v>20.344268599999999</v>
      </c>
    </row>
    <row r="43" spans="1:5" ht="15.75" customHeight="1" x14ac:dyDescent="0.25">
      <c r="D43" s="6"/>
    </row>
    <row r="44" spans="1:5" ht="15.75" customHeight="1" x14ac:dyDescent="0.25">
      <c r="A44" s="103" t="s">
        <v>39</v>
      </c>
      <c r="D44" s="6"/>
    </row>
    <row r="45" spans="1:5" ht="15.75" customHeight="1" x14ac:dyDescent="0.25">
      <c r="B45" s="70" t="s">
        <v>40</v>
      </c>
      <c r="C45" s="35">
        <v>1.69611E-2</v>
      </c>
      <c r="D45" s="6"/>
    </row>
    <row r="46" spans="1:5" ht="15.75" customHeight="1" x14ac:dyDescent="0.25">
      <c r="B46" s="70" t="s">
        <v>41</v>
      </c>
      <c r="C46" s="35">
        <v>8.8576099999999991E-2</v>
      </c>
      <c r="D46" s="6"/>
    </row>
    <row r="47" spans="1:5" ht="15.75" customHeight="1" x14ac:dyDescent="0.25">
      <c r="B47" s="70" t="s">
        <v>42</v>
      </c>
      <c r="C47" s="35">
        <v>0.24091940000000001</v>
      </c>
      <c r="D47" s="6"/>
      <c r="E47" s="7"/>
    </row>
    <row r="48" spans="1:5" ht="15" customHeight="1" x14ac:dyDescent="0.25">
      <c r="B48" s="70" t="s">
        <v>43</v>
      </c>
      <c r="C48" s="36">
        <v>0.65354339999999989</v>
      </c>
      <c r="D48" s="6"/>
      <c r="E48" s="6"/>
    </row>
    <row r="49" spans="1:4" ht="15.75" customHeight="1" x14ac:dyDescent="0.25">
      <c r="D49" s="6"/>
    </row>
    <row r="50" spans="1:4" ht="15.75" customHeight="1" x14ac:dyDescent="0.25">
      <c r="A50" s="103" t="s">
        <v>44</v>
      </c>
      <c r="D50" s="6"/>
    </row>
    <row r="51" spans="1:4" ht="15.75" customHeight="1" x14ac:dyDescent="0.25">
      <c r="B51" s="70" t="s">
        <v>45</v>
      </c>
      <c r="C51" s="39">
        <v>3.3</v>
      </c>
      <c r="D51" s="6"/>
    </row>
    <row r="52" spans="1:4" ht="15" customHeight="1" x14ac:dyDescent="0.25">
      <c r="B52" s="70" t="s">
        <v>46</v>
      </c>
      <c r="C52" s="39">
        <v>3.3</v>
      </c>
    </row>
    <row r="53" spans="1:4" ht="15.75" customHeight="1" x14ac:dyDescent="0.25">
      <c r="B53" s="70" t="s">
        <v>47</v>
      </c>
      <c r="C53" s="39">
        <v>3.3</v>
      </c>
    </row>
    <row r="54" spans="1:4" ht="15.75" customHeight="1" x14ac:dyDescent="0.25">
      <c r="B54" s="70" t="s">
        <v>48</v>
      </c>
      <c r="C54" s="39">
        <v>3.3</v>
      </c>
    </row>
    <row r="55" spans="1:4" ht="15.75" customHeight="1" x14ac:dyDescent="0.25">
      <c r="B55" s="70" t="s">
        <v>49</v>
      </c>
      <c r="C55" s="39">
        <v>3.3</v>
      </c>
    </row>
    <row r="57" spans="1:4" ht="15.75" customHeight="1" x14ac:dyDescent="0.25">
      <c r="A57" s="103" t="s">
        <v>50</v>
      </c>
    </row>
    <row r="58" spans="1:4" ht="15.75" customHeight="1" x14ac:dyDescent="0.25">
      <c r="B58" s="74" t="s">
        <v>51</v>
      </c>
      <c r="C58" s="34">
        <v>2.1759475900795511E-2</v>
      </c>
    </row>
    <row r="59" spans="1:4" ht="15.75" customHeight="1" x14ac:dyDescent="0.25">
      <c r="B59" s="70" t="s">
        <v>52</v>
      </c>
      <c r="C59" s="34">
        <v>0.51268864550410065</v>
      </c>
    </row>
    <row r="60" spans="1:4" ht="15.75" customHeight="1" x14ac:dyDescent="0.25">
      <c r="B60" s="70" t="s">
        <v>53</v>
      </c>
      <c r="C60" s="34">
        <v>4.5999999999999999E-2</v>
      </c>
    </row>
    <row r="61" spans="1:4" ht="15.75" customHeight="1" x14ac:dyDescent="0.25">
      <c r="B61" s="70" t="s">
        <v>54</v>
      </c>
      <c r="C61" s="34">
        <v>1.4E-2</v>
      </c>
    </row>
    <row r="62" spans="1:4" ht="15.75" customHeight="1" x14ac:dyDescent="0.25">
      <c r="B62" s="70" t="s">
        <v>55</v>
      </c>
      <c r="C62" s="34">
        <v>0.02</v>
      </c>
    </row>
    <row r="63" spans="1:4" ht="15.75" customHeight="1" x14ac:dyDescent="0.3">
      <c r="A63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29" sqref="B29"/>
    </sheetView>
  </sheetViews>
  <sheetFormatPr defaultColWidth="14.453125" defaultRowHeight="15.75" customHeight="1" x14ac:dyDescent="0.25"/>
  <cols>
    <col min="1" max="1" width="56" style="74" customWidth="1"/>
    <col min="2" max="2" width="20" style="103" customWidth="1"/>
    <col min="3" max="3" width="20.453125" style="103" customWidth="1"/>
    <col min="4" max="4" width="20.08984375" style="103" customWidth="1"/>
    <col min="5" max="5" width="36.36328125" style="103" bestFit="1" customWidth="1"/>
    <col min="6" max="6" width="23" style="103" bestFit="1" customWidth="1"/>
    <col min="7" max="7" width="22.6328125" style="103" bestFit="1" customWidth="1"/>
    <col min="8" max="13" width="14.453125" style="103" customWidth="1"/>
    <col min="14" max="16384" width="14.453125" style="103"/>
  </cols>
  <sheetData>
    <row r="1" spans="1:7" ht="26.4" customHeight="1" x14ac:dyDescent="0.3">
      <c r="A1" s="75" t="s">
        <v>156</v>
      </c>
      <c r="B1" s="31" t="str">
        <f>"Baseline ("&amp;start_year&amp;") coverage"</f>
        <v>Baseline (2021) coverage</v>
      </c>
      <c r="C1" s="31" t="s">
        <v>161</v>
      </c>
      <c r="D1" s="31" t="s">
        <v>162</v>
      </c>
      <c r="E1" s="31" t="s">
        <v>163</v>
      </c>
      <c r="F1" s="31" t="s">
        <v>164</v>
      </c>
      <c r="G1" s="31" t="s">
        <v>165</v>
      </c>
    </row>
    <row r="2" spans="1:7" ht="15.75" customHeight="1" x14ac:dyDescent="0.25">
      <c r="A2" s="74" t="s">
        <v>166</v>
      </c>
      <c r="B2" s="48">
        <v>0</v>
      </c>
      <c r="C2" s="48">
        <v>0.95</v>
      </c>
      <c r="D2" s="91">
        <v>40.263780634947473</v>
      </c>
      <c r="E2" s="91" t="s">
        <v>167</v>
      </c>
      <c r="F2" s="48">
        <v>1</v>
      </c>
      <c r="G2" s="48">
        <v>1</v>
      </c>
    </row>
    <row r="3" spans="1:7" ht="15.75" customHeight="1" x14ac:dyDescent="0.25">
      <c r="A3" s="74" t="s">
        <v>168</v>
      </c>
      <c r="B3" s="48">
        <v>0</v>
      </c>
      <c r="C3" s="48">
        <v>0.95</v>
      </c>
      <c r="D3" s="91">
        <v>42.574020447454849</v>
      </c>
      <c r="E3" s="91" t="s">
        <v>167</v>
      </c>
      <c r="F3" s="48">
        <v>1</v>
      </c>
      <c r="G3" s="48">
        <v>1</v>
      </c>
    </row>
    <row r="4" spans="1:7" ht="15.75" customHeight="1" x14ac:dyDescent="0.25">
      <c r="A4" s="74" t="s">
        <v>169</v>
      </c>
      <c r="B4" s="48">
        <v>0</v>
      </c>
      <c r="C4" s="48">
        <v>0.95</v>
      </c>
      <c r="D4" s="91">
        <v>135.8779028845432</v>
      </c>
      <c r="E4" s="91" t="s">
        <v>167</v>
      </c>
      <c r="F4" s="48">
        <v>1</v>
      </c>
      <c r="G4" s="48">
        <v>1</v>
      </c>
    </row>
    <row r="5" spans="1:7" ht="15.75" customHeight="1" x14ac:dyDescent="0.25">
      <c r="A5" s="74" t="s">
        <v>170</v>
      </c>
      <c r="B5" s="48">
        <v>0</v>
      </c>
      <c r="C5" s="48">
        <v>0.95</v>
      </c>
      <c r="D5" s="91">
        <v>0.28463353307878098</v>
      </c>
      <c r="E5" s="91" t="s">
        <v>167</v>
      </c>
      <c r="F5" s="48">
        <v>1</v>
      </c>
      <c r="G5" s="48">
        <v>1</v>
      </c>
    </row>
    <row r="6" spans="1:7" ht="15.75" customHeight="1" x14ac:dyDescent="0.25">
      <c r="A6" s="74" t="s">
        <v>171</v>
      </c>
      <c r="B6" s="48">
        <v>0</v>
      </c>
      <c r="C6" s="48">
        <v>0.95</v>
      </c>
      <c r="D6" s="91">
        <v>0.82</v>
      </c>
      <c r="E6" s="91" t="s">
        <v>167</v>
      </c>
      <c r="F6" s="48">
        <v>1</v>
      </c>
      <c r="G6" s="48">
        <v>1</v>
      </c>
    </row>
    <row r="7" spans="1:7" ht="15.75" customHeight="1" x14ac:dyDescent="0.25">
      <c r="A7" s="74" t="s">
        <v>172</v>
      </c>
      <c r="B7" s="48">
        <v>0.36</v>
      </c>
      <c r="C7" s="48">
        <v>0.95</v>
      </c>
      <c r="D7" s="91">
        <v>0.25</v>
      </c>
      <c r="E7" s="91" t="s">
        <v>167</v>
      </c>
      <c r="F7" s="48">
        <v>1</v>
      </c>
      <c r="G7" s="48">
        <v>1</v>
      </c>
    </row>
    <row r="8" spans="1:7" ht="15.75" customHeight="1" x14ac:dyDescent="0.25">
      <c r="A8" s="74" t="s">
        <v>173</v>
      </c>
      <c r="B8" s="48">
        <v>0</v>
      </c>
      <c r="C8" s="48">
        <v>0.95</v>
      </c>
      <c r="D8" s="91">
        <v>0.75</v>
      </c>
      <c r="E8" s="91" t="s">
        <v>167</v>
      </c>
      <c r="F8" s="48">
        <v>1</v>
      </c>
      <c r="G8" s="48">
        <v>1</v>
      </c>
    </row>
    <row r="9" spans="1:7" ht="15.75" customHeight="1" x14ac:dyDescent="0.25">
      <c r="A9" s="74" t="s">
        <v>174</v>
      </c>
      <c r="B9" s="48">
        <v>0</v>
      </c>
      <c r="C9" s="48">
        <v>0.95</v>
      </c>
      <c r="D9" s="91">
        <v>0.19</v>
      </c>
      <c r="E9" s="91" t="s">
        <v>167</v>
      </c>
      <c r="F9" s="48">
        <v>1</v>
      </c>
      <c r="G9" s="48">
        <v>1</v>
      </c>
    </row>
    <row r="10" spans="1:7" ht="15.75" customHeight="1" x14ac:dyDescent="0.25">
      <c r="A10" s="70" t="s">
        <v>175</v>
      </c>
      <c r="B10" s="48">
        <v>0</v>
      </c>
      <c r="C10" s="48">
        <v>0.95</v>
      </c>
      <c r="D10" s="91">
        <v>0.73</v>
      </c>
      <c r="E10" s="91" t="s">
        <v>167</v>
      </c>
      <c r="F10" s="48">
        <v>1</v>
      </c>
      <c r="G10" s="48">
        <v>1</v>
      </c>
    </row>
    <row r="11" spans="1:7" ht="15.75" customHeight="1" x14ac:dyDescent="0.25">
      <c r="A11" s="70" t="s">
        <v>176</v>
      </c>
      <c r="B11" s="48">
        <v>0.47062090000000001</v>
      </c>
      <c r="C11" s="48">
        <v>0.95</v>
      </c>
      <c r="D11" s="91">
        <v>13.591732347475441</v>
      </c>
      <c r="E11" s="91" t="s">
        <v>167</v>
      </c>
      <c r="F11" s="48">
        <v>1</v>
      </c>
      <c r="G11" s="48">
        <v>1</v>
      </c>
    </row>
    <row r="12" spans="1:7" ht="15.75" customHeight="1" x14ac:dyDescent="0.25">
      <c r="A12" s="70" t="s">
        <v>177</v>
      </c>
      <c r="B12" s="48">
        <v>0</v>
      </c>
      <c r="C12" s="48">
        <v>0.95</v>
      </c>
      <c r="D12" s="91">
        <v>0.24</v>
      </c>
      <c r="E12" s="91" t="s">
        <v>167</v>
      </c>
      <c r="F12" s="48">
        <v>1</v>
      </c>
      <c r="G12" s="48">
        <v>1</v>
      </c>
    </row>
    <row r="13" spans="1:7" ht="15.75" customHeight="1" x14ac:dyDescent="0.25">
      <c r="A13" s="70" t="s">
        <v>178</v>
      </c>
      <c r="B13" s="48">
        <v>0</v>
      </c>
      <c r="C13" s="48">
        <v>0.95</v>
      </c>
      <c r="D13" s="91">
        <v>0.55000000000000004</v>
      </c>
      <c r="E13" s="91" t="s">
        <v>167</v>
      </c>
      <c r="F13" s="48">
        <v>1</v>
      </c>
      <c r="G13" s="48">
        <v>1</v>
      </c>
    </row>
    <row r="14" spans="1:7" ht="15.75" customHeight="1" x14ac:dyDescent="0.25">
      <c r="A14" s="74" t="s">
        <v>179</v>
      </c>
      <c r="B14" s="48">
        <v>0</v>
      </c>
      <c r="C14" s="48">
        <v>0.95</v>
      </c>
      <c r="D14" s="91">
        <v>0.73</v>
      </c>
      <c r="E14" s="91" t="s">
        <v>167</v>
      </c>
      <c r="F14" s="48">
        <v>1</v>
      </c>
      <c r="G14" s="48">
        <v>1</v>
      </c>
    </row>
    <row r="15" spans="1:7" ht="15.75" customHeight="1" x14ac:dyDescent="0.25">
      <c r="A15" s="74" t="s">
        <v>180</v>
      </c>
      <c r="B15" s="48">
        <v>0</v>
      </c>
      <c r="C15" s="48">
        <v>0.95</v>
      </c>
      <c r="D15" s="91">
        <v>1.78</v>
      </c>
      <c r="E15" s="91" t="s">
        <v>167</v>
      </c>
      <c r="F15" s="48">
        <v>1</v>
      </c>
      <c r="G15" s="48">
        <v>1</v>
      </c>
    </row>
    <row r="16" spans="1:7" ht="15.75" customHeight="1" x14ac:dyDescent="0.25">
      <c r="A16" s="74" t="s">
        <v>181</v>
      </c>
      <c r="B16" s="48">
        <v>0.79271900000000006</v>
      </c>
      <c r="C16" s="48">
        <v>0.95</v>
      </c>
      <c r="D16" s="91">
        <v>0.33097508532551267</v>
      </c>
      <c r="E16" s="91" t="s">
        <v>167</v>
      </c>
      <c r="F16" s="48">
        <v>1</v>
      </c>
      <c r="G16" s="48">
        <v>1</v>
      </c>
    </row>
    <row r="17" spans="1:7" ht="15.75" customHeight="1" x14ac:dyDescent="0.25">
      <c r="A17" s="74" t="s">
        <v>182</v>
      </c>
      <c r="B17" s="48">
        <v>0.12681000000000001</v>
      </c>
      <c r="C17" s="48">
        <v>0.95</v>
      </c>
      <c r="D17" s="91">
        <v>0.1369044839662158</v>
      </c>
      <c r="E17" s="91" t="s">
        <v>167</v>
      </c>
      <c r="F17" s="48">
        <v>1</v>
      </c>
      <c r="G17" s="48">
        <v>1</v>
      </c>
    </row>
    <row r="18" spans="1:7" ht="15.9" customHeight="1" x14ac:dyDescent="0.25">
      <c r="A18" s="74" t="s">
        <v>148</v>
      </c>
      <c r="B18" s="48">
        <v>0.35273559999999998</v>
      </c>
      <c r="C18" s="48">
        <v>0.95</v>
      </c>
      <c r="D18" s="91">
        <v>3.2163028334016039</v>
      </c>
      <c r="E18" s="91" t="s">
        <v>167</v>
      </c>
      <c r="F18" s="48">
        <v>1</v>
      </c>
      <c r="G18" s="48">
        <v>1</v>
      </c>
    </row>
    <row r="19" spans="1:7" ht="15.75" customHeight="1" x14ac:dyDescent="0.25">
      <c r="A19" s="74" t="s">
        <v>150</v>
      </c>
      <c r="B19" s="48">
        <v>0.2588009</v>
      </c>
      <c r="C19" s="48">
        <v>0.95</v>
      </c>
      <c r="D19" s="91">
        <v>5</v>
      </c>
      <c r="E19" s="91" t="s">
        <v>167</v>
      </c>
      <c r="F19" s="48">
        <v>1</v>
      </c>
      <c r="G19" s="48">
        <v>1</v>
      </c>
    </row>
    <row r="20" spans="1:7" ht="15.75" customHeight="1" x14ac:dyDescent="0.25">
      <c r="A20" s="74" t="s">
        <v>152</v>
      </c>
      <c r="B20" s="48">
        <v>0.2588009</v>
      </c>
      <c r="C20" s="48">
        <v>0.95</v>
      </c>
      <c r="D20" s="91">
        <v>5</v>
      </c>
      <c r="E20" s="91" t="s">
        <v>167</v>
      </c>
      <c r="F20" s="48">
        <v>1</v>
      </c>
      <c r="G20" s="48">
        <v>1</v>
      </c>
    </row>
    <row r="21" spans="1:7" ht="15.75" customHeight="1" x14ac:dyDescent="0.25">
      <c r="A21" s="74" t="s">
        <v>183</v>
      </c>
      <c r="B21" s="48">
        <v>0</v>
      </c>
      <c r="C21" s="48">
        <v>0.95</v>
      </c>
      <c r="D21" s="91">
        <v>2.626153737244413</v>
      </c>
      <c r="E21" s="91" t="s">
        <v>167</v>
      </c>
      <c r="F21" s="48">
        <v>1</v>
      </c>
      <c r="G21" s="48">
        <v>1</v>
      </c>
    </row>
    <row r="22" spans="1:7" ht="15.75" customHeight="1" x14ac:dyDescent="0.25">
      <c r="A22" s="74" t="s">
        <v>184</v>
      </c>
      <c r="B22" s="48">
        <v>0</v>
      </c>
      <c r="C22" s="48">
        <v>0.95</v>
      </c>
      <c r="D22" s="91">
        <v>23.22190166838157</v>
      </c>
      <c r="E22" s="91" t="s">
        <v>167</v>
      </c>
      <c r="F22" s="48">
        <v>1</v>
      </c>
      <c r="G22" s="48">
        <v>1</v>
      </c>
    </row>
    <row r="23" spans="1:7" ht="15.75" customHeight="1" x14ac:dyDescent="0.25">
      <c r="A23" s="74" t="s">
        <v>185</v>
      </c>
      <c r="B23" s="48">
        <v>0.91997669999999998</v>
      </c>
      <c r="C23" s="48">
        <v>0.95</v>
      </c>
      <c r="D23" s="91">
        <v>4.4935547009666941</v>
      </c>
      <c r="E23" s="91" t="s">
        <v>167</v>
      </c>
      <c r="F23" s="48">
        <v>1</v>
      </c>
      <c r="G23" s="48">
        <v>1</v>
      </c>
    </row>
    <row r="24" spans="1:7" ht="15.75" customHeight="1" x14ac:dyDescent="0.25">
      <c r="A24" s="74" t="s">
        <v>186</v>
      </c>
      <c r="B24" s="48">
        <v>0.47365786893422002</v>
      </c>
      <c r="C24" s="48">
        <v>0.95</v>
      </c>
      <c r="D24" s="91">
        <v>1</v>
      </c>
      <c r="E24" s="91" t="s">
        <v>167</v>
      </c>
      <c r="F24" s="48">
        <v>1</v>
      </c>
      <c r="G24" s="48">
        <v>1</v>
      </c>
    </row>
    <row r="25" spans="1:7" ht="15.75" customHeight="1" x14ac:dyDescent="0.25">
      <c r="A25" s="74" t="s">
        <v>187</v>
      </c>
      <c r="B25" s="48">
        <v>0</v>
      </c>
      <c r="C25" s="48">
        <v>0.95</v>
      </c>
      <c r="D25" s="91">
        <v>1</v>
      </c>
      <c r="E25" s="91" t="s">
        <v>167</v>
      </c>
      <c r="F25" s="48">
        <v>1</v>
      </c>
      <c r="G25" s="48">
        <v>1</v>
      </c>
    </row>
    <row r="26" spans="1:7" ht="15.75" customHeight="1" x14ac:dyDescent="0.25">
      <c r="A26" s="74" t="s">
        <v>188</v>
      </c>
      <c r="B26" s="48">
        <v>0.47062090000000001</v>
      </c>
      <c r="C26" s="48">
        <v>0.95</v>
      </c>
      <c r="D26" s="91">
        <v>4.6500000000000004</v>
      </c>
      <c r="E26" s="91" t="s">
        <v>167</v>
      </c>
      <c r="F26" s="48">
        <v>1</v>
      </c>
      <c r="G26" s="48">
        <v>1</v>
      </c>
    </row>
    <row r="27" spans="1:7" ht="15.75" customHeight="1" x14ac:dyDescent="0.25">
      <c r="A27" s="74" t="s">
        <v>189</v>
      </c>
      <c r="B27" s="48">
        <v>0</v>
      </c>
      <c r="C27" s="48">
        <v>0.95</v>
      </c>
      <c r="D27" s="91">
        <v>19.59004600780592</v>
      </c>
      <c r="E27" s="91" t="s">
        <v>167</v>
      </c>
      <c r="F27" s="48">
        <v>1</v>
      </c>
      <c r="G27" s="48">
        <v>1</v>
      </c>
    </row>
    <row r="28" spans="1:7" ht="15.75" customHeight="1" x14ac:dyDescent="0.25">
      <c r="A28" s="74" t="s">
        <v>190</v>
      </c>
      <c r="B28" s="48">
        <v>0.2215608</v>
      </c>
      <c r="C28" s="48">
        <v>0.95</v>
      </c>
      <c r="D28" s="91">
        <v>1</v>
      </c>
      <c r="E28" s="91" t="s">
        <v>167</v>
      </c>
      <c r="F28" s="48">
        <v>1</v>
      </c>
      <c r="G28" s="48">
        <v>1</v>
      </c>
    </row>
    <row r="29" spans="1:7" ht="15.75" customHeight="1" x14ac:dyDescent="0.25">
      <c r="A29" s="74" t="s">
        <v>191</v>
      </c>
      <c r="B29" s="48">
        <v>0.27600000000000002</v>
      </c>
      <c r="C29" s="48">
        <v>0.95</v>
      </c>
      <c r="D29" s="91">
        <v>73.100645834826111</v>
      </c>
      <c r="E29" s="91" t="s">
        <v>167</v>
      </c>
      <c r="F29" s="48">
        <v>1</v>
      </c>
      <c r="G29" s="48">
        <v>1</v>
      </c>
    </row>
    <row r="30" spans="1:7" ht="15.75" customHeight="1" x14ac:dyDescent="0.25">
      <c r="A30" s="74" t="s">
        <v>192</v>
      </c>
      <c r="B30" s="48">
        <v>0</v>
      </c>
      <c r="C30" s="48">
        <v>0.95</v>
      </c>
      <c r="D30" s="91">
        <v>64</v>
      </c>
      <c r="E30" s="91" t="s">
        <v>167</v>
      </c>
      <c r="F30" s="48">
        <v>1</v>
      </c>
      <c r="G30" s="48">
        <v>1</v>
      </c>
    </row>
    <row r="31" spans="1:7" ht="15.75" customHeight="1" x14ac:dyDescent="0.25">
      <c r="A31" s="74" t="s">
        <v>157</v>
      </c>
      <c r="B31" s="48">
        <v>7.9000000000000008E-3</v>
      </c>
      <c r="C31" s="48">
        <v>0.95</v>
      </c>
      <c r="D31" s="91">
        <v>2.265403049085001</v>
      </c>
      <c r="E31" s="91" t="s">
        <v>167</v>
      </c>
      <c r="F31" s="48">
        <v>1</v>
      </c>
      <c r="G31" s="48">
        <v>1</v>
      </c>
    </row>
    <row r="32" spans="1:7" ht="15.75" customHeight="1" x14ac:dyDescent="0.25">
      <c r="A32" s="74" t="s">
        <v>193</v>
      </c>
      <c r="B32" s="48">
        <v>0</v>
      </c>
      <c r="C32" s="48">
        <v>0.95</v>
      </c>
      <c r="D32" s="91">
        <v>0.66493210580190532</v>
      </c>
      <c r="E32" s="91" t="s">
        <v>167</v>
      </c>
      <c r="F32" s="48">
        <v>1</v>
      </c>
      <c r="G32" s="48">
        <v>1</v>
      </c>
    </row>
    <row r="33" spans="1:7" ht="15.75" customHeight="1" x14ac:dyDescent="0.25">
      <c r="A33" s="74" t="s">
        <v>194</v>
      </c>
      <c r="B33" s="48">
        <v>0.110349134296055</v>
      </c>
      <c r="C33" s="48">
        <v>0.95</v>
      </c>
      <c r="D33" s="91">
        <v>0.9</v>
      </c>
      <c r="E33" s="91" t="s">
        <v>167</v>
      </c>
      <c r="F33" s="48">
        <v>1</v>
      </c>
      <c r="G33" s="48">
        <v>1</v>
      </c>
    </row>
    <row r="34" spans="1:7" ht="15.75" customHeight="1" x14ac:dyDescent="0.25">
      <c r="A34" s="74" t="s">
        <v>195</v>
      </c>
      <c r="B34" s="48">
        <v>0.31415670000000001</v>
      </c>
      <c r="C34" s="48">
        <v>0.95</v>
      </c>
      <c r="D34" s="91">
        <v>0.9</v>
      </c>
      <c r="E34" s="91" t="s">
        <v>167</v>
      </c>
      <c r="F34" s="48">
        <v>1</v>
      </c>
      <c r="G34" s="48">
        <v>1</v>
      </c>
    </row>
    <row r="35" spans="1:7" ht="15.75" customHeight="1" x14ac:dyDescent="0.25">
      <c r="A35" s="74" t="s">
        <v>196</v>
      </c>
      <c r="B35" s="48">
        <v>0.316</v>
      </c>
      <c r="C35" s="48">
        <v>0.95</v>
      </c>
      <c r="D35" s="91">
        <v>79</v>
      </c>
      <c r="E35" s="91" t="s">
        <v>167</v>
      </c>
      <c r="F35" s="48">
        <v>1</v>
      </c>
      <c r="G35" s="48">
        <v>1</v>
      </c>
    </row>
    <row r="36" spans="1:7" ht="15.75" customHeight="1" x14ac:dyDescent="0.25">
      <c r="A36" s="74" t="s">
        <v>197</v>
      </c>
      <c r="B36" s="48">
        <v>0.59699999999999998</v>
      </c>
      <c r="C36" s="48">
        <v>0.95</v>
      </c>
      <c r="D36" s="91">
        <v>31</v>
      </c>
      <c r="E36" s="91" t="s">
        <v>167</v>
      </c>
      <c r="F36" s="48">
        <v>1</v>
      </c>
      <c r="G36" s="48">
        <v>1</v>
      </c>
    </row>
    <row r="37" spans="1:7" ht="15.75" customHeight="1" x14ac:dyDescent="0.25">
      <c r="A37" s="74" t="s">
        <v>198</v>
      </c>
      <c r="B37" s="48">
        <v>0.39793927322816203</v>
      </c>
      <c r="C37" s="48">
        <v>0.95</v>
      </c>
      <c r="D37" s="91">
        <v>102</v>
      </c>
      <c r="E37" s="91" t="s">
        <v>167</v>
      </c>
      <c r="F37" s="48">
        <v>1</v>
      </c>
      <c r="G37" s="48">
        <v>1</v>
      </c>
    </row>
    <row r="38" spans="1:7" ht="15.75" customHeight="1" x14ac:dyDescent="0.25">
      <c r="A38" s="74" t="s">
        <v>199</v>
      </c>
      <c r="B38" s="48">
        <v>0.16989360000000001</v>
      </c>
      <c r="C38" s="48">
        <v>0.95</v>
      </c>
      <c r="D38" s="91">
        <v>1.6048641310337011</v>
      </c>
      <c r="E38" s="91" t="s">
        <v>167</v>
      </c>
      <c r="F38" s="48">
        <v>1</v>
      </c>
      <c r="G38" s="48">
        <v>1</v>
      </c>
    </row>
    <row r="39" spans="1:7" ht="15.75" customHeight="1" x14ac:dyDescent="0.25">
      <c r="A39" s="74" t="s">
        <v>200</v>
      </c>
      <c r="B39" s="48">
        <v>0</v>
      </c>
      <c r="C39" s="48">
        <v>0.95</v>
      </c>
      <c r="D39" s="91">
        <v>1</v>
      </c>
      <c r="E39" s="91" t="s">
        <v>167</v>
      </c>
      <c r="F39" s="48">
        <v>1</v>
      </c>
      <c r="G39" s="4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74" bestFit="1" customWidth="1"/>
    <col min="2" max="2" width="47.90625" style="103" customWidth="1"/>
    <col min="3" max="3" width="42.453125" style="103" customWidth="1"/>
    <col min="4" max="9" width="11.453125" style="103" customWidth="1"/>
    <col min="10" max="16384" width="11.453125" style="103"/>
  </cols>
  <sheetData>
    <row r="1" spans="1:3" ht="13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9" t="s">
        <v>179</v>
      </c>
      <c r="B2" s="47" t="s">
        <v>189</v>
      </c>
      <c r="C2" s="47"/>
    </row>
    <row r="3" spans="1:3" x14ac:dyDescent="0.25">
      <c r="A3" s="49" t="s">
        <v>180</v>
      </c>
      <c r="B3" s="47" t="s">
        <v>189</v>
      </c>
      <c r="C3" s="47"/>
    </row>
    <row r="4" spans="1:3" x14ac:dyDescent="0.25">
      <c r="A4" s="49" t="s">
        <v>191</v>
      </c>
      <c r="B4" s="47" t="s">
        <v>184</v>
      </c>
      <c r="C4" s="47"/>
    </row>
    <row r="5" spans="1:3" x14ac:dyDescent="0.25">
      <c r="A5" s="49" t="s">
        <v>188</v>
      </c>
      <c r="B5" s="47" t="s">
        <v>184</v>
      </c>
      <c r="C5" s="47"/>
    </row>
    <row r="6" spans="1:3" x14ac:dyDescent="0.25">
      <c r="A6" s="49"/>
      <c r="B6" s="50"/>
      <c r="C6" s="50"/>
    </row>
    <row r="7" spans="1:3" x14ac:dyDescent="0.25">
      <c r="A7" s="49"/>
      <c r="B7" s="50"/>
      <c r="C7" s="50"/>
    </row>
    <row r="8" spans="1:3" x14ac:dyDescent="0.25">
      <c r="A8" s="49"/>
      <c r="B8" s="50"/>
      <c r="C8" s="50"/>
    </row>
    <row r="9" spans="1:3" x14ac:dyDescent="0.25">
      <c r="A9" s="49"/>
      <c r="B9" s="50"/>
      <c r="C9" s="50"/>
    </row>
    <row r="10" spans="1:3" x14ac:dyDescent="0.25">
      <c r="A10" s="49"/>
      <c r="B10" s="50"/>
      <c r="C10" s="50"/>
    </row>
    <row r="11" spans="1:3" x14ac:dyDescent="0.25">
      <c r="A11" s="51"/>
      <c r="B11" s="50"/>
      <c r="C11" s="50"/>
    </row>
    <row r="12" spans="1:3" x14ac:dyDescent="0.25">
      <c r="A12" s="51"/>
      <c r="B12" s="50"/>
      <c r="C12" s="50"/>
    </row>
    <row r="13" spans="1:3" x14ac:dyDescent="0.25">
      <c r="A13" s="51"/>
      <c r="B13" s="50"/>
      <c r="C13" s="50"/>
    </row>
    <row r="14" spans="1:3" x14ac:dyDescent="0.25">
      <c r="A14" s="51"/>
      <c r="B14" s="50"/>
      <c r="C14" s="50"/>
    </row>
    <row r="15" spans="1:3" x14ac:dyDescent="0.25">
      <c r="A15" s="51"/>
      <c r="B15" s="50"/>
      <c r="C15" s="50"/>
    </row>
    <row r="16" spans="1:3" x14ac:dyDescent="0.25">
      <c r="A16" s="51"/>
      <c r="B16" s="50"/>
      <c r="C16" s="50"/>
    </row>
    <row r="17" spans="1:3" x14ac:dyDescent="0.25">
      <c r="A17" s="51"/>
      <c r="B17" s="50"/>
      <c r="C17" s="50"/>
    </row>
    <row r="18" spans="1:3" x14ac:dyDescent="0.25">
      <c r="A18" s="51"/>
      <c r="B18" s="50"/>
      <c r="C18" s="50"/>
    </row>
    <row r="19" spans="1:3" x14ac:dyDescent="0.25">
      <c r="A19" s="49"/>
      <c r="B19" s="50"/>
      <c r="C19" s="50"/>
    </row>
    <row r="20" spans="1:3" x14ac:dyDescent="0.25">
      <c r="A20" s="49"/>
      <c r="B20" s="50"/>
      <c r="C20" s="5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103" customWidth="1"/>
    <col min="2" max="7" width="11.453125" style="103" customWidth="1"/>
    <col min="8" max="16384" width="11.453125" style="103"/>
  </cols>
  <sheetData>
    <row r="1" spans="1:1" ht="13" x14ac:dyDescent="0.3">
      <c r="A1" s="57" t="s">
        <v>156</v>
      </c>
    </row>
    <row r="2" spans="1:1" x14ac:dyDescent="0.25">
      <c r="A2" s="25" t="s">
        <v>171</v>
      </c>
    </row>
    <row r="3" spans="1:1" x14ac:dyDescent="0.25">
      <c r="A3" s="25" t="s">
        <v>181</v>
      </c>
    </row>
    <row r="4" spans="1:1" x14ac:dyDescent="0.25">
      <c r="A4" s="25" t="s">
        <v>185</v>
      </c>
    </row>
    <row r="5" spans="1:1" x14ac:dyDescent="0.25">
      <c r="A5" s="25" t="s">
        <v>194</v>
      </c>
    </row>
    <row r="6" spans="1:1" x14ac:dyDescent="0.25">
      <c r="A6" s="25" t="s">
        <v>195</v>
      </c>
    </row>
    <row r="7" spans="1:1" x14ac:dyDescent="0.25">
      <c r="A7" s="25" t="s">
        <v>196</v>
      </c>
    </row>
    <row r="8" spans="1:1" x14ac:dyDescent="0.25">
      <c r="A8" s="25" t="s">
        <v>197</v>
      </c>
    </row>
    <row r="9" spans="1:1" x14ac:dyDescent="0.25">
      <c r="A9" s="25" t="s">
        <v>198</v>
      </c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8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83" t="s">
        <v>81</v>
      </c>
      <c r="B2" s="14">
        <f>'Baseline year population inputs'!C51</f>
        <v>3.3</v>
      </c>
      <c r="C2" s="14">
        <f>'Baseline year population inputs'!C52</f>
        <v>3.3</v>
      </c>
      <c r="D2" s="14">
        <f>'Baseline year population inputs'!C53</f>
        <v>3.3</v>
      </c>
      <c r="E2" s="14">
        <f>'Baseline year population inputs'!C54</f>
        <v>3.3</v>
      </c>
      <c r="F2" s="14">
        <f>'Baseline year population inputs'!C55</f>
        <v>3.3</v>
      </c>
    </row>
    <row r="3" spans="1:6" ht="15.75" customHeight="1" x14ac:dyDescent="0.25">
      <c r="A3" s="83" t="s">
        <v>204</v>
      </c>
      <c r="B3" s="14">
        <f>frac_mam_1month * 2.6</f>
        <v>0.1269114084541797</v>
      </c>
      <c r="C3" s="14">
        <f>frac_mam_1_5months * 2.6</f>
        <v>0.1269114084541797</v>
      </c>
      <c r="D3" s="14">
        <f>frac_mam_6_11months * 2.6</f>
        <v>0.14670626297593109</v>
      </c>
      <c r="E3" s="14">
        <f>frac_mam_12_23months * 2.6</f>
        <v>0.13061614185571666</v>
      </c>
      <c r="F3" s="14">
        <f>frac_mam_24_59months * 2.6</f>
        <v>6.6237719357013627E-2</v>
      </c>
    </row>
    <row r="4" spans="1:6" ht="15.75" customHeight="1" x14ac:dyDescent="0.25">
      <c r="A4" s="83" t="s">
        <v>205</v>
      </c>
      <c r="B4" s="14">
        <f>frac_sam_1month * 2.6</f>
        <v>3.521081078797568E-2</v>
      </c>
      <c r="C4" s="14">
        <f>frac_sam_1_5months * 2.6</f>
        <v>3.521081078797568E-2</v>
      </c>
      <c r="D4" s="14">
        <f>frac_sam_6_11months * 2.6</f>
        <v>6.4920558407902604E-2</v>
      </c>
      <c r="E4" s="14">
        <f>frac_sam_12_23months * 2.6</f>
        <v>3.3833968639373761E-2</v>
      </c>
      <c r="F4" s="14">
        <f>frac_sam_24_59months * 2.6</f>
        <v>9.7472895868122578E-3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53125" defaultRowHeight="15.75" customHeight="1" x14ac:dyDescent="0.25"/>
  <cols>
    <col min="1" max="1" width="20" style="2" bestFit="1" customWidth="1"/>
    <col min="2" max="2" width="45.90625" style="2" customWidth="1"/>
    <col min="3" max="3" width="8.453125" style="2" bestFit="1" customWidth="1"/>
    <col min="4" max="4" width="10" style="2" bestFit="1" customWidth="1"/>
    <col min="5" max="5" width="10.90625" style="2" bestFit="1" customWidth="1"/>
    <col min="6" max="7" width="11.90625" style="2" bestFit="1" customWidth="1"/>
    <col min="8" max="11" width="13.90625" style="2" bestFit="1" customWidth="1"/>
    <col min="12" max="15" width="15.08984375" style="2" bestFit="1" customWidth="1"/>
  </cols>
  <sheetData>
    <row r="1" spans="1:15" ht="15.75" customHeight="1" x14ac:dyDescent="0.3">
      <c r="A1" s="57" t="s">
        <v>206</v>
      </c>
      <c r="B1" s="75" t="s">
        <v>156</v>
      </c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112</v>
      </c>
      <c r="I1" s="57" t="s">
        <v>113</v>
      </c>
      <c r="J1" s="57" t="s">
        <v>114</v>
      </c>
      <c r="K1" s="57" t="s">
        <v>115</v>
      </c>
      <c r="L1" s="57" t="s">
        <v>58</v>
      </c>
      <c r="M1" s="57" t="s">
        <v>59</v>
      </c>
      <c r="N1" s="57" t="s">
        <v>60</v>
      </c>
      <c r="O1" s="57" t="s">
        <v>61</v>
      </c>
    </row>
    <row r="2" spans="1:15" ht="15.75" customHeight="1" x14ac:dyDescent="0.3">
      <c r="A2" s="57" t="s">
        <v>76</v>
      </c>
      <c r="B2" s="74" t="s">
        <v>169</v>
      </c>
      <c r="C2" s="52">
        <v>0</v>
      </c>
      <c r="D2" s="52">
        <f>food_insecure</f>
        <v>0.24299999999999999</v>
      </c>
      <c r="E2" s="52">
        <f>food_insecure</f>
        <v>0.24299999999999999</v>
      </c>
      <c r="F2" s="52">
        <f>food_insecure</f>
        <v>0.24299999999999999</v>
      </c>
      <c r="G2" s="52">
        <f>food_insecure</f>
        <v>0.24299999999999999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5">
      <c r="B3" s="74" t="s">
        <v>170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5">
      <c r="B4" s="74" t="s">
        <v>183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5">
      <c r="B5" s="74" t="s">
        <v>184</v>
      </c>
      <c r="C5" s="52">
        <v>0</v>
      </c>
      <c r="D5" s="52">
        <v>0</v>
      </c>
      <c r="E5" s="52">
        <f>food_insecure</f>
        <v>0.24299999999999999</v>
      </c>
      <c r="F5" s="52">
        <f>food_insecure</f>
        <v>0.24299999999999999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5">
      <c r="B6" s="74" t="s">
        <v>188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5">
      <c r="B7" s="19" t="s">
        <v>190</v>
      </c>
      <c r="C7" s="52">
        <f>diarrhoea_1mo*frac_diarrhea_severe</f>
        <v>7.180627047262518E-2</v>
      </c>
      <c r="D7" s="52">
        <f>diarrhoea_1_5mo*frac_diarrhea_severe</f>
        <v>7.180627047262518E-2</v>
      </c>
      <c r="E7" s="52">
        <f>diarrhoea_6_11mo*frac_diarrhea_severe</f>
        <v>7.180627047262518E-2</v>
      </c>
      <c r="F7" s="52">
        <f>diarrhoea_12_23mo*frac_diarrhea_severe</f>
        <v>7.180627047262518E-2</v>
      </c>
      <c r="G7" s="52">
        <f>diarrhoea_24_59mo*frac_diarrhea_severe</f>
        <v>7.180627047262518E-2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5">
      <c r="B8" s="74" t="s">
        <v>191</v>
      </c>
      <c r="C8" s="52">
        <v>0</v>
      </c>
      <c r="D8" s="52">
        <v>0</v>
      </c>
      <c r="E8" s="52">
        <f>food_insecure</f>
        <v>0.24299999999999999</v>
      </c>
      <c r="F8" s="52">
        <f>food_insecure</f>
        <v>0.24299999999999999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5">
      <c r="B9" s="74" t="s">
        <v>192</v>
      </c>
      <c r="C9" s="52">
        <v>0</v>
      </c>
      <c r="D9" s="52">
        <v>0</v>
      </c>
      <c r="E9" s="52">
        <f>food_insecure</f>
        <v>0.24299999999999999</v>
      </c>
      <c r="F9" s="52">
        <f>food_insecure</f>
        <v>0.24299999999999999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5">
      <c r="B10" s="74" t="s">
        <v>157</v>
      </c>
      <c r="C10" s="52">
        <v>0</v>
      </c>
      <c r="D10" s="52">
        <f>IF(ISBLANK(comm_deliv), frac_children_health_facility,1)</f>
        <v>0.42</v>
      </c>
      <c r="E10" s="52">
        <f>IF(ISBLANK(comm_deliv), frac_children_health_facility,1)</f>
        <v>0.42</v>
      </c>
      <c r="F10" s="52">
        <f>IF(ISBLANK(comm_deliv), frac_children_health_facility,1)</f>
        <v>0.42</v>
      </c>
      <c r="G10" s="52">
        <f>IF(ISBLANK(comm_deliv), frac_children_health_facility,1)</f>
        <v>0.42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5">
      <c r="B11" s="74" t="s">
        <v>193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5">
      <c r="B12" s="19" t="s">
        <v>199</v>
      </c>
      <c r="C12" s="52">
        <f>diarrhoea_1mo*frac_diarrhea_severe</f>
        <v>7.180627047262518E-2</v>
      </c>
      <c r="D12" s="52">
        <f>diarrhoea_1_5mo*frac_diarrhea_severe</f>
        <v>7.180627047262518E-2</v>
      </c>
      <c r="E12" s="52">
        <f>diarrhoea_6_11mo*frac_diarrhea_severe</f>
        <v>7.180627047262518E-2</v>
      </c>
      <c r="F12" s="52">
        <f>diarrhoea_12_23mo*frac_diarrhea_severe</f>
        <v>7.180627047262518E-2</v>
      </c>
      <c r="G12" s="52">
        <f>diarrhoea_24_59mo*frac_diarrhea_severe</f>
        <v>7.180627047262518E-2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5">
      <c r="B13" s="74" t="s">
        <v>200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5">
      <c r="B14" s="19"/>
    </row>
    <row r="15" spans="1:15" ht="15.75" customHeight="1" x14ac:dyDescent="0.3">
      <c r="A15" s="57" t="s">
        <v>90</v>
      </c>
      <c r="B15" s="19" t="s">
        <v>166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0.24299999999999999</v>
      </c>
      <c r="I15" s="52">
        <f>food_insecure</f>
        <v>0.24299999999999999</v>
      </c>
      <c r="J15" s="52">
        <f>food_insecure</f>
        <v>0.24299999999999999</v>
      </c>
      <c r="K15" s="52">
        <f>food_insecure</f>
        <v>0.24299999999999999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3">
      <c r="A16" s="57"/>
      <c r="B16" s="74" t="s">
        <v>168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3">
      <c r="A17" s="57"/>
      <c r="B17" s="74" t="s">
        <v>179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3">
      <c r="A18" s="57"/>
      <c r="B18" s="74" t="s">
        <v>180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0.37200000000000011</v>
      </c>
      <c r="I18" s="52">
        <f>frac_PW_health_facility</f>
        <v>0.37200000000000011</v>
      </c>
      <c r="J18" s="52">
        <f>frac_PW_health_facility</f>
        <v>0.37200000000000011</v>
      </c>
      <c r="K18" s="52">
        <f>frac_PW_health_facility</f>
        <v>0.37200000000000011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5">
      <c r="B19" s="19" t="s">
        <v>181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0.48840000000000011</v>
      </c>
      <c r="I19" s="52">
        <f>frac_malaria_risk</f>
        <v>0.48840000000000011</v>
      </c>
      <c r="J19" s="52">
        <f>frac_malaria_risk</f>
        <v>0.48840000000000011</v>
      </c>
      <c r="K19" s="52">
        <f>frac_malaria_risk</f>
        <v>0.48840000000000011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5">
      <c r="B20" s="74" t="s">
        <v>186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5">
      <c r="B21" s="74" t="s">
        <v>187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5">
      <c r="B22" s="19" t="s">
        <v>189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5">
      <c r="B23" s="19"/>
    </row>
    <row r="24" spans="1:15" ht="15.75" customHeight="1" x14ac:dyDescent="0.3">
      <c r="A24" s="57" t="s">
        <v>207</v>
      </c>
      <c r="B24" s="70" t="s">
        <v>171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0.27500000000000002</v>
      </c>
      <c r="M24" s="52">
        <f>famplan_unmet_need</f>
        <v>0.27500000000000002</v>
      </c>
      <c r="N24" s="52">
        <f>famplan_unmet_need</f>
        <v>0.27500000000000002</v>
      </c>
      <c r="O24" s="52">
        <f>famplan_unmet_need</f>
        <v>0.27500000000000002</v>
      </c>
    </row>
    <row r="25" spans="1:15" ht="15.75" customHeight="1" x14ac:dyDescent="0.25">
      <c r="B25" s="70" t="s">
        <v>175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0.18099032770004297</v>
      </c>
      <c r="M25" s="52">
        <f>(1-food_insecure)*(0.49)+food_insecure*(0.7)</f>
        <v>0.5410299999999999</v>
      </c>
      <c r="N25" s="52">
        <f>(1-food_insecure)*(0.49)+food_insecure*(0.7)</f>
        <v>0.5410299999999999</v>
      </c>
      <c r="O25" s="52">
        <f>(1-food_insecure)*(0.49)+food_insecure*(0.7)</f>
        <v>0.5410299999999999</v>
      </c>
    </row>
    <row r="26" spans="1:15" ht="15.75" customHeight="1" x14ac:dyDescent="0.25">
      <c r="B26" s="70" t="s">
        <v>176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7.7567283300018414E-2</v>
      </c>
      <c r="M26" s="52">
        <f>(1-food_insecure)*(0.21)+food_insecure*(0.3)</f>
        <v>0.23186999999999999</v>
      </c>
      <c r="N26" s="52">
        <f>(1-food_insecure)*(0.21)+food_insecure*(0.3)</f>
        <v>0.23186999999999999</v>
      </c>
      <c r="O26" s="52">
        <f>(1-food_insecure)*(0.21)+food_insecure*(0.3)</f>
        <v>0.23186999999999999</v>
      </c>
    </row>
    <row r="27" spans="1:15" ht="15.75" customHeight="1" x14ac:dyDescent="0.25">
      <c r="B27" s="70" t="s">
        <v>177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7.5971579063415631E-2</v>
      </c>
      <c r="M27" s="52">
        <f>(1-food_insecure)*(0.3)</f>
        <v>0.2271</v>
      </c>
      <c r="N27" s="52">
        <f>(1-food_insecure)*(0.3)</f>
        <v>0.2271</v>
      </c>
      <c r="O27" s="52">
        <f>(1-food_insecure)*(0.3)</f>
        <v>0.2271</v>
      </c>
    </row>
    <row r="28" spans="1:15" ht="15.75" customHeight="1" x14ac:dyDescent="0.25">
      <c r="B28" s="70" t="s">
        <v>178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0.66547080993652297</v>
      </c>
      <c r="M28" s="52">
        <v>0</v>
      </c>
      <c r="N28" s="52">
        <v>0</v>
      </c>
      <c r="O28" s="52">
        <v>0</v>
      </c>
    </row>
    <row r="29" spans="1:15" ht="15.75" customHeight="1" x14ac:dyDescent="0.25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57" t="s">
        <v>208</v>
      </c>
      <c r="B30" s="74" t="s">
        <v>172</v>
      </c>
      <c r="C30" s="52">
        <v>0</v>
      </c>
      <c r="D30" s="52">
        <v>0</v>
      </c>
      <c r="E30" s="52">
        <f t="shared" ref="E30:O30" si="0">frac_maize</f>
        <v>0.8</v>
      </c>
      <c r="F30" s="52">
        <f t="shared" si="0"/>
        <v>0.8</v>
      </c>
      <c r="G30" s="52">
        <f t="shared" si="0"/>
        <v>0.8</v>
      </c>
      <c r="H30" s="52">
        <f t="shared" si="0"/>
        <v>0.8</v>
      </c>
      <c r="I30" s="52">
        <f t="shared" si="0"/>
        <v>0.8</v>
      </c>
      <c r="J30" s="52">
        <f t="shared" si="0"/>
        <v>0.8</v>
      </c>
      <c r="K30" s="52">
        <f t="shared" si="0"/>
        <v>0.8</v>
      </c>
      <c r="L30" s="52">
        <f t="shared" si="0"/>
        <v>0.8</v>
      </c>
      <c r="M30" s="52">
        <f t="shared" si="0"/>
        <v>0.8</v>
      </c>
      <c r="N30" s="52">
        <f t="shared" si="0"/>
        <v>0.8</v>
      </c>
      <c r="O30" s="52">
        <f t="shared" si="0"/>
        <v>0.8</v>
      </c>
    </row>
    <row r="31" spans="1:15" ht="15.75" customHeight="1" x14ac:dyDescent="0.25">
      <c r="B31" s="74" t="s">
        <v>173</v>
      </c>
      <c r="C31" s="52">
        <v>0</v>
      </c>
      <c r="D31" s="52">
        <v>0</v>
      </c>
      <c r="E31" s="52">
        <f t="shared" ref="E31:O31" si="1">frac_rice</f>
        <v>0.1</v>
      </c>
      <c r="F31" s="52">
        <f t="shared" si="1"/>
        <v>0.1</v>
      </c>
      <c r="G31" s="52">
        <f t="shared" si="1"/>
        <v>0.1</v>
      </c>
      <c r="H31" s="52">
        <f t="shared" si="1"/>
        <v>0.1</v>
      </c>
      <c r="I31" s="52">
        <f t="shared" si="1"/>
        <v>0.1</v>
      </c>
      <c r="J31" s="52">
        <f t="shared" si="1"/>
        <v>0.1</v>
      </c>
      <c r="K31" s="52">
        <f t="shared" si="1"/>
        <v>0.1</v>
      </c>
      <c r="L31" s="52">
        <f t="shared" si="1"/>
        <v>0.1</v>
      </c>
      <c r="M31" s="52">
        <f t="shared" si="1"/>
        <v>0.1</v>
      </c>
      <c r="N31" s="52">
        <f t="shared" si="1"/>
        <v>0.1</v>
      </c>
      <c r="O31" s="52">
        <f t="shared" si="1"/>
        <v>0.1</v>
      </c>
    </row>
    <row r="32" spans="1:15" ht="15.75" customHeight="1" x14ac:dyDescent="0.25">
      <c r="B32" s="74" t="s">
        <v>174</v>
      </c>
      <c r="C32" s="52">
        <v>0</v>
      </c>
      <c r="D32" s="52">
        <v>0</v>
      </c>
      <c r="E32" s="52">
        <f t="shared" ref="E32:O32" si="2">frac_wheat</f>
        <v>0.1</v>
      </c>
      <c r="F32" s="52">
        <f t="shared" si="2"/>
        <v>0.1</v>
      </c>
      <c r="G32" s="52">
        <f t="shared" si="2"/>
        <v>0.1</v>
      </c>
      <c r="H32" s="52">
        <f t="shared" si="2"/>
        <v>0.1</v>
      </c>
      <c r="I32" s="52">
        <f t="shared" si="2"/>
        <v>0.1</v>
      </c>
      <c r="J32" s="52">
        <f t="shared" si="2"/>
        <v>0.1</v>
      </c>
      <c r="K32" s="52">
        <f t="shared" si="2"/>
        <v>0.1</v>
      </c>
      <c r="L32" s="52">
        <f t="shared" si="2"/>
        <v>0.1</v>
      </c>
      <c r="M32" s="52">
        <f t="shared" si="2"/>
        <v>0.1</v>
      </c>
      <c r="N32" s="52">
        <f t="shared" si="2"/>
        <v>0.1</v>
      </c>
      <c r="O32" s="52">
        <f t="shared" si="2"/>
        <v>0.1</v>
      </c>
    </row>
    <row r="33" spans="2:15" ht="15.75" customHeight="1" x14ac:dyDescent="0.25">
      <c r="B33" s="74" t="s">
        <v>182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5">
      <c r="B34" s="74" t="s">
        <v>185</v>
      </c>
      <c r="C34" s="52">
        <f t="shared" ref="C34:O34" si="3">frac_malaria_risk</f>
        <v>0.48840000000000011</v>
      </c>
      <c r="D34" s="52">
        <f t="shared" si="3"/>
        <v>0.48840000000000011</v>
      </c>
      <c r="E34" s="52">
        <f t="shared" si="3"/>
        <v>0.48840000000000011</v>
      </c>
      <c r="F34" s="52">
        <f t="shared" si="3"/>
        <v>0.48840000000000011</v>
      </c>
      <c r="G34" s="52">
        <f t="shared" si="3"/>
        <v>0.48840000000000011</v>
      </c>
      <c r="H34" s="52">
        <f t="shared" si="3"/>
        <v>0.48840000000000011</v>
      </c>
      <c r="I34" s="52">
        <f t="shared" si="3"/>
        <v>0.48840000000000011</v>
      </c>
      <c r="J34" s="52">
        <f t="shared" si="3"/>
        <v>0.48840000000000011</v>
      </c>
      <c r="K34" s="52">
        <f t="shared" si="3"/>
        <v>0.48840000000000011</v>
      </c>
      <c r="L34" s="52">
        <f t="shared" si="3"/>
        <v>0.48840000000000011</v>
      </c>
      <c r="M34" s="52">
        <f t="shared" si="3"/>
        <v>0.48840000000000011</v>
      </c>
      <c r="N34" s="52">
        <f t="shared" si="3"/>
        <v>0.48840000000000011</v>
      </c>
      <c r="O34" s="52">
        <f t="shared" si="3"/>
        <v>0.48840000000000011</v>
      </c>
    </row>
    <row r="35" spans="2:15" ht="15.75" customHeight="1" x14ac:dyDescent="0.25">
      <c r="B35" s="19" t="s">
        <v>194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5">
      <c r="B36" s="19" t="s">
        <v>195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5">
      <c r="B37" s="19" t="s">
        <v>196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5">
      <c r="B38" s="19" t="s">
        <v>197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5">
      <c r="B39" s="19" t="s">
        <v>198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3" t="s">
        <v>167</v>
      </c>
    </row>
    <row r="2" spans="1:1" x14ac:dyDescent="0.25">
      <c r="A2" s="103" t="s">
        <v>209</v>
      </c>
    </row>
    <row r="3" spans="1:1" x14ac:dyDescent="0.25">
      <c r="A3" s="103" t="s">
        <v>210</v>
      </c>
    </row>
    <row r="4" spans="1:1" x14ac:dyDescent="0.25">
      <c r="A4" s="10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103" customWidth="1"/>
    <col min="2" max="2" width="12.453125" style="103" customWidth="1"/>
    <col min="3" max="4" width="11.453125" style="103" customWidth="1"/>
    <col min="5" max="5" width="17.453125" style="103" customWidth="1"/>
    <col min="6" max="11" width="11.453125" style="103" customWidth="1"/>
    <col min="12" max="16384" width="11.453125" style="103"/>
  </cols>
  <sheetData>
    <row r="1" spans="1:5" ht="13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3.75" customHeight="1" x14ac:dyDescent="0.3">
      <c r="A2" s="20" t="s">
        <v>216</v>
      </c>
      <c r="B2" s="20">
        <v>0.9</v>
      </c>
      <c r="C2" s="103">
        <v>0.09</v>
      </c>
      <c r="D2" s="103">
        <v>0.8</v>
      </c>
      <c r="E2" s="103">
        <f t="shared" ref="E2:E10" si="0">C2*D2</f>
        <v>7.1999999999999995E-2</v>
      </c>
    </row>
    <row r="3" spans="1:5" ht="13.75" customHeight="1" x14ac:dyDescent="0.3">
      <c r="A3" s="20" t="s">
        <v>217</v>
      </c>
      <c r="B3" s="20">
        <v>1</v>
      </c>
      <c r="C3" s="103">
        <v>0.02</v>
      </c>
      <c r="D3" s="103">
        <v>1.9</v>
      </c>
      <c r="E3" s="103">
        <f t="shared" si="0"/>
        <v>3.7999999999999999E-2</v>
      </c>
    </row>
    <row r="4" spans="1:5" ht="13.75" customHeight="1" x14ac:dyDescent="0.3">
      <c r="A4" s="20" t="s">
        <v>218</v>
      </c>
      <c r="B4" s="20">
        <v>1</v>
      </c>
      <c r="C4" s="103">
        <v>0.08</v>
      </c>
      <c r="D4" s="103">
        <v>2</v>
      </c>
      <c r="E4" s="103">
        <f t="shared" si="0"/>
        <v>0.16</v>
      </c>
    </row>
    <row r="5" spans="1:5" ht="13.75" customHeight="1" x14ac:dyDescent="0.3">
      <c r="A5" s="20" t="s">
        <v>219</v>
      </c>
      <c r="B5" s="20">
        <v>1</v>
      </c>
      <c r="C5" s="103">
        <v>0.18</v>
      </c>
      <c r="D5" s="103">
        <v>0.7</v>
      </c>
      <c r="E5" s="103">
        <f t="shared" si="0"/>
        <v>0.126</v>
      </c>
    </row>
    <row r="6" spans="1:5" ht="13.75" customHeight="1" x14ac:dyDescent="0.3">
      <c r="A6" s="20" t="s">
        <v>220</v>
      </c>
      <c r="B6" s="20">
        <v>1</v>
      </c>
      <c r="C6" s="103">
        <v>0.02</v>
      </c>
      <c r="D6" s="103">
        <v>0.7</v>
      </c>
      <c r="E6" s="103">
        <f t="shared" si="0"/>
        <v>1.3999999999999999E-2</v>
      </c>
    </row>
    <row r="7" spans="1:5" ht="13.75" customHeight="1" x14ac:dyDescent="0.3">
      <c r="A7" s="20" t="s">
        <v>221</v>
      </c>
      <c r="B7" s="20">
        <v>0.93</v>
      </c>
      <c r="C7" s="103">
        <v>0.45</v>
      </c>
      <c r="D7" s="103">
        <v>0.9</v>
      </c>
      <c r="E7" s="103">
        <f t="shared" si="0"/>
        <v>0.40500000000000003</v>
      </c>
    </row>
    <row r="8" spans="1:5" ht="13.75" customHeight="1" x14ac:dyDescent="0.3">
      <c r="A8" s="20" t="s">
        <v>222</v>
      </c>
      <c r="B8" s="20">
        <v>0.5</v>
      </c>
      <c r="C8" s="103">
        <v>0.03</v>
      </c>
      <c r="D8" s="103">
        <v>0</v>
      </c>
      <c r="E8" s="103">
        <f t="shared" si="0"/>
        <v>0</v>
      </c>
    </row>
    <row r="9" spans="1:5" ht="13.75" customHeight="1" x14ac:dyDescent="0.3">
      <c r="A9" s="20" t="s">
        <v>223</v>
      </c>
      <c r="B9" s="20">
        <v>0.5</v>
      </c>
      <c r="C9" s="103">
        <v>0.11</v>
      </c>
      <c r="D9" s="103">
        <v>0</v>
      </c>
      <c r="E9" s="103">
        <f t="shared" si="0"/>
        <v>0</v>
      </c>
    </row>
    <row r="10" spans="1:5" ht="13.75" customHeight="1" x14ac:dyDescent="0.3">
      <c r="A10" s="20" t="s">
        <v>224</v>
      </c>
      <c r="B10" s="20">
        <v>0.98</v>
      </c>
      <c r="C10" s="103">
        <v>0.01</v>
      </c>
      <c r="D10" s="103">
        <v>0.6</v>
      </c>
      <c r="E10" s="103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21" width="16.08984375" style="56" customWidth="1"/>
    <col min="22" max="16384" width="16.08984375" style="56"/>
  </cols>
  <sheetData>
    <row r="1" spans="1:15" ht="15.75" customHeight="1" x14ac:dyDescent="0.35">
      <c r="A1" s="57" t="s">
        <v>206</v>
      </c>
      <c r="B1" s="75" t="s">
        <v>156</v>
      </c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112</v>
      </c>
      <c r="I1" s="57" t="s">
        <v>113</v>
      </c>
      <c r="J1" s="57" t="s">
        <v>114</v>
      </c>
      <c r="K1" s="57" t="s">
        <v>115</v>
      </c>
      <c r="L1" s="57" t="s">
        <v>58</v>
      </c>
      <c r="M1" s="57" t="s">
        <v>59</v>
      </c>
      <c r="N1" s="57" t="s">
        <v>60</v>
      </c>
      <c r="O1" s="57" t="s">
        <v>61</v>
      </c>
    </row>
    <row r="2" spans="1:15" ht="15.75" customHeight="1" x14ac:dyDescent="0.35">
      <c r="A2" s="57" t="s">
        <v>76</v>
      </c>
      <c r="B2" s="74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74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74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74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74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74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74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74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74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74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74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74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74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74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74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57" t="s">
        <v>90</v>
      </c>
      <c r="B18" s="74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57"/>
      <c r="B19" s="74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4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4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74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74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74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57" t="s">
        <v>207</v>
      </c>
      <c r="B27" s="74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0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57"/>
      <c r="B29" s="70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0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0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57" t="s">
        <v>208</v>
      </c>
      <c r="B33" s="74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74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74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74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74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74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74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74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74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74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103" bestFit="1" customWidth="1"/>
    <col min="2" max="2" width="8.6328125" style="103" bestFit="1" customWidth="1"/>
    <col min="3" max="3" width="8.90625" style="103" bestFit="1" customWidth="1"/>
    <col min="4" max="4" width="18.36328125" style="103" bestFit="1" customWidth="1"/>
    <col min="5" max="5" width="17.453125" style="103" bestFit="1" customWidth="1"/>
    <col min="6" max="6" width="13.54296875" style="103" bestFit="1" customWidth="1"/>
    <col min="7" max="7" width="9.81640625" style="103" bestFit="1" customWidth="1"/>
    <col min="8" max="8" width="8.90625" style="103" bestFit="1" customWidth="1"/>
    <col min="9" max="9" width="14.81640625" style="103" bestFit="1" customWidth="1"/>
    <col min="10" max="10" width="15.36328125" style="103" bestFit="1" customWidth="1"/>
    <col min="11" max="16" width="12.81640625" style="103" customWidth="1"/>
    <col min="17" max="16384" width="12.81640625" style="103"/>
  </cols>
  <sheetData>
    <row r="1" spans="1:11" ht="13" x14ac:dyDescent="0.3">
      <c r="A1" s="57" t="s">
        <v>156</v>
      </c>
      <c r="B1" s="103" t="s">
        <v>225</v>
      </c>
      <c r="C1" s="103" t="s">
        <v>111</v>
      </c>
      <c r="D1" s="103" t="s">
        <v>226</v>
      </c>
      <c r="E1" s="103" t="s">
        <v>227</v>
      </c>
      <c r="F1" s="103" t="s">
        <v>118</v>
      </c>
      <c r="G1" s="103" t="s">
        <v>81</v>
      </c>
      <c r="H1" s="103" t="s">
        <v>32</v>
      </c>
      <c r="I1" s="103" t="s">
        <v>228</v>
      </c>
      <c r="J1" s="103" t="s">
        <v>25</v>
      </c>
      <c r="K1" s="103" t="s">
        <v>229</v>
      </c>
    </row>
    <row r="2" spans="1:11" x14ac:dyDescent="0.25">
      <c r="A2" s="74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74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74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74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74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74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74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74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0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0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0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0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4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4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74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74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74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74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74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74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74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74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74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74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74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74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74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74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74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74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74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74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74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74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74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74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74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74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103" bestFit="1" customWidth="1"/>
    <col min="2" max="2" width="8.6328125" style="103" bestFit="1" customWidth="1"/>
    <col min="3" max="3" width="8.90625" style="103" bestFit="1" customWidth="1"/>
    <col min="4" max="4" width="18.36328125" style="103" bestFit="1" customWidth="1"/>
    <col min="5" max="5" width="17.453125" style="103" bestFit="1" customWidth="1"/>
    <col min="6" max="6" width="13.54296875" style="103" bestFit="1" customWidth="1"/>
    <col min="7" max="7" width="9.81640625" style="103" bestFit="1" customWidth="1"/>
    <col min="8" max="8" width="8.90625" style="103" bestFit="1" customWidth="1"/>
    <col min="9" max="9" width="14.81640625" style="103" bestFit="1" customWidth="1"/>
    <col min="10" max="10" width="15.36328125" style="103" bestFit="1" customWidth="1"/>
    <col min="11" max="16" width="12.81640625" style="103" customWidth="1"/>
    <col min="17" max="16384" width="12.81640625" style="103"/>
  </cols>
  <sheetData>
    <row r="1" spans="1:11" ht="13" x14ac:dyDescent="0.3">
      <c r="A1" s="57" t="s">
        <v>230</v>
      </c>
      <c r="B1" s="103" t="s">
        <v>225</v>
      </c>
      <c r="C1" s="103" t="s">
        <v>111</v>
      </c>
      <c r="D1" s="103" t="s">
        <v>226</v>
      </c>
      <c r="E1" s="103" t="s">
        <v>227</v>
      </c>
      <c r="F1" s="103" t="s">
        <v>118</v>
      </c>
      <c r="G1" s="103" t="s">
        <v>81</v>
      </c>
      <c r="H1" s="103" t="s">
        <v>32</v>
      </c>
      <c r="I1" s="103" t="s">
        <v>228</v>
      </c>
      <c r="J1" s="103" t="s">
        <v>25</v>
      </c>
      <c r="K1" s="103" t="s">
        <v>229</v>
      </c>
    </row>
    <row r="2" spans="1:11" x14ac:dyDescent="0.25">
      <c r="A2" s="103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103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103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103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103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103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103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103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103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103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103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103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103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7" sqref="H17"/>
    </sheetView>
  </sheetViews>
  <sheetFormatPr defaultColWidth="14.453125" defaultRowHeight="15.75" customHeight="1" x14ac:dyDescent="0.25"/>
  <cols>
    <col min="1" max="1" width="8.453125" style="103" customWidth="1"/>
    <col min="2" max="9" width="16.90625" style="103" customWidth="1"/>
    <col min="10" max="15" width="14.453125" style="103" customWidth="1"/>
    <col min="16" max="16384" width="14.453125" style="103"/>
  </cols>
  <sheetData>
    <row r="1" spans="1:9" s="9" customFormat="1" ht="30" customHeight="1" x14ac:dyDescent="0.3">
      <c r="A1" s="61" t="s">
        <v>56</v>
      </c>
      <c r="B1" s="13" t="s">
        <v>57</v>
      </c>
      <c r="C1" s="11" t="s">
        <v>58</v>
      </c>
      <c r="D1" s="11" t="s">
        <v>59</v>
      </c>
      <c r="E1" s="11" t="s">
        <v>60</v>
      </c>
      <c r="F1" s="11" t="s">
        <v>61</v>
      </c>
      <c r="G1" s="11" t="s">
        <v>62</v>
      </c>
      <c r="H1" s="11" t="s">
        <v>63</v>
      </c>
      <c r="I1" s="11" t="s">
        <v>64</v>
      </c>
    </row>
    <row r="2" spans="1:9" ht="15.75" customHeight="1" x14ac:dyDescent="0.25">
      <c r="A2" s="74">
        <f>start_year</f>
        <v>2021</v>
      </c>
      <c r="B2" s="40">
        <v>2961256.2</v>
      </c>
      <c r="C2" s="41">
        <v>7834000</v>
      </c>
      <c r="D2" s="41">
        <v>15207000</v>
      </c>
      <c r="E2" s="41">
        <v>14040000</v>
      </c>
      <c r="F2" s="41">
        <v>10982000</v>
      </c>
      <c r="G2" s="10">
        <f t="shared" ref="G2:G17" si="0">C2+D2+E2+F2</f>
        <v>48063000</v>
      </c>
      <c r="H2" s="10">
        <f t="shared" ref="H2:H40" si="1">(B2 + stillbirth*B2/(1000-stillbirth))/(1-abortion)</f>
        <v>3474427.4437679159</v>
      </c>
      <c r="I2" s="10">
        <f t="shared" ref="I2:I40" si="2">G2-H2</f>
        <v>44588572.556232087</v>
      </c>
    </row>
    <row r="3" spans="1:9" ht="15.75" customHeight="1" x14ac:dyDescent="0.25">
      <c r="A3" s="74">
        <f t="shared" ref="A3:A40" si="3">IF($A$2+ROW(A3)-2&lt;=end_year,A2+1,"")</f>
        <v>2022</v>
      </c>
      <c r="B3" s="40">
        <v>2933044.1364000002</v>
      </c>
      <c r="C3" s="41">
        <v>7762000</v>
      </c>
      <c r="D3" s="41">
        <v>15285000</v>
      </c>
      <c r="E3" s="41">
        <v>14153000</v>
      </c>
      <c r="F3" s="41">
        <v>11331000</v>
      </c>
      <c r="G3" s="10">
        <f t="shared" si="0"/>
        <v>48531000</v>
      </c>
      <c r="H3" s="10">
        <f t="shared" si="1"/>
        <v>3441326.3672662722</v>
      </c>
      <c r="I3" s="10">
        <f t="shared" si="2"/>
        <v>45089673.632733725</v>
      </c>
    </row>
    <row r="4" spans="1:9" ht="15.75" customHeight="1" x14ac:dyDescent="0.25">
      <c r="A4" s="74">
        <f t="shared" si="3"/>
        <v>2023</v>
      </c>
      <c r="B4" s="40">
        <v>2903490.3908000002</v>
      </c>
      <c r="C4" s="41">
        <v>7676000</v>
      </c>
      <c r="D4" s="41">
        <v>15358000</v>
      </c>
      <c r="E4" s="41">
        <v>14249000</v>
      </c>
      <c r="F4" s="41">
        <v>11689000</v>
      </c>
      <c r="G4" s="10">
        <f t="shared" si="0"/>
        <v>48972000</v>
      </c>
      <c r="H4" s="10">
        <f t="shared" si="1"/>
        <v>3406651.1018235944</v>
      </c>
      <c r="I4" s="10">
        <f t="shared" si="2"/>
        <v>45565348.898176402</v>
      </c>
    </row>
    <row r="5" spans="1:9" ht="15.75" customHeight="1" x14ac:dyDescent="0.25">
      <c r="A5" s="74">
        <f t="shared" si="3"/>
        <v>2024</v>
      </c>
      <c r="B5" s="40">
        <v>2872232.0172000001</v>
      </c>
      <c r="C5" s="41">
        <v>7591000</v>
      </c>
      <c r="D5" s="41">
        <v>15405000</v>
      </c>
      <c r="E5" s="41">
        <v>14334000</v>
      </c>
      <c r="F5" s="41">
        <v>12032000</v>
      </c>
      <c r="G5" s="10">
        <f t="shared" si="0"/>
        <v>49362000</v>
      </c>
      <c r="H5" s="10">
        <f t="shared" si="1"/>
        <v>3369975.8046698426</v>
      </c>
      <c r="I5" s="10">
        <f t="shared" si="2"/>
        <v>45992024.195330158</v>
      </c>
    </row>
    <row r="6" spans="1:9" ht="15.75" customHeight="1" x14ac:dyDescent="0.25">
      <c r="A6" s="74">
        <f t="shared" si="3"/>
        <v>2025</v>
      </c>
      <c r="B6" s="40">
        <v>2839016.5380000002</v>
      </c>
      <c r="C6" s="41">
        <v>7516000</v>
      </c>
      <c r="D6" s="41">
        <v>15417000</v>
      </c>
      <c r="E6" s="41">
        <v>14417000</v>
      </c>
      <c r="F6" s="41">
        <v>12341000</v>
      </c>
      <c r="G6" s="10">
        <f t="shared" si="0"/>
        <v>49691000</v>
      </c>
      <c r="H6" s="10">
        <f t="shared" si="1"/>
        <v>3331004.245069433</v>
      </c>
      <c r="I6" s="10">
        <f t="shared" si="2"/>
        <v>46359995.754930571</v>
      </c>
    </row>
    <row r="7" spans="1:9" ht="15.75" customHeight="1" x14ac:dyDescent="0.25">
      <c r="A7" s="74">
        <f t="shared" si="3"/>
        <v>2026</v>
      </c>
      <c r="B7" s="40">
        <v>2809397.9920000001</v>
      </c>
      <c r="C7" s="41">
        <v>7455000</v>
      </c>
      <c r="D7" s="41">
        <v>15411000</v>
      </c>
      <c r="E7" s="41">
        <v>14500000</v>
      </c>
      <c r="F7" s="41">
        <v>12618000</v>
      </c>
      <c r="G7" s="10">
        <f t="shared" si="0"/>
        <v>49984000</v>
      </c>
      <c r="H7" s="10">
        <f t="shared" si="1"/>
        <v>3296252.949633765</v>
      </c>
      <c r="I7" s="10">
        <f t="shared" si="2"/>
        <v>46687747.050366238</v>
      </c>
    </row>
    <row r="8" spans="1:9" ht="15.75" customHeight="1" x14ac:dyDescent="0.25">
      <c r="A8" s="74">
        <f t="shared" si="3"/>
        <v>2027</v>
      </c>
      <c r="B8" s="40">
        <v>2777965.2540000002</v>
      </c>
      <c r="C8" s="41">
        <v>7400000</v>
      </c>
      <c r="D8" s="41">
        <v>15375000</v>
      </c>
      <c r="E8" s="41">
        <v>14577000</v>
      </c>
      <c r="F8" s="41">
        <v>12861000</v>
      </c>
      <c r="G8" s="10">
        <f t="shared" si="0"/>
        <v>50213000</v>
      </c>
      <c r="H8" s="10">
        <f t="shared" si="1"/>
        <v>3259373.0715806717</v>
      </c>
      <c r="I8" s="10">
        <f t="shared" si="2"/>
        <v>46953626.928419329</v>
      </c>
    </row>
    <row r="9" spans="1:9" ht="15.75" customHeight="1" x14ac:dyDescent="0.25">
      <c r="A9" s="74">
        <f t="shared" si="3"/>
        <v>2028</v>
      </c>
      <c r="B9" s="40">
        <v>2744784.41</v>
      </c>
      <c r="C9" s="41">
        <v>7352000</v>
      </c>
      <c r="D9" s="41">
        <v>15308000</v>
      </c>
      <c r="E9" s="41">
        <v>14650000</v>
      </c>
      <c r="F9" s="41">
        <v>13073000</v>
      </c>
      <c r="G9" s="10">
        <f t="shared" si="0"/>
        <v>50383000</v>
      </c>
      <c r="H9" s="10">
        <f t="shared" si="1"/>
        <v>3220442.1492913472</v>
      </c>
      <c r="I9" s="10">
        <f t="shared" si="2"/>
        <v>47162557.850708656</v>
      </c>
    </row>
    <row r="10" spans="1:9" ht="15.75" customHeight="1" x14ac:dyDescent="0.25">
      <c r="A10" s="74">
        <f t="shared" si="3"/>
        <v>2029</v>
      </c>
      <c r="B10" s="40">
        <v>2709935.04</v>
      </c>
      <c r="C10" s="41">
        <v>7308000</v>
      </c>
      <c r="D10" s="41">
        <v>15220000</v>
      </c>
      <c r="E10" s="41">
        <v>14722000</v>
      </c>
      <c r="F10" s="41">
        <v>13259000</v>
      </c>
      <c r="G10" s="10">
        <f t="shared" si="0"/>
        <v>50509000</v>
      </c>
      <c r="H10" s="10">
        <f t="shared" si="1"/>
        <v>3179553.5535913114</v>
      </c>
      <c r="I10" s="10">
        <f t="shared" si="2"/>
        <v>47329446.446408689</v>
      </c>
    </row>
    <row r="11" spans="1:9" ht="15.75" customHeight="1" x14ac:dyDescent="0.25">
      <c r="A11" s="74">
        <f t="shared" si="3"/>
        <v>2030</v>
      </c>
      <c r="B11" s="40">
        <v>2673537.5099999998</v>
      </c>
      <c r="C11" s="41">
        <v>7266000</v>
      </c>
      <c r="D11" s="41">
        <v>15116000</v>
      </c>
      <c r="E11" s="41">
        <v>14794000</v>
      </c>
      <c r="F11" s="41">
        <v>13422000</v>
      </c>
      <c r="G11" s="10">
        <f t="shared" si="0"/>
        <v>50598000</v>
      </c>
      <c r="H11" s="10">
        <f t="shared" si="1"/>
        <v>3136848.5093207862</v>
      </c>
      <c r="I11" s="10">
        <f t="shared" si="2"/>
        <v>47461151.490679212</v>
      </c>
    </row>
    <row r="12" spans="1:9" ht="15.75" customHeight="1" x14ac:dyDescent="0.25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3027101.4054512484</v>
      </c>
      <c r="I12" s="10">
        <f t="shared" si="2"/>
        <v>15556567.594548751</v>
      </c>
    </row>
    <row r="13" spans="1:9" ht="15.75" customHeight="1" x14ac:dyDescent="0.25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3085766.161370846</v>
      </c>
      <c r="I13" s="10">
        <f t="shared" si="2"/>
        <v>16088813.838629154</v>
      </c>
    </row>
    <row r="14" spans="1:9" ht="15.75" customHeight="1" x14ac:dyDescent="0.25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3156163.8684743629</v>
      </c>
      <c r="I14" s="10">
        <f t="shared" si="2"/>
        <v>16620092.131525638</v>
      </c>
    </row>
    <row r="15" spans="1:9" ht="15.75" customHeight="1" x14ac:dyDescent="0.25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3214828.6243939614</v>
      </c>
      <c r="I15" s="10">
        <f t="shared" si="2"/>
        <v>17171899.375606038</v>
      </c>
    </row>
    <row r="16" spans="1:9" ht="15.75" customHeight="1" x14ac:dyDescent="0.25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5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5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5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5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5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5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5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5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5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5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5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5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5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5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5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5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5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5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5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5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5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5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5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5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103" customWidth="1"/>
    <col min="2" max="2" width="15" style="103" customWidth="1"/>
    <col min="3" max="3" width="14.6328125" style="103" customWidth="1"/>
    <col min="4" max="9" width="12.81640625" style="103" customWidth="1"/>
    <col min="10" max="16384" width="12.81640625" style="103"/>
  </cols>
  <sheetData>
    <row r="1" spans="1:10" ht="13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x14ac:dyDescent="0.3">
      <c r="A2" s="57" t="s">
        <v>232</v>
      </c>
      <c r="B2" s="104" t="s">
        <v>90</v>
      </c>
      <c r="C2" s="103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5"/>
      <c r="C3" s="103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05"/>
      <c r="C4" s="103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04" t="s">
        <v>67</v>
      </c>
      <c r="C5" s="103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5"/>
      <c r="C6" s="103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5"/>
      <c r="C7" s="103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4" t="s">
        <v>77</v>
      </c>
      <c r="C8" s="103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5"/>
      <c r="C9" s="103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5"/>
      <c r="C10" s="103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4" t="s">
        <v>78</v>
      </c>
      <c r="C11" s="103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5"/>
      <c r="C12" s="103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5"/>
      <c r="C13" s="103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4" t="s">
        <v>79</v>
      </c>
      <c r="C14" s="103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5"/>
      <c r="C15" s="103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5"/>
      <c r="C16" s="103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x14ac:dyDescent="0.25">
      <c r="B17" s="102" t="s">
        <v>149</v>
      </c>
      <c r="C17" s="103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x14ac:dyDescent="0.3">
      <c r="A19" s="57" t="s">
        <v>233</v>
      </c>
      <c r="B19" s="104" t="s">
        <v>90</v>
      </c>
      <c r="C19" s="103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5"/>
      <c r="C20" s="103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5"/>
      <c r="C21" s="103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4" t="s">
        <v>67</v>
      </c>
      <c r="C22" s="103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5"/>
      <c r="C23" s="103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5"/>
      <c r="C24" s="103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4" t="s">
        <v>77</v>
      </c>
      <c r="C25" s="103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5"/>
      <c r="C26" s="103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5"/>
      <c r="C27" s="103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4" t="s">
        <v>78</v>
      </c>
      <c r="C28" s="103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5"/>
      <c r="C29" s="103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5"/>
      <c r="C30" s="103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4" t="s">
        <v>79</v>
      </c>
      <c r="C31" s="103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5"/>
      <c r="C32" s="103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5"/>
      <c r="C33" s="103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x14ac:dyDescent="0.25">
      <c r="B34" s="102" t="s">
        <v>149</v>
      </c>
      <c r="C34" s="103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x14ac:dyDescent="0.3">
      <c r="A36" s="59" t="s">
        <v>234</v>
      </c>
      <c r="B36" s="104" t="s">
        <v>90</v>
      </c>
      <c r="C36" s="103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5"/>
      <c r="C37" s="103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5"/>
      <c r="C38" s="103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4" t="s">
        <v>67</v>
      </c>
      <c r="C39" s="103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5"/>
      <c r="C40" s="103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5"/>
      <c r="C41" s="103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4" t="s">
        <v>77</v>
      </c>
      <c r="C42" s="103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5"/>
      <c r="C43" s="103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5"/>
      <c r="C44" s="103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4" t="s">
        <v>78</v>
      </c>
      <c r="C45" s="103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5"/>
      <c r="C46" s="103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5"/>
      <c r="C47" s="103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4" t="s">
        <v>79</v>
      </c>
      <c r="C48" s="103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5"/>
      <c r="C49" s="103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5"/>
      <c r="C50" s="103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x14ac:dyDescent="0.25">
      <c r="B51" s="102" t="s">
        <v>149</v>
      </c>
      <c r="C51" s="103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x14ac:dyDescent="0.3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ht="13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x14ac:dyDescent="0.3">
      <c r="A55" s="57" t="s">
        <v>236</v>
      </c>
      <c r="B55" s="104" t="s">
        <v>90</v>
      </c>
      <c r="C55" s="103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5"/>
      <c r="C56" s="103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5"/>
      <c r="C57" s="103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4" t="s">
        <v>67</v>
      </c>
      <c r="C58" s="103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5"/>
      <c r="C59" s="103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5"/>
      <c r="C60" s="103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4" t="s">
        <v>77</v>
      </c>
      <c r="C61" s="103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5"/>
      <c r="C62" s="103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5"/>
      <c r="C63" s="103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4" t="s">
        <v>78</v>
      </c>
      <c r="C64" s="103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5"/>
      <c r="C65" s="103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5"/>
      <c r="C66" s="103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4" t="s">
        <v>79</v>
      </c>
      <c r="C67" s="103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5"/>
      <c r="C68" s="103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5"/>
      <c r="C69" s="103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x14ac:dyDescent="0.25">
      <c r="B70" s="102" t="s">
        <v>149</v>
      </c>
      <c r="C70" s="103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x14ac:dyDescent="0.3">
      <c r="A72" s="57" t="s">
        <v>237</v>
      </c>
      <c r="B72" s="104" t="s">
        <v>90</v>
      </c>
      <c r="C72" s="103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5"/>
      <c r="C73" s="103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5"/>
      <c r="C74" s="103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4" t="s">
        <v>67</v>
      </c>
      <c r="C75" s="103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5"/>
      <c r="C76" s="103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5"/>
      <c r="C77" s="103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4" t="s">
        <v>77</v>
      </c>
      <c r="C78" s="103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5"/>
      <c r="C79" s="103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5"/>
      <c r="C80" s="103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4" t="s">
        <v>78</v>
      </c>
      <c r="C81" s="103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5"/>
      <c r="C82" s="103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5"/>
      <c r="C83" s="103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4" t="s">
        <v>79</v>
      </c>
      <c r="C84" s="103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5"/>
      <c r="C85" s="103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5"/>
      <c r="C86" s="103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x14ac:dyDescent="0.25">
      <c r="B87" s="102" t="s">
        <v>149</v>
      </c>
      <c r="C87" s="103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x14ac:dyDescent="0.3">
      <c r="A89" s="59" t="s">
        <v>238</v>
      </c>
      <c r="B89" s="104" t="s">
        <v>90</v>
      </c>
      <c r="C89" s="103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5"/>
      <c r="C90" s="103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5"/>
      <c r="C91" s="103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4" t="s">
        <v>67</v>
      </c>
      <c r="C92" s="103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5"/>
      <c r="C93" s="103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5"/>
      <c r="C94" s="103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4" t="s">
        <v>77</v>
      </c>
      <c r="C95" s="103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5"/>
      <c r="C96" s="103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5"/>
      <c r="C97" s="103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4" t="s">
        <v>78</v>
      </c>
      <c r="C98" s="103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5"/>
      <c r="C99" s="103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5"/>
      <c r="C100" s="103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4" t="s">
        <v>79</v>
      </c>
      <c r="C101" s="103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5"/>
      <c r="C102" s="103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5"/>
      <c r="C103" s="103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x14ac:dyDescent="0.25">
      <c r="B104" s="102" t="s">
        <v>149</v>
      </c>
      <c r="C104" s="103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x14ac:dyDescent="0.3">
      <c r="A106" s="93" t="s">
        <v>239</v>
      </c>
      <c r="B106" s="93"/>
      <c r="C106" s="93"/>
      <c r="D106" s="93"/>
      <c r="E106" s="93"/>
      <c r="F106" s="93"/>
      <c r="G106" s="93"/>
      <c r="H106" s="93"/>
    </row>
    <row r="107" spans="1:8" ht="13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x14ac:dyDescent="0.3">
      <c r="A108" s="57" t="s">
        <v>240</v>
      </c>
      <c r="B108" s="104" t="s">
        <v>90</v>
      </c>
      <c r="C108" s="103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5"/>
      <c r="C109" s="103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5"/>
      <c r="C110" s="103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4" t="s">
        <v>67</v>
      </c>
      <c r="C111" s="103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5"/>
      <c r="C112" s="103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5"/>
      <c r="C113" s="103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4" t="s">
        <v>77</v>
      </c>
      <c r="C114" s="103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5"/>
      <c r="C115" s="103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5"/>
      <c r="C116" s="103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4" t="s">
        <v>78</v>
      </c>
      <c r="C117" s="103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5"/>
      <c r="C118" s="103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5"/>
      <c r="C119" s="103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4" t="s">
        <v>79</v>
      </c>
      <c r="C120" s="103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5"/>
      <c r="C121" s="103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5"/>
      <c r="C122" s="103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x14ac:dyDescent="0.25">
      <c r="B123" s="102" t="s">
        <v>149</v>
      </c>
      <c r="C123" s="103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x14ac:dyDescent="0.3">
      <c r="A125" s="57" t="s">
        <v>241</v>
      </c>
      <c r="B125" s="104" t="s">
        <v>90</v>
      </c>
      <c r="C125" s="103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5"/>
      <c r="C126" s="103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5"/>
      <c r="C127" s="103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4" t="s">
        <v>67</v>
      </c>
      <c r="C128" s="103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5"/>
      <c r="C129" s="103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5"/>
      <c r="C130" s="103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4" t="s">
        <v>77</v>
      </c>
      <c r="C131" s="103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5"/>
      <c r="C132" s="103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5"/>
      <c r="C133" s="103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4" t="s">
        <v>78</v>
      </c>
      <c r="C134" s="103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5"/>
      <c r="C135" s="103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5"/>
      <c r="C136" s="103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4" t="s">
        <v>79</v>
      </c>
      <c r="C137" s="103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5"/>
      <c r="C138" s="103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5"/>
      <c r="C139" s="103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x14ac:dyDescent="0.25">
      <c r="B140" s="102" t="s">
        <v>149</v>
      </c>
      <c r="C140" s="103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x14ac:dyDescent="0.3">
      <c r="A142" s="59" t="s">
        <v>242</v>
      </c>
      <c r="B142" s="104" t="s">
        <v>90</v>
      </c>
      <c r="C142" s="103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5"/>
      <c r="C143" s="103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5"/>
      <c r="C144" s="103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4" t="s">
        <v>67</v>
      </c>
      <c r="C145" s="103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5"/>
      <c r="C146" s="103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5"/>
      <c r="C147" s="103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4" t="s">
        <v>77</v>
      </c>
      <c r="C148" s="103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5"/>
      <c r="C149" s="103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5"/>
      <c r="C150" s="103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4" t="s">
        <v>78</v>
      </c>
      <c r="C151" s="103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5"/>
      <c r="C152" s="103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5"/>
      <c r="C153" s="103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4" t="s">
        <v>79</v>
      </c>
      <c r="C154" s="103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5"/>
      <c r="C155" s="103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5"/>
      <c r="C156" s="103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x14ac:dyDescent="0.25">
      <c r="B157" s="102" t="s">
        <v>149</v>
      </c>
      <c r="C157" s="103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08984375" defaultRowHeight="15.75" customHeight="1" x14ac:dyDescent="0.25"/>
  <cols>
    <col min="1" max="1" width="23.90625" style="103" customWidth="1"/>
    <col min="2" max="2" width="34.08984375" style="103" customWidth="1"/>
    <col min="3" max="3" width="11.36328125" style="103" bestFit="1" customWidth="1"/>
    <col min="4" max="4" width="11.90625" style="103" customWidth="1"/>
    <col min="5" max="6" width="15" style="103" customWidth="1"/>
    <col min="7" max="12" width="16.08984375" style="103" customWidth="1"/>
    <col min="13" max="16384" width="16.08984375" style="103"/>
  </cols>
  <sheetData>
    <row r="1" spans="1:6" s="69" customFormat="1" ht="18.75" customHeight="1" x14ac:dyDescent="0.3">
      <c r="A1" s="60" t="s">
        <v>243</v>
      </c>
    </row>
    <row r="2" spans="1:6" ht="15.75" customHeight="1" x14ac:dyDescent="0.3">
      <c r="B2" s="79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4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4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4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4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69" customFormat="1" ht="15" customHeight="1" x14ac:dyDescent="0.3">
      <c r="A11" s="60" t="s">
        <v>246</v>
      </c>
      <c r="C11" s="67"/>
      <c r="D11" s="68"/>
      <c r="E11" s="68"/>
      <c r="F11" s="68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0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0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0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0"/>
      <c r="C16" s="71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4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4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4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4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4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4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4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0"/>
    </row>
    <row r="27" spans="1:6" ht="15.75" customHeight="1" x14ac:dyDescent="0.3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3">
      <c r="A28" s="60" t="s">
        <v>243</v>
      </c>
    </row>
    <row r="29" spans="1:6" ht="15.75" customHeight="1" x14ac:dyDescent="0.3">
      <c r="B29" s="79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4" t="s">
        <v>26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5">
      <c r="B32" s="74" t="s">
        <v>27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5">
      <c r="B33" s="74" t="s">
        <v>28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5">
      <c r="B34" s="74" t="s">
        <v>29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3">
      <c r="A38" s="60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0" t="s">
        <v>253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5">
      <c r="B41" s="70" t="s">
        <v>254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5">
      <c r="B42" s="70" t="s">
        <v>255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3">
      <c r="A43" s="57"/>
      <c r="B43" s="70"/>
      <c r="C43" s="71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2"/>
      <c r="D44" s="73"/>
      <c r="E44" s="73"/>
      <c r="F44" s="73"/>
    </row>
    <row r="45" spans="1:6" ht="15.75" customHeight="1" x14ac:dyDescent="0.25">
      <c r="B45" s="74" t="s">
        <v>68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5">
      <c r="B46" s="74" t="s">
        <v>69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5">
      <c r="B47" s="74" t="s">
        <v>70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5">
      <c r="B48" s="74" t="s">
        <v>71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5">
      <c r="B49" s="74" t="s">
        <v>72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5">
      <c r="B50" s="74" t="s">
        <v>73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5">
      <c r="B51" s="74" t="s">
        <v>74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5">
      <c r="B52" s="74" t="s">
        <v>75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3">
      <c r="A54" s="93" t="s">
        <v>239</v>
      </c>
      <c r="B54" s="94"/>
      <c r="C54" s="95"/>
      <c r="D54" s="96"/>
      <c r="E54" s="96"/>
      <c r="F54" s="96"/>
    </row>
    <row r="55" spans="1:6" s="69" customFormat="1" ht="18.75" customHeight="1" x14ac:dyDescent="0.3">
      <c r="A55" s="60" t="s">
        <v>243</v>
      </c>
    </row>
    <row r="56" spans="1:6" ht="15.75" customHeight="1" x14ac:dyDescent="0.3">
      <c r="B56" s="79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4" t="s">
        <v>26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5">
      <c r="B59" s="74" t="s">
        <v>27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5">
      <c r="B60" s="74" t="s">
        <v>28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5">
      <c r="B61" s="74" t="s">
        <v>29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3">
      <c r="A65" s="60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0" t="s">
        <v>260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5">
      <c r="B68" s="70" t="s">
        <v>261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5">
      <c r="B69" s="70" t="s">
        <v>262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3">
      <c r="A70" s="57"/>
      <c r="B70" s="70"/>
      <c r="C70" s="71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2"/>
      <c r="D71" s="73"/>
      <c r="E71" s="73"/>
      <c r="F71" s="73"/>
    </row>
    <row r="72" spans="1:6" ht="15.75" customHeight="1" x14ac:dyDescent="0.25">
      <c r="B72" s="74" t="s">
        <v>68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5">
      <c r="B73" s="74" t="s">
        <v>69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5">
      <c r="B74" s="74" t="s">
        <v>70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5">
      <c r="B75" s="74" t="s">
        <v>71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5">
      <c r="B76" s="74" t="s">
        <v>72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5">
      <c r="B77" s="74" t="s">
        <v>73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5">
      <c r="B78" s="74" t="s">
        <v>74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5">
      <c r="B79" s="74" t="s">
        <v>75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81640625" defaultRowHeight="12.5" x14ac:dyDescent="0.25"/>
  <cols>
    <col min="1" max="1" width="27.1796875" style="103" customWidth="1"/>
    <col min="2" max="2" width="26.90625" style="103" customWidth="1"/>
    <col min="3" max="3" width="18.36328125" style="103" customWidth="1"/>
    <col min="4" max="8" width="14.81640625" style="103" customWidth="1"/>
    <col min="9" max="12" width="15.36328125" style="103" bestFit="1" customWidth="1"/>
    <col min="13" max="16" width="16.90625" style="103" bestFit="1" customWidth="1"/>
    <col min="17" max="22" width="12.81640625" style="103" customWidth="1"/>
    <col min="23" max="16384" width="12.81640625" style="103"/>
  </cols>
  <sheetData>
    <row r="1" spans="1:16" s="69" customFormat="1" ht="13" x14ac:dyDescent="0.3">
      <c r="A1" s="60" t="s">
        <v>264</v>
      </c>
    </row>
    <row r="2" spans="1:16" ht="13" x14ac:dyDescent="0.3">
      <c r="A2" s="77" t="s">
        <v>225</v>
      </c>
      <c r="B2" s="75" t="s">
        <v>265</v>
      </c>
      <c r="C2" s="75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x14ac:dyDescent="0.3">
      <c r="A3" s="57"/>
      <c r="B3" s="103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103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103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103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103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103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x14ac:dyDescent="0.3">
      <c r="A28" s="60" t="s">
        <v>271</v>
      </c>
    </row>
    <row r="29" spans="1:16" ht="13" x14ac:dyDescent="0.3">
      <c r="A29" s="77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x14ac:dyDescent="0.3">
      <c r="A30" s="57"/>
      <c r="B30" s="103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103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103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103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103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103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3"/>
      <c r="D54" s="83"/>
    </row>
    <row r="55" spans="1:16" s="69" customFormat="1" ht="13" x14ac:dyDescent="0.3">
      <c r="A55" s="60" t="s">
        <v>274</v>
      </c>
    </row>
    <row r="56" spans="1:16" ht="26.4" customHeight="1" x14ac:dyDescent="0.3">
      <c r="A56" s="77" t="s">
        <v>111</v>
      </c>
      <c r="B56" s="57" t="s">
        <v>265</v>
      </c>
      <c r="C56" s="79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6"/>
      <c r="M56" s="76"/>
      <c r="N56" s="76"/>
      <c r="O56" s="76"/>
      <c r="P56" s="76"/>
    </row>
    <row r="57" spans="1:16" ht="13" x14ac:dyDescent="0.3">
      <c r="A57" s="57"/>
      <c r="B57" s="103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5">
      <c r="B59" s="103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5">
      <c r="B61" s="103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5">
      <c r="C63" s="83"/>
      <c r="D63" s="83"/>
    </row>
    <row r="64" spans="1:16" s="69" customFormat="1" ht="13" x14ac:dyDescent="0.3">
      <c r="A64" s="60" t="s">
        <v>278</v>
      </c>
    </row>
    <row r="65" spans="1:16" ht="26.4" customHeight="1" x14ac:dyDescent="0.3">
      <c r="A65" s="77" t="s">
        <v>118</v>
      </c>
      <c r="B65" s="57" t="s">
        <v>265</v>
      </c>
      <c r="C65" s="79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x14ac:dyDescent="0.3">
      <c r="A66" s="81"/>
      <c r="B66" s="103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103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103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103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103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103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103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103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103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x14ac:dyDescent="0.3">
      <c r="A103" s="60" t="s">
        <v>280</v>
      </c>
    </row>
    <row r="104" spans="1:16" ht="26.4" customHeight="1" x14ac:dyDescent="0.3">
      <c r="A104" s="77" t="s">
        <v>81</v>
      </c>
      <c r="B104" s="81" t="s">
        <v>122</v>
      </c>
      <c r="C104" s="79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ht="13" x14ac:dyDescent="0.3">
      <c r="A110" s="93" t="s">
        <v>235</v>
      </c>
      <c r="H110" s="93"/>
    </row>
    <row r="111" spans="1:16" ht="13" x14ac:dyDescent="0.3">
      <c r="A111" s="60" t="s">
        <v>264</v>
      </c>
      <c r="B111" s="69"/>
      <c r="C111" s="69"/>
      <c r="D111" s="69"/>
      <c r="E111" s="69"/>
      <c r="F111" s="69"/>
      <c r="G111" s="69"/>
      <c r="H111" s="69"/>
    </row>
    <row r="112" spans="1:16" ht="13" x14ac:dyDescent="0.3">
      <c r="A112" s="77" t="s">
        <v>225</v>
      </c>
      <c r="B112" s="75" t="s">
        <v>265</v>
      </c>
      <c r="C112" s="75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x14ac:dyDescent="0.3">
      <c r="A113" s="57"/>
      <c r="B113" s="103" t="s">
        <v>81</v>
      </c>
      <c r="C113" s="83" t="s">
        <v>267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5">
      <c r="C114" s="83" t="s">
        <v>268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5">
      <c r="C115" s="83" t="s">
        <v>269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5">
      <c r="C116" s="83" t="s">
        <v>270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5">
      <c r="B117" s="103" t="s">
        <v>82</v>
      </c>
      <c r="C117" s="83" t="s">
        <v>267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5">
      <c r="C118" s="83" t="s">
        <v>268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5">
      <c r="C119" s="83" t="s">
        <v>269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5">
      <c r="C120" s="83" t="s">
        <v>270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5">
      <c r="B121" s="103" t="s">
        <v>84</v>
      </c>
      <c r="C121" s="83" t="s">
        <v>267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5">
      <c r="C122" s="83" t="s">
        <v>268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5">
      <c r="C123" s="83" t="s">
        <v>269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5">
      <c r="C124" s="83" t="s">
        <v>270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5">
      <c r="B125" s="103" t="s">
        <v>85</v>
      </c>
      <c r="C125" s="83" t="s">
        <v>267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5">
      <c r="C126" s="83" t="s">
        <v>268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5">
      <c r="C127" s="83" t="s">
        <v>269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5">
      <c r="C128" s="83" t="s">
        <v>270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5">
      <c r="B129" s="103" t="s">
        <v>83</v>
      </c>
      <c r="C129" s="83" t="s">
        <v>267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5">
      <c r="C130" s="83" t="s">
        <v>268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5">
      <c r="C131" s="83" t="s">
        <v>269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5">
      <c r="C132" s="83" t="s">
        <v>270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5">
      <c r="B133" s="103" t="s">
        <v>89</v>
      </c>
      <c r="C133" s="83" t="s">
        <v>267</v>
      </c>
      <c r="D133" s="92">
        <f t="shared" ref="D133:H142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5">
      <c r="C134" s="83" t="s">
        <v>268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5">
      <c r="C135" s="83" t="s">
        <v>269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5">
      <c r="C136" s="83" t="s">
        <v>270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ht="13" x14ac:dyDescent="0.3">
      <c r="A138" s="60" t="s">
        <v>271</v>
      </c>
      <c r="B138" s="69"/>
      <c r="C138" s="69"/>
      <c r="D138" s="69"/>
      <c r="E138" s="69"/>
      <c r="F138" s="69"/>
      <c r="G138" s="69"/>
      <c r="H138" s="69"/>
    </row>
    <row r="139" spans="1:8" ht="13" x14ac:dyDescent="0.3">
      <c r="A139" s="77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x14ac:dyDescent="0.3">
      <c r="A140" s="57"/>
      <c r="B140" s="103" t="s">
        <v>81</v>
      </c>
      <c r="C140" s="83" t="s">
        <v>267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5">
      <c r="C141" s="83" t="s">
        <v>268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5">
      <c r="C142" s="83" t="s">
        <v>204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5">
      <c r="C143" s="83" t="s">
        <v>205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5">
      <c r="B144" s="103" t="s">
        <v>82</v>
      </c>
      <c r="C144" s="83" t="s">
        <v>267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5">
      <c r="C145" s="83" t="s">
        <v>268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5">
      <c r="C146" s="83" t="s">
        <v>204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5">
      <c r="C147" s="83" t="s">
        <v>205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5">
      <c r="B148" s="103" t="s">
        <v>84</v>
      </c>
      <c r="C148" s="83" t="s">
        <v>267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5">
      <c r="C149" s="83" t="s">
        <v>268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5">
      <c r="C150" s="83" t="s">
        <v>204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5">
      <c r="C151" s="83" t="s">
        <v>205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5">
      <c r="B152" s="103" t="s">
        <v>85</v>
      </c>
      <c r="C152" s="83" t="s">
        <v>267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5">
      <c r="C153" s="83" t="s">
        <v>268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5">
      <c r="C154" s="83" t="s">
        <v>204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5">
      <c r="C155" s="83" t="s">
        <v>205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5">
      <c r="B156" s="103" t="s">
        <v>83</v>
      </c>
      <c r="C156" s="83" t="s">
        <v>267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5">
      <c r="C157" s="83" t="s">
        <v>268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5">
      <c r="C158" s="83" t="s">
        <v>204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5">
      <c r="C159" s="83" t="s">
        <v>205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5">
      <c r="B160" s="103" t="s">
        <v>89</v>
      </c>
      <c r="C160" s="83" t="s">
        <v>267</v>
      </c>
      <c r="D160" s="92">
        <f t="shared" ref="D160:H169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5">
      <c r="C161" s="83" t="s">
        <v>268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5">
      <c r="C162" s="83" t="s">
        <v>204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5">
      <c r="C163" s="83" t="s">
        <v>205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5">
      <c r="C164" s="83"/>
      <c r="D164" s="83"/>
    </row>
    <row r="165" spans="1:8" ht="13" x14ac:dyDescent="0.3">
      <c r="A165" s="60" t="s">
        <v>274</v>
      </c>
      <c r="B165" s="69"/>
      <c r="C165" s="69"/>
      <c r="D165" s="69"/>
      <c r="E165" s="69"/>
      <c r="F165" s="69"/>
      <c r="G165" s="69"/>
      <c r="H165" s="69"/>
    </row>
    <row r="166" spans="1:8" ht="26.4" customHeight="1" x14ac:dyDescent="0.3">
      <c r="A166" s="77" t="s">
        <v>111</v>
      </c>
      <c r="B166" s="57" t="s">
        <v>265</v>
      </c>
      <c r="C166" s="79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6"/>
    </row>
    <row r="167" spans="1:8" ht="13" x14ac:dyDescent="0.3">
      <c r="A167" s="57"/>
      <c r="B167" s="103" t="s">
        <v>91</v>
      </c>
      <c r="C167" s="83" t="s">
        <v>276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5">
      <c r="C168" s="83" t="s">
        <v>277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5">
      <c r="B169" s="103" t="s">
        <v>92</v>
      </c>
      <c r="C169" s="83" t="s">
        <v>276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5">
      <c r="C170" s="83" t="s">
        <v>277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5">
      <c r="B171" s="103" t="s">
        <v>93</v>
      </c>
      <c r="C171" s="83" t="s">
        <v>276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5">
      <c r="C172" s="83" t="s">
        <v>277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5">
      <c r="C173" s="83"/>
      <c r="D173" s="83"/>
    </row>
    <row r="174" spans="1:8" ht="13" x14ac:dyDescent="0.3">
      <c r="A174" s="60" t="s">
        <v>278</v>
      </c>
      <c r="B174" s="69"/>
      <c r="C174" s="69"/>
      <c r="D174" s="69"/>
      <c r="E174" s="69"/>
      <c r="F174" s="69"/>
      <c r="G174" s="69"/>
      <c r="H174" s="69"/>
    </row>
    <row r="175" spans="1:8" ht="26.4" customHeight="1" x14ac:dyDescent="0.3">
      <c r="A175" s="77" t="s">
        <v>118</v>
      </c>
      <c r="B175" s="57" t="s">
        <v>265</v>
      </c>
      <c r="C175" s="79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0" t="s">
        <v>80</v>
      </c>
    </row>
    <row r="176" spans="1:8" ht="13" x14ac:dyDescent="0.3">
      <c r="A176" s="81"/>
      <c r="B176" s="103" t="s">
        <v>68</v>
      </c>
      <c r="C176" s="83" t="s">
        <v>119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5">
      <c r="C177" s="83" t="s">
        <v>120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5">
      <c r="C178" s="83" t="s">
        <v>121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5">
      <c r="C179" s="83" t="s">
        <v>122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5">
      <c r="B180" s="103" t="s">
        <v>69</v>
      </c>
      <c r="C180" s="83" t="s">
        <v>119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5">
      <c r="C181" s="83" t="s">
        <v>120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5">
      <c r="C182" s="83" t="s">
        <v>121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5">
      <c r="C183" s="83" t="s">
        <v>122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5">
      <c r="B184" s="103" t="s">
        <v>70</v>
      </c>
      <c r="C184" s="83" t="s">
        <v>119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5">
      <c r="C185" s="83" t="s">
        <v>120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5">
      <c r="C186" s="83" t="s">
        <v>121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5">
      <c r="C187" s="83" t="s">
        <v>122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5">
      <c r="B188" s="103" t="s">
        <v>72</v>
      </c>
      <c r="C188" s="83" t="s">
        <v>119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5">
      <c r="C189" s="83" t="s">
        <v>120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5">
      <c r="C190" s="83" t="s">
        <v>121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5">
      <c r="C191" s="83" t="s">
        <v>122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5">
      <c r="B192" s="103" t="s">
        <v>81</v>
      </c>
      <c r="C192" s="83" t="s">
        <v>119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5">
      <c r="C193" s="83" t="s">
        <v>120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5">
      <c r="C194" s="83" t="s">
        <v>121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5">
      <c r="C195" s="83" t="s">
        <v>122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5">
      <c r="B196" s="103" t="s">
        <v>82</v>
      </c>
      <c r="C196" s="83" t="s">
        <v>119</v>
      </c>
      <c r="D196" s="92">
        <f t="shared" ref="D196:G215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5">
      <c r="C197" s="83" t="s">
        <v>120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5">
      <c r="C198" s="83" t="s">
        <v>121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5">
      <c r="C199" s="83" t="s">
        <v>122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5">
      <c r="B200" s="103" t="s">
        <v>84</v>
      </c>
      <c r="C200" s="83" t="s">
        <v>119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5">
      <c r="C201" s="83" t="s">
        <v>120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5">
      <c r="C202" s="83" t="s">
        <v>121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5">
      <c r="C203" s="83" t="s">
        <v>122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5">
      <c r="B204" s="103" t="s">
        <v>83</v>
      </c>
      <c r="C204" s="83" t="s">
        <v>119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5">
      <c r="C205" s="83" t="s">
        <v>120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5">
      <c r="C206" s="83" t="s">
        <v>121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5">
      <c r="C207" s="83" t="s">
        <v>122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5">
      <c r="B208" s="103" t="s">
        <v>86</v>
      </c>
      <c r="C208" s="83" t="s">
        <v>119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5">
      <c r="C209" s="83" t="s">
        <v>120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5">
      <c r="C210" s="83" t="s">
        <v>121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5">
      <c r="C211" s="83" t="s">
        <v>122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ht="13" x14ac:dyDescent="0.3">
      <c r="A213" s="60" t="s">
        <v>280</v>
      </c>
      <c r="B213" s="69"/>
      <c r="C213" s="69"/>
      <c r="D213" s="69"/>
      <c r="E213" s="69"/>
      <c r="F213" s="69"/>
      <c r="G213" s="69"/>
      <c r="H213" s="69"/>
    </row>
    <row r="214" spans="1:9" ht="26.4" customHeight="1" x14ac:dyDescent="0.3">
      <c r="A214" s="77" t="s">
        <v>81</v>
      </c>
      <c r="B214" s="81" t="s">
        <v>122</v>
      </c>
      <c r="C214" s="79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0" t="s">
        <v>80</v>
      </c>
    </row>
    <row r="215" spans="1:9" ht="13" x14ac:dyDescent="0.3">
      <c r="A215" s="57"/>
      <c r="C215" s="83" t="s">
        <v>119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5">
      <c r="C216" s="83" t="s">
        <v>120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5">
      <c r="C217" s="83" t="s">
        <v>121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5">
      <c r="C218" s="83" t="s">
        <v>122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ht="13" x14ac:dyDescent="0.3">
      <c r="A220" s="93" t="s">
        <v>239</v>
      </c>
      <c r="H220" s="93"/>
    </row>
    <row r="221" spans="1:9" ht="13" x14ac:dyDescent="0.3">
      <c r="A221" s="60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x14ac:dyDescent="0.3">
      <c r="A222" s="77" t="s">
        <v>225</v>
      </c>
      <c r="B222" s="75" t="s">
        <v>265</v>
      </c>
      <c r="C222" s="75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6"/>
    </row>
    <row r="223" spans="1:9" ht="13" x14ac:dyDescent="0.3">
      <c r="A223" s="57"/>
      <c r="B223" s="103" t="s">
        <v>81</v>
      </c>
      <c r="C223" s="83" t="s">
        <v>267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5">
      <c r="C224" s="83" t="s">
        <v>268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5">
      <c r="C225" s="83" t="s">
        <v>269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5">
      <c r="C226" s="83" t="s">
        <v>270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5">
      <c r="B227" s="103" t="s">
        <v>82</v>
      </c>
      <c r="C227" s="83" t="s">
        <v>267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5">
      <c r="C228" s="83" t="s">
        <v>268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5">
      <c r="C229" s="83" t="s">
        <v>269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5">
      <c r="C230" s="83" t="s">
        <v>270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5">
      <c r="B231" s="103" t="s">
        <v>84</v>
      </c>
      <c r="C231" s="83" t="s">
        <v>267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5">
      <c r="C232" s="83" t="s">
        <v>268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5">
      <c r="C233" s="83" t="s">
        <v>269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5">
      <c r="C234" s="83" t="s">
        <v>270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5">
      <c r="B235" s="103" t="s">
        <v>85</v>
      </c>
      <c r="C235" s="83" t="s">
        <v>267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5">
      <c r="C236" s="83" t="s">
        <v>268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5">
      <c r="C237" s="83" t="s">
        <v>269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5">
      <c r="C238" s="83" t="s">
        <v>270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5">
      <c r="B239" s="103" t="s">
        <v>83</v>
      </c>
      <c r="C239" s="83" t="s">
        <v>267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5">
      <c r="C240" s="83" t="s">
        <v>268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5">
      <c r="C241" s="83" t="s">
        <v>269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5">
      <c r="C242" s="83" t="s">
        <v>270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5">
      <c r="B243" s="103" t="s">
        <v>89</v>
      </c>
      <c r="C243" s="83" t="s">
        <v>267</v>
      </c>
      <c r="D243" s="92">
        <f t="shared" ref="D243:H252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5">
      <c r="C244" s="83" t="s">
        <v>268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5">
      <c r="C245" s="83" t="s">
        <v>269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5">
      <c r="C246" s="83" t="s">
        <v>270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ht="13" x14ac:dyDescent="0.3">
      <c r="A248" s="60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x14ac:dyDescent="0.3">
      <c r="A249" s="77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6"/>
    </row>
    <row r="250" spans="1:9" ht="13" x14ac:dyDescent="0.3">
      <c r="A250" s="57"/>
      <c r="B250" s="103" t="s">
        <v>81</v>
      </c>
      <c r="C250" s="83" t="s">
        <v>267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5">
      <c r="C251" s="83" t="s">
        <v>268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5">
      <c r="C252" s="83" t="s">
        <v>204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5">
      <c r="C253" s="83" t="s">
        <v>205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5">
      <c r="B254" s="103" t="s">
        <v>82</v>
      </c>
      <c r="C254" s="83" t="s">
        <v>267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5">
      <c r="C255" s="83" t="s">
        <v>268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5">
      <c r="C256" s="83" t="s">
        <v>204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5">
      <c r="C257" s="83" t="s">
        <v>205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5">
      <c r="B258" s="103" t="s">
        <v>84</v>
      </c>
      <c r="C258" s="83" t="s">
        <v>267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5">
      <c r="C259" s="83" t="s">
        <v>268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5">
      <c r="C260" s="83" t="s">
        <v>204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5">
      <c r="C261" s="83" t="s">
        <v>205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5">
      <c r="B262" s="103" t="s">
        <v>85</v>
      </c>
      <c r="C262" s="83" t="s">
        <v>267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5">
      <c r="C263" s="83" t="s">
        <v>268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5">
      <c r="C264" s="83" t="s">
        <v>204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5">
      <c r="C265" s="83" t="s">
        <v>205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5">
      <c r="B266" s="103" t="s">
        <v>83</v>
      </c>
      <c r="C266" s="83" t="s">
        <v>267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5">
      <c r="C267" s="83" t="s">
        <v>268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5">
      <c r="C268" s="83" t="s">
        <v>204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5">
      <c r="C269" s="83" t="s">
        <v>205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5">
      <c r="B270" s="103" t="s">
        <v>89</v>
      </c>
      <c r="C270" s="83" t="s">
        <v>267</v>
      </c>
      <c r="D270" s="92">
        <f t="shared" ref="D270:H279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5">
      <c r="C271" s="83" t="s">
        <v>268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5">
      <c r="C272" s="83" t="s">
        <v>204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5">
      <c r="C273" s="83" t="s">
        <v>205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5">
      <c r="C274" s="83"/>
      <c r="D274" s="83"/>
    </row>
    <row r="275" spans="1:9" ht="13" x14ac:dyDescent="0.3">
      <c r="A275" s="60" t="s">
        <v>274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" customHeight="1" x14ac:dyDescent="0.3">
      <c r="A276" s="77" t="s">
        <v>111</v>
      </c>
      <c r="B276" s="57" t="s">
        <v>265</v>
      </c>
      <c r="C276" s="79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6"/>
    </row>
    <row r="277" spans="1:9" ht="13" x14ac:dyDescent="0.3">
      <c r="A277" s="57"/>
      <c r="B277" s="103" t="s">
        <v>91</v>
      </c>
      <c r="C277" s="83" t="s">
        <v>276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5">
      <c r="C278" s="83" t="s">
        <v>277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5">
      <c r="B279" s="103" t="s">
        <v>92</v>
      </c>
      <c r="C279" s="83" t="s">
        <v>276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5">
      <c r="C280" s="83" t="s">
        <v>277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5">
      <c r="B281" s="103" t="s">
        <v>93</v>
      </c>
      <c r="C281" s="83" t="s">
        <v>276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5">
      <c r="C282" s="83" t="s">
        <v>277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5">
      <c r="C283" s="83"/>
      <c r="D283" s="83"/>
    </row>
    <row r="284" spans="1:9" ht="13" x14ac:dyDescent="0.3">
      <c r="A284" s="60" t="s">
        <v>278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" customHeight="1" x14ac:dyDescent="0.3">
      <c r="A285" s="77" t="s">
        <v>118</v>
      </c>
      <c r="B285" s="57" t="s">
        <v>265</v>
      </c>
      <c r="C285" s="79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0" t="s">
        <v>80</v>
      </c>
      <c r="I285" s="76"/>
    </row>
    <row r="286" spans="1:9" ht="13" x14ac:dyDescent="0.3">
      <c r="A286" s="81"/>
      <c r="B286" s="103" t="s">
        <v>68</v>
      </c>
      <c r="C286" s="83" t="s">
        <v>119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5">
      <c r="C287" s="83" t="s">
        <v>120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5">
      <c r="C288" s="83" t="s">
        <v>121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5">
      <c r="C289" s="83" t="s">
        <v>122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5">
      <c r="B290" s="103" t="s">
        <v>69</v>
      </c>
      <c r="C290" s="83" t="s">
        <v>119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5">
      <c r="C291" s="83" t="s">
        <v>120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5">
      <c r="C292" s="83" t="s">
        <v>121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5">
      <c r="C293" s="83" t="s">
        <v>122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5">
      <c r="B294" s="103" t="s">
        <v>70</v>
      </c>
      <c r="C294" s="83" t="s">
        <v>119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5">
      <c r="C295" s="83" t="s">
        <v>120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5">
      <c r="C296" s="83" t="s">
        <v>121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5">
      <c r="C297" s="83" t="s">
        <v>122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5">
      <c r="B298" s="103" t="s">
        <v>72</v>
      </c>
      <c r="C298" s="83" t="s">
        <v>119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5">
      <c r="C299" s="83" t="s">
        <v>120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5">
      <c r="C300" s="83" t="s">
        <v>121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5">
      <c r="C301" s="83" t="s">
        <v>122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5">
      <c r="B302" s="103" t="s">
        <v>81</v>
      </c>
      <c r="C302" s="83" t="s">
        <v>119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5">
      <c r="C303" s="83" t="s">
        <v>120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5">
      <c r="C304" s="83" t="s">
        <v>121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5">
      <c r="C305" s="83" t="s">
        <v>122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5">
      <c r="B306" s="103" t="s">
        <v>82</v>
      </c>
      <c r="C306" s="83" t="s">
        <v>119</v>
      </c>
      <c r="D306" s="92">
        <f t="shared" ref="D306:G325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5">
      <c r="C307" s="83" t="s">
        <v>120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5">
      <c r="C308" s="83" t="s">
        <v>121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5">
      <c r="C309" s="83" t="s">
        <v>122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5">
      <c r="B310" s="103" t="s">
        <v>84</v>
      </c>
      <c r="C310" s="83" t="s">
        <v>119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5">
      <c r="C311" s="83" t="s">
        <v>120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5">
      <c r="C312" s="83" t="s">
        <v>121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5">
      <c r="C313" s="83" t="s">
        <v>122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5">
      <c r="B314" s="103" t="s">
        <v>83</v>
      </c>
      <c r="C314" s="83" t="s">
        <v>119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5">
      <c r="C315" s="83" t="s">
        <v>120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5">
      <c r="C316" s="83" t="s">
        <v>121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5">
      <c r="C317" s="83" t="s">
        <v>122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5">
      <c r="B318" s="103" t="s">
        <v>86</v>
      </c>
      <c r="C318" s="83" t="s">
        <v>119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5">
      <c r="C319" s="83" t="s">
        <v>120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5">
      <c r="C320" s="83" t="s">
        <v>121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5">
      <c r="C321" s="83" t="s">
        <v>122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ht="13" x14ac:dyDescent="0.3">
      <c r="A323" s="60" t="s">
        <v>280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" customHeight="1" x14ac:dyDescent="0.3">
      <c r="A324" s="77" t="s">
        <v>81</v>
      </c>
      <c r="B324" s="81" t="s">
        <v>122</v>
      </c>
      <c r="C324" s="79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0" t="s">
        <v>80</v>
      </c>
      <c r="I324" s="76"/>
    </row>
    <row r="325" spans="1:9" ht="13" x14ac:dyDescent="0.3">
      <c r="A325" s="57"/>
      <c r="C325" s="83" t="s">
        <v>119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5">
      <c r="C326" s="83" t="s">
        <v>120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5">
      <c r="C327" s="83" t="s">
        <v>121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5">
      <c r="C328" s="83" t="s">
        <v>122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81640625" defaultRowHeight="12.5" x14ac:dyDescent="0.25"/>
  <cols>
    <col min="1" max="1" width="44.90625" style="103" customWidth="1"/>
    <col min="2" max="2" width="44.453125" style="103" customWidth="1"/>
    <col min="3" max="3" width="17.81640625" style="103" customWidth="1"/>
    <col min="4" max="4" width="17.54296875" style="103" customWidth="1"/>
    <col min="5" max="5" width="17.1796875" style="103" customWidth="1"/>
    <col min="6" max="6" width="15" style="103" customWidth="1"/>
    <col min="7" max="7" width="13.6328125" style="103" customWidth="1"/>
    <col min="8" max="13" width="12.81640625" style="103" customWidth="1"/>
    <col min="14" max="16384" width="12.81640625" style="103"/>
  </cols>
  <sheetData>
    <row r="1" spans="1:7" s="69" customFormat="1" ht="14.25" customHeight="1" x14ac:dyDescent="0.3">
      <c r="A1" s="60" t="s">
        <v>281</v>
      </c>
    </row>
    <row r="2" spans="1:7" ht="14.25" customHeight="1" x14ac:dyDescent="0.3">
      <c r="A2" s="81" t="s">
        <v>203</v>
      </c>
      <c r="B2" s="75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0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4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4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4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4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4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60" t="s">
        <v>286</v>
      </c>
    </row>
    <row r="12" spans="1:7" ht="14.25" customHeight="1" x14ac:dyDescent="0.3">
      <c r="A12" s="63"/>
      <c r="B12" s="70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0"/>
    </row>
    <row r="14" spans="1:7" s="69" customFormat="1" ht="14.25" customHeight="1" x14ac:dyDescent="0.3">
      <c r="A14" s="60" t="s">
        <v>287</v>
      </c>
    </row>
    <row r="15" spans="1:7" ht="14.25" customHeight="1" x14ac:dyDescent="0.3">
      <c r="A15" s="81" t="s">
        <v>272</v>
      </c>
      <c r="B15" s="74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4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1" t="s">
        <v>111</v>
      </c>
      <c r="B17" s="70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9" customFormat="1" ht="14.25" customHeight="1" x14ac:dyDescent="0.3">
      <c r="A19" s="60" t="s">
        <v>291</v>
      </c>
    </row>
    <row r="20" spans="1:7" s="63" customFormat="1" ht="14.25" customHeight="1" x14ac:dyDescent="0.3">
      <c r="C20" s="57" t="s">
        <v>58</v>
      </c>
      <c r="D20" s="57" t="s">
        <v>59</v>
      </c>
      <c r="E20" s="57" t="s">
        <v>60</v>
      </c>
      <c r="F20" s="57" t="s">
        <v>61</v>
      </c>
    </row>
    <row r="21" spans="1:7" x14ac:dyDescent="0.25">
      <c r="B21" s="70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ht="13" x14ac:dyDescent="0.3">
      <c r="A23" s="93" t="s">
        <v>235</v>
      </c>
    </row>
    <row r="24" spans="1:7" ht="13" x14ac:dyDescent="0.3">
      <c r="A24" s="60" t="s">
        <v>281</v>
      </c>
      <c r="B24" s="69"/>
      <c r="C24" s="69"/>
      <c r="D24" s="69"/>
      <c r="E24" s="69"/>
      <c r="F24" s="69"/>
      <c r="G24" s="69"/>
    </row>
    <row r="25" spans="1:7" ht="13" x14ac:dyDescent="0.3">
      <c r="A25" s="81" t="s">
        <v>203</v>
      </c>
      <c r="B25" s="75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0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x14ac:dyDescent="0.3">
      <c r="A27" s="57"/>
      <c r="B27" s="74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x14ac:dyDescent="0.3">
      <c r="A28" s="63" t="s">
        <v>294</v>
      </c>
    </row>
    <row r="29" spans="1:7" x14ac:dyDescent="0.25">
      <c r="B29" s="74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4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4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4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x14ac:dyDescent="0.3">
      <c r="A34" s="60" t="s">
        <v>299</v>
      </c>
      <c r="B34" s="69"/>
      <c r="C34" s="69"/>
      <c r="D34" s="69"/>
      <c r="E34" s="69"/>
      <c r="F34" s="69"/>
      <c r="G34" s="69"/>
    </row>
    <row r="35" spans="1:7" ht="13" x14ac:dyDescent="0.3">
      <c r="A35" s="63"/>
      <c r="B35" s="70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x14ac:dyDescent="0.3">
      <c r="A36" s="63"/>
      <c r="B36" s="70"/>
    </row>
    <row r="37" spans="1:7" ht="13" x14ac:dyDescent="0.3">
      <c r="A37" s="60" t="s">
        <v>287</v>
      </c>
      <c r="B37" s="69"/>
      <c r="C37" s="69"/>
      <c r="D37" s="69"/>
      <c r="E37" s="69"/>
      <c r="F37" s="69"/>
      <c r="G37" s="69"/>
    </row>
    <row r="38" spans="1:7" ht="13" x14ac:dyDescent="0.3">
      <c r="A38" s="81" t="s">
        <v>272</v>
      </c>
      <c r="B38" s="74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x14ac:dyDescent="0.3">
      <c r="A39" s="57"/>
      <c r="B39" s="74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x14ac:dyDescent="0.3">
      <c r="A40" s="81" t="s">
        <v>111</v>
      </c>
      <c r="B40" s="70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x14ac:dyDescent="0.3">
      <c r="A42" s="60" t="s">
        <v>304</v>
      </c>
      <c r="B42" s="69"/>
      <c r="C42" s="69"/>
      <c r="D42" s="69"/>
      <c r="E42" s="69"/>
      <c r="F42" s="69"/>
      <c r="G42" s="69"/>
    </row>
    <row r="43" spans="1:7" ht="13" x14ac:dyDescent="0.3">
      <c r="A43" s="63"/>
      <c r="B43" s="63"/>
      <c r="C43" s="57" t="s">
        <v>58</v>
      </c>
      <c r="D43" s="57" t="s">
        <v>59</v>
      </c>
      <c r="E43" s="57" t="s">
        <v>60</v>
      </c>
      <c r="F43" s="57" t="s">
        <v>61</v>
      </c>
      <c r="G43" s="63"/>
    </row>
    <row r="44" spans="1:7" x14ac:dyDescent="0.25">
      <c r="B44" s="70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ht="13" x14ac:dyDescent="0.3">
      <c r="A46" s="93" t="s">
        <v>239</v>
      </c>
    </row>
    <row r="47" spans="1:7" ht="13" x14ac:dyDescent="0.3">
      <c r="A47" s="60" t="s">
        <v>281</v>
      </c>
      <c r="B47" s="69"/>
      <c r="C47" s="69"/>
      <c r="D47" s="69"/>
      <c r="E47" s="69"/>
      <c r="F47" s="69"/>
      <c r="G47" s="69"/>
    </row>
    <row r="48" spans="1:7" ht="13" x14ac:dyDescent="0.3">
      <c r="A48" s="81" t="s">
        <v>203</v>
      </c>
      <c r="B48" s="75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0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x14ac:dyDescent="0.3">
      <c r="A50" s="57"/>
      <c r="B50" s="74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x14ac:dyDescent="0.3">
      <c r="A51" s="63" t="s">
        <v>308</v>
      </c>
    </row>
    <row r="52" spans="1:7" x14ac:dyDescent="0.25">
      <c r="B52" s="74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4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4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4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x14ac:dyDescent="0.3">
      <c r="A57" s="60" t="s">
        <v>313</v>
      </c>
      <c r="B57" s="69"/>
      <c r="C57" s="69"/>
      <c r="D57" s="69"/>
      <c r="E57" s="69"/>
      <c r="F57" s="69"/>
      <c r="G57" s="69"/>
    </row>
    <row r="58" spans="1:7" ht="13" x14ac:dyDescent="0.3">
      <c r="A58" s="63"/>
      <c r="B58" s="70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x14ac:dyDescent="0.3">
      <c r="A59" s="63"/>
      <c r="B59" s="70"/>
    </row>
    <row r="60" spans="1:7" ht="13" x14ac:dyDescent="0.3">
      <c r="A60" s="60" t="s">
        <v>287</v>
      </c>
      <c r="B60" s="69"/>
      <c r="C60" s="69"/>
      <c r="D60" s="69"/>
      <c r="E60" s="69"/>
      <c r="F60" s="69"/>
      <c r="G60" s="69"/>
    </row>
    <row r="61" spans="1:7" ht="13" x14ac:dyDescent="0.3">
      <c r="A61" s="81" t="s">
        <v>272</v>
      </c>
      <c r="B61" s="74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x14ac:dyDescent="0.3">
      <c r="A62" s="57"/>
      <c r="B62" s="74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x14ac:dyDescent="0.3">
      <c r="A63" s="81" t="s">
        <v>111</v>
      </c>
      <c r="B63" s="70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x14ac:dyDescent="0.3">
      <c r="A65" s="60" t="s">
        <v>318</v>
      </c>
      <c r="B65" s="69"/>
      <c r="C65" s="69"/>
      <c r="D65" s="69"/>
      <c r="E65" s="69"/>
      <c r="F65" s="69"/>
      <c r="G65" s="69"/>
    </row>
    <row r="66" spans="1:7" ht="13" x14ac:dyDescent="0.3">
      <c r="A66" s="63"/>
      <c r="B66" s="63"/>
      <c r="C66" s="57" t="s">
        <v>58</v>
      </c>
      <c r="D66" s="57" t="s">
        <v>59</v>
      </c>
      <c r="E66" s="57" t="s">
        <v>60</v>
      </c>
      <c r="F66" s="57" t="s">
        <v>61</v>
      </c>
      <c r="G66" s="63"/>
    </row>
    <row r="67" spans="1:7" x14ac:dyDescent="0.25">
      <c r="B67" s="70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08984375" defaultRowHeight="15.75" customHeight="1" x14ac:dyDescent="0.25"/>
  <cols>
    <col min="1" max="1" width="52.1796875" style="103" customWidth="1"/>
    <col min="2" max="6" width="16.08984375" style="103" customWidth="1"/>
    <col min="7" max="7" width="17.1796875" style="103" customWidth="1"/>
    <col min="8" max="14" width="16.08984375" style="103" customWidth="1"/>
    <col min="15" max="16384" width="16.08984375" style="103"/>
  </cols>
  <sheetData>
    <row r="1" spans="1:6" ht="15.75" customHeight="1" x14ac:dyDescent="0.3">
      <c r="A1" s="75" t="s">
        <v>156</v>
      </c>
      <c r="B1" s="57"/>
      <c r="C1" s="57" t="s">
        <v>40</v>
      </c>
      <c r="D1" s="57" t="s">
        <v>42</v>
      </c>
      <c r="E1" s="57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4"/>
      <c r="B3" s="74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4" t="s">
        <v>179</v>
      </c>
      <c r="B4" s="74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4"/>
      <c r="B5" s="74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4" t="s">
        <v>180</v>
      </c>
      <c r="B6" s="74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4"/>
      <c r="B7" s="74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4" t="s">
        <v>181</v>
      </c>
      <c r="B8" s="74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4"/>
      <c r="B9" s="74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4" t="s">
        <v>185</v>
      </c>
      <c r="B10" s="74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4"/>
      <c r="B11" s="74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4" t="s">
        <v>189</v>
      </c>
      <c r="B12" s="74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4"/>
      <c r="B13" s="74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3">
      <c r="A15" s="93" t="s">
        <v>235</v>
      </c>
    </row>
    <row r="16" spans="1:6" ht="15.75" customHeight="1" x14ac:dyDescent="0.3">
      <c r="A16" s="75" t="s">
        <v>156</v>
      </c>
      <c r="B16" s="57"/>
      <c r="C16" s="57" t="s">
        <v>40</v>
      </c>
      <c r="D16" s="57" t="s">
        <v>42</v>
      </c>
      <c r="E16" s="57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4"/>
      <c r="B18" s="74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4" t="s">
        <v>179</v>
      </c>
      <c r="B19" s="74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4"/>
      <c r="B20" s="74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4" t="s">
        <v>180</v>
      </c>
      <c r="B21" s="74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4"/>
      <c r="B22" s="74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4" t="s">
        <v>181</v>
      </c>
      <c r="B23" s="74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4"/>
      <c r="B24" s="74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4" t="s">
        <v>185</v>
      </c>
      <c r="B25" s="74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4"/>
      <c r="B26" s="74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4" t="s">
        <v>189</v>
      </c>
      <c r="B27" s="74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4"/>
      <c r="B28" s="74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3">
      <c r="A30" s="93" t="s">
        <v>239</v>
      </c>
    </row>
    <row r="31" spans="1:6" ht="15.75" customHeight="1" x14ac:dyDescent="0.3">
      <c r="A31" s="75" t="s">
        <v>156</v>
      </c>
      <c r="B31" s="57"/>
      <c r="C31" s="57" t="s">
        <v>40</v>
      </c>
      <c r="D31" s="57" t="s">
        <v>42</v>
      </c>
      <c r="E31" s="57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4"/>
      <c r="B33" s="74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4" t="s">
        <v>179</v>
      </c>
      <c r="B34" s="74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4"/>
      <c r="B35" s="74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4" t="s">
        <v>180</v>
      </c>
      <c r="B36" s="74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4"/>
      <c r="B37" s="74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4" t="s">
        <v>181</v>
      </c>
      <c r="B38" s="74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4"/>
      <c r="B39" s="74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4" t="s">
        <v>185</v>
      </c>
      <c r="B40" s="74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4"/>
      <c r="B41" s="74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4" t="s">
        <v>189</v>
      </c>
      <c r="B42" s="74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4"/>
      <c r="B43" s="74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81640625" defaultRowHeight="12.5" x14ac:dyDescent="0.25"/>
  <cols>
    <col min="1" max="1" width="22.54296875" style="103" customWidth="1"/>
    <col min="2" max="2" width="58.90625" style="103" bestFit="1" customWidth="1"/>
    <col min="3" max="15" width="15" style="103" customWidth="1"/>
    <col min="16" max="21" width="12.81640625" style="103" customWidth="1"/>
    <col min="22" max="16384" width="12.81640625" style="103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x14ac:dyDescent="0.3">
      <c r="A2" s="57" t="s">
        <v>322</v>
      </c>
    </row>
    <row r="3" spans="1:15" x14ac:dyDescent="0.25">
      <c r="B3" s="70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0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0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0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0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4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4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0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4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0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0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0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4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x14ac:dyDescent="0.3">
      <c r="A17" s="57" t="s">
        <v>323</v>
      </c>
      <c r="B17" s="70"/>
    </row>
    <row r="18" spans="1:15" x14ac:dyDescent="0.25">
      <c r="B18" s="74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4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4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4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ht="13" x14ac:dyDescent="0.3">
      <c r="A23" s="93" t="s">
        <v>235</v>
      </c>
    </row>
    <row r="24" spans="1:15" ht="26.4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x14ac:dyDescent="0.3">
      <c r="A25" s="57" t="s">
        <v>324</v>
      </c>
    </row>
    <row r="26" spans="1:15" x14ac:dyDescent="0.25">
      <c r="B26" s="70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0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0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0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0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4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4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0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4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0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0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0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4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x14ac:dyDescent="0.3">
      <c r="A40" s="57" t="s">
        <v>325</v>
      </c>
      <c r="B40" s="70"/>
    </row>
    <row r="41" spans="1:15" x14ac:dyDescent="0.25">
      <c r="B41" s="74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4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4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4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ht="13" x14ac:dyDescent="0.3">
      <c r="A46" s="93" t="s">
        <v>239</v>
      </c>
    </row>
    <row r="47" spans="1:15" ht="26.4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x14ac:dyDescent="0.3">
      <c r="A48" s="57" t="s">
        <v>326</v>
      </c>
    </row>
    <row r="49" spans="1:15" x14ac:dyDescent="0.25">
      <c r="B49" s="70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0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0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0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0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4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4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0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4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0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0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0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4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x14ac:dyDescent="0.3">
      <c r="A63" s="57" t="s">
        <v>327</v>
      </c>
      <c r="B63" s="70"/>
    </row>
    <row r="64" spans="1:15" x14ac:dyDescent="0.25">
      <c r="B64" s="74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4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4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4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81640625" defaultRowHeight="12.5" x14ac:dyDescent="0.25"/>
  <cols>
    <col min="1" max="1" width="21.36328125" style="103" customWidth="1"/>
    <col min="2" max="2" width="27.81640625" style="103" customWidth="1"/>
    <col min="3" max="7" width="15.54296875" style="103" customWidth="1"/>
    <col min="8" max="13" width="12.81640625" style="103" customWidth="1"/>
    <col min="14" max="16384" width="12.81640625" style="103"/>
  </cols>
  <sheetData>
    <row r="1" spans="1:7" ht="13" x14ac:dyDescent="0.3">
      <c r="A1" s="57"/>
      <c r="B1" s="75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x14ac:dyDescent="0.3">
      <c r="A2" s="57" t="s">
        <v>328</v>
      </c>
    </row>
    <row r="3" spans="1:7" x14ac:dyDescent="0.25">
      <c r="B3" s="70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x14ac:dyDescent="0.3">
      <c r="A4" s="57" t="s">
        <v>329</v>
      </c>
      <c r="B4" s="70"/>
      <c r="C4" s="82"/>
      <c r="D4" s="82"/>
      <c r="E4" s="82"/>
      <c r="F4" s="82"/>
      <c r="G4" s="82"/>
    </row>
    <row r="5" spans="1:7" x14ac:dyDescent="0.25">
      <c r="B5" s="74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ht="13" x14ac:dyDescent="0.3">
      <c r="A7" s="93" t="s">
        <v>330</v>
      </c>
    </row>
    <row r="8" spans="1:7" ht="13" x14ac:dyDescent="0.3">
      <c r="A8" s="57"/>
      <c r="B8" s="75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x14ac:dyDescent="0.3">
      <c r="A9" s="57" t="s">
        <v>331</v>
      </c>
    </row>
    <row r="10" spans="1:7" x14ac:dyDescent="0.25">
      <c r="B10" s="70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x14ac:dyDescent="0.3">
      <c r="A11" s="57" t="s">
        <v>332</v>
      </c>
      <c r="B11" s="70"/>
      <c r="C11" s="82"/>
      <c r="D11" s="82"/>
      <c r="E11" s="82"/>
      <c r="F11" s="82"/>
      <c r="G11" s="82"/>
    </row>
    <row r="12" spans="1:7" x14ac:dyDescent="0.25">
      <c r="B12" s="74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ht="13" x14ac:dyDescent="0.3">
      <c r="A14" s="93" t="s">
        <v>333</v>
      </c>
    </row>
    <row r="15" spans="1:7" ht="13" x14ac:dyDescent="0.3">
      <c r="A15" s="57"/>
      <c r="B15" s="75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x14ac:dyDescent="0.3">
      <c r="A16" s="57" t="s">
        <v>334</v>
      </c>
    </row>
    <row r="17" spans="1:7" x14ac:dyDescent="0.25">
      <c r="B17" s="70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x14ac:dyDescent="0.3">
      <c r="A18" s="57" t="s">
        <v>335</v>
      </c>
      <c r="B18" s="70"/>
      <c r="C18" s="82"/>
      <c r="D18" s="82"/>
      <c r="E18" s="82"/>
      <c r="F18" s="82"/>
      <c r="G18" s="82"/>
    </row>
    <row r="19" spans="1:7" x14ac:dyDescent="0.25">
      <c r="B19" s="74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81640625" defaultRowHeight="12.5" x14ac:dyDescent="0.25"/>
  <cols>
    <col min="1" max="1" width="53" style="74" customWidth="1"/>
    <col min="2" max="2" width="30.54296875" style="74" customWidth="1"/>
    <col min="3" max="3" width="24.81640625" style="74" customWidth="1"/>
    <col min="4" max="4" width="15" style="103" customWidth="1"/>
    <col min="5" max="5" width="13.6328125" style="103" customWidth="1"/>
    <col min="6" max="6" width="14.453125" style="103" customWidth="1"/>
    <col min="7" max="7" width="12.81640625" style="103" customWidth="1"/>
    <col min="8" max="8" width="17.54296875" style="103" customWidth="1"/>
    <col min="9" max="14" width="12.81640625" style="103" customWidth="1"/>
    <col min="15" max="16384" width="12.81640625" style="103"/>
  </cols>
  <sheetData>
    <row r="1" spans="1:8" ht="13" x14ac:dyDescent="0.3">
      <c r="A1" s="57" t="s">
        <v>156</v>
      </c>
      <c r="B1" s="57" t="s">
        <v>336</v>
      </c>
      <c r="C1" s="81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74" t="s">
        <v>193</v>
      </c>
      <c r="B2" s="74" t="s">
        <v>81</v>
      </c>
      <c r="C2" s="74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74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74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74" t="s">
        <v>191</v>
      </c>
      <c r="B5" s="74" t="s">
        <v>205</v>
      </c>
      <c r="C5" s="74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74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74" t="s">
        <v>204</v>
      </c>
      <c r="C7" s="74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74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74" t="s">
        <v>184</v>
      </c>
      <c r="B9" s="74" t="s">
        <v>205</v>
      </c>
      <c r="C9" s="74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74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74" t="s">
        <v>204</v>
      </c>
      <c r="C11" s="74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74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74" t="s">
        <v>192</v>
      </c>
      <c r="B13" s="74" t="s">
        <v>205</v>
      </c>
      <c r="C13" s="74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74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74" t="s">
        <v>204</v>
      </c>
      <c r="C15" s="74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74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74" t="s">
        <v>169</v>
      </c>
      <c r="B17" s="74" t="s">
        <v>205</v>
      </c>
      <c r="C17" s="74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74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74" t="s">
        <v>204</v>
      </c>
      <c r="C19" s="74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74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74" t="s">
        <v>174</v>
      </c>
      <c r="B21" s="74" t="s">
        <v>74</v>
      </c>
      <c r="C21" s="74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74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74" t="s">
        <v>172</v>
      </c>
      <c r="B23" s="74" t="s">
        <v>74</v>
      </c>
      <c r="C23" s="74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74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74" t="s">
        <v>173</v>
      </c>
      <c r="B25" s="74" t="s">
        <v>74</v>
      </c>
      <c r="C25" s="74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74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74" t="s">
        <v>197</v>
      </c>
      <c r="B27" s="74" t="s">
        <v>81</v>
      </c>
      <c r="C27" s="74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74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74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74" t="s">
        <v>198</v>
      </c>
      <c r="B30" s="74" t="s">
        <v>81</v>
      </c>
      <c r="C30" s="74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74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74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74" t="s">
        <v>196</v>
      </c>
      <c r="B33" s="74" t="s">
        <v>81</v>
      </c>
      <c r="C33" s="74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74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74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74" t="s">
        <v>195</v>
      </c>
      <c r="B36" s="74" t="s">
        <v>81</v>
      </c>
      <c r="C36" s="74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74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74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74" t="s">
        <v>194</v>
      </c>
      <c r="B39" s="74" t="s">
        <v>81</v>
      </c>
      <c r="C39" s="74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74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74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74" t="s">
        <v>200</v>
      </c>
      <c r="B42" s="74" t="s">
        <v>81</v>
      </c>
      <c r="C42" s="74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74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74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74" t="s">
        <v>82</v>
      </c>
      <c r="C45" s="74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74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74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74" t="s">
        <v>190</v>
      </c>
      <c r="B48" s="74" t="s">
        <v>81</v>
      </c>
      <c r="C48" s="74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74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74" t="s">
        <v>199</v>
      </c>
      <c r="B50" s="74" t="s">
        <v>81</v>
      </c>
      <c r="C50" s="74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74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74" t="s">
        <v>183</v>
      </c>
      <c r="B52" s="74" t="s">
        <v>72</v>
      </c>
      <c r="C52" s="74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74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ht="13" x14ac:dyDescent="0.3">
      <c r="A55" s="97" t="s">
        <v>330</v>
      </c>
      <c r="B55" s="98"/>
      <c r="C55" s="98"/>
    </row>
    <row r="56" spans="1:8" ht="13" x14ac:dyDescent="0.3">
      <c r="A56" s="57" t="s">
        <v>156</v>
      </c>
      <c r="B56" s="57" t="s">
        <v>336</v>
      </c>
      <c r="C56" s="81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74" t="s">
        <v>193</v>
      </c>
      <c r="B57" s="74" t="s">
        <v>81</v>
      </c>
      <c r="C57" s="74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74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74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74" t="s">
        <v>191</v>
      </c>
      <c r="B60" s="74" t="s">
        <v>205</v>
      </c>
      <c r="C60" s="74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74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74" t="s">
        <v>204</v>
      </c>
      <c r="C62" s="74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74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74" t="s">
        <v>184</v>
      </c>
      <c r="B64" s="74" t="s">
        <v>205</v>
      </c>
      <c r="C64" s="74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74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74" t="s">
        <v>204</v>
      </c>
      <c r="C66" s="74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74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74" t="s">
        <v>192</v>
      </c>
      <c r="B68" s="74" t="s">
        <v>205</v>
      </c>
      <c r="C68" s="74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74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74" t="s">
        <v>204</v>
      </c>
      <c r="C70" s="74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74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74" t="s">
        <v>169</v>
      </c>
      <c r="B72" s="74" t="s">
        <v>205</v>
      </c>
      <c r="C72" s="74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74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74" t="s">
        <v>204</v>
      </c>
      <c r="C74" s="74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74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74" t="s">
        <v>174</v>
      </c>
      <c r="B76" s="74" t="s">
        <v>74</v>
      </c>
      <c r="C76" s="74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74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74" t="s">
        <v>172</v>
      </c>
      <c r="B78" s="74" t="s">
        <v>74</v>
      </c>
      <c r="C78" s="74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74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74" t="s">
        <v>173</v>
      </c>
      <c r="B80" s="74" t="s">
        <v>74</v>
      </c>
      <c r="C80" s="74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74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74" t="s">
        <v>197</v>
      </c>
      <c r="B82" s="74" t="s">
        <v>81</v>
      </c>
      <c r="C82" s="74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74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74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74" t="s">
        <v>198</v>
      </c>
      <c r="B85" s="74" t="s">
        <v>81</v>
      </c>
      <c r="C85" s="74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74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74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74" t="s">
        <v>196</v>
      </c>
      <c r="B88" s="74" t="s">
        <v>81</v>
      </c>
      <c r="C88" s="74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74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74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74" t="s">
        <v>195</v>
      </c>
      <c r="B91" s="74" t="s">
        <v>81</v>
      </c>
      <c r="C91" s="74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74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74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74" t="s">
        <v>194</v>
      </c>
      <c r="B94" s="74" t="s">
        <v>81</v>
      </c>
      <c r="C94" s="74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74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74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74" t="s">
        <v>200</v>
      </c>
      <c r="B97" s="74" t="s">
        <v>81</v>
      </c>
      <c r="C97" s="74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74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74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74" t="s">
        <v>82</v>
      </c>
      <c r="C100" s="74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74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74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74" t="s">
        <v>190</v>
      </c>
      <c r="B103" s="74" t="s">
        <v>81</v>
      </c>
      <c r="C103" s="74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74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74" t="s">
        <v>199</v>
      </c>
      <c r="B105" s="74" t="s">
        <v>81</v>
      </c>
      <c r="C105" s="74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74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74" t="s">
        <v>183</v>
      </c>
      <c r="B107" s="74" t="s">
        <v>72</v>
      </c>
      <c r="C107" s="74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74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ht="13" x14ac:dyDescent="0.3">
      <c r="A110" s="97" t="s">
        <v>333</v>
      </c>
      <c r="B110" s="98"/>
      <c r="C110" s="98"/>
    </row>
    <row r="111" spans="1:8" ht="13" x14ac:dyDescent="0.3">
      <c r="A111" s="57" t="s">
        <v>156</v>
      </c>
      <c r="B111" s="57" t="s">
        <v>336</v>
      </c>
      <c r="C111" s="81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74" t="s">
        <v>193</v>
      </c>
      <c r="B112" s="74" t="s">
        <v>81</v>
      </c>
      <c r="C112" s="74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74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74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74" t="s">
        <v>191</v>
      </c>
      <c r="B115" s="74" t="s">
        <v>205</v>
      </c>
      <c r="C115" s="74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74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74" t="s">
        <v>204</v>
      </c>
      <c r="C117" s="74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74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74" t="s">
        <v>184</v>
      </c>
      <c r="B119" s="74" t="s">
        <v>205</v>
      </c>
      <c r="C119" s="74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74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74" t="s">
        <v>204</v>
      </c>
      <c r="C121" s="74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74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74" t="s">
        <v>192</v>
      </c>
      <c r="B123" s="74" t="s">
        <v>205</v>
      </c>
      <c r="C123" s="74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74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74" t="s">
        <v>204</v>
      </c>
      <c r="C125" s="74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74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74" t="s">
        <v>169</v>
      </c>
      <c r="B127" s="74" t="s">
        <v>205</v>
      </c>
      <c r="C127" s="74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74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74" t="s">
        <v>204</v>
      </c>
      <c r="C129" s="74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74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74" t="s">
        <v>174</v>
      </c>
      <c r="B131" s="74" t="s">
        <v>74</v>
      </c>
      <c r="C131" s="74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74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74" t="s">
        <v>172</v>
      </c>
      <c r="B133" s="74" t="s">
        <v>74</v>
      </c>
      <c r="C133" s="74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74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74" t="s">
        <v>173</v>
      </c>
      <c r="B135" s="74" t="s">
        <v>74</v>
      </c>
      <c r="C135" s="74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74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74" t="s">
        <v>197</v>
      </c>
      <c r="B137" s="74" t="s">
        <v>81</v>
      </c>
      <c r="C137" s="74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74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74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74" t="s">
        <v>198</v>
      </c>
      <c r="B140" s="74" t="s">
        <v>81</v>
      </c>
      <c r="C140" s="74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74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74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74" t="s">
        <v>196</v>
      </c>
      <c r="B143" s="74" t="s">
        <v>81</v>
      </c>
      <c r="C143" s="74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74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74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74" t="s">
        <v>195</v>
      </c>
      <c r="B146" s="74" t="s">
        <v>81</v>
      </c>
      <c r="C146" s="74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74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74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74" t="s">
        <v>194</v>
      </c>
      <c r="B149" s="74" t="s">
        <v>81</v>
      </c>
      <c r="C149" s="74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74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74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74" t="s">
        <v>200</v>
      </c>
      <c r="B152" s="74" t="s">
        <v>81</v>
      </c>
      <c r="C152" s="74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74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74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74" t="s">
        <v>82</v>
      </c>
      <c r="C155" s="74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74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74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74" t="s">
        <v>190</v>
      </c>
      <c r="B158" s="74" t="s">
        <v>81</v>
      </c>
      <c r="C158" s="74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74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74" t="s">
        <v>199</v>
      </c>
      <c r="B160" s="74" t="s">
        <v>81</v>
      </c>
      <c r="C160" s="74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74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74" t="s">
        <v>183</v>
      </c>
      <c r="B162" s="74" t="s">
        <v>72</v>
      </c>
      <c r="C162" s="74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74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103" customWidth="1"/>
    <col min="2" max="2" width="27.453125" style="103" customWidth="1"/>
    <col min="3" max="3" width="23.6328125" style="103" customWidth="1"/>
    <col min="4" max="7" width="17.1796875" style="103" customWidth="1"/>
    <col min="8" max="13" width="12.81640625" style="103" customWidth="1"/>
    <col min="14" max="16384" width="12.81640625" style="103"/>
  </cols>
  <sheetData>
    <row r="1" spans="1:8" ht="13" x14ac:dyDescent="0.3">
      <c r="A1" s="75" t="s">
        <v>156</v>
      </c>
      <c r="B1" s="75" t="s">
        <v>336</v>
      </c>
      <c r="C1" s="75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103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x14ac:dyDescent="0.25">
      <c r="C3" s="103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103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103" t="s">
        <v>339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x14ac:dyDescent="0.25">
      <c r="A6" s="83" t="s">
        <v>186</v>
      </c>
      <c r="B6" s="103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x14ac:dyDescent="0.25">
      <c r="C7" s="103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ht="13" x14ac:dyDescent="0.3">
      <c r="A9" s="93" t="s">
        <v>330</v>
      </c>
    </row>
    <row r="10" spans="1:8" ht="13" x14ac:dyDescent="0.3">
      <c r="A10" s="75" t="s">
        <v>156</v>
      </c>
      <c r="B10" s="75" t="s">
        <v>336</v>
      </c>
      <c r="C10" s="75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103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103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103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103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103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103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ht="13" x14ac:dyDescent="0.3">
      <c r="A18" s="93" t="s">
        <v>333</v>
      </c>
    </row>
    <row r="19" spans="1:7" ht="13" x14ac:dyDescent="0.3">
      <c r="A19" s="75" t="s">
        <v>156</v>
      </c>
      <c r="B19" s="75" t="s">
        <v>336</v>
      </c>
      <c r="C19" s="75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103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103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103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103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103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103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C34" sqref="C34"/>
    </sheetView>
  </sheetViews>
  <sheetFormatPr defaultColWidth="14.453125" defaultRowHeight="15.75" customHeight="1" x14ac:dyDescent="0.25"/>
  <cols>
    <col min="1" max="1" width="16.08984375" style="2" customWidth="1"/>
    <col min="2" max="2" width="31.36328125" style="2" customWidth="1"/>
    <col min="3" max="8" width="13" style="2" customWidth="1"/>
  </cols>
  <sheetData>
    <row r="1" spans="1:8" ht="27.75" customHeight="1" x14ac:dyDescent="0.3">
      <c r="A1" s="57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2" t="s">
        <v>68</v>
      </c>
      <c r="C3" s="42">
        <v>4.8033045844109064E-3</v>
      </c>
    </row>
    <row r="4" spans="1:8" ht="15.75" customHeight="1" x14ac:dyDescent="0.25">
      <c r="B4" s="12" t="s">
        <v>69</v>
      </c>
      <c r="C4" s="42">
        <v>0.20049596869198569</v>
      </c>
    </row>
    <row r="5" spans="1:8" ht="15.75" customHeight="1" x14ac:dyDescent="0.25">
      <c r="B5" s="12" t="s">
        <v>70</v>
      </c>
      <c r="C5" s="42">
        <v>6.3020878676827402E-2</v>
      </c>
    </row>
    <row r="6" spans="1:8" ht="15.75" customHeight="1" x14ac:dyDescent="0.25">
      <c r="B6" s="12" t="s">
        <v>71</v>
      </c>
      <c r="C6" s="42">
        <v>0.26186089901819493</v>
      </c>
    </row>
    <row r="7" spans="1:8" ht="15.75" customHeight="1" x14ac:dyDescent="0.25">
      <c r="B7" s="12" t="s">
        <v>72</v>
      </c>
      <c r="C7" s="42">
        <v>0.33037722976393302</v>
      </c>
    </row>
    <row r="8" spans="1:8" ht="15.75" customHeight="1" x14ac:dyDescent="0.25">
      <c r="B8" s="12" t="s">
        <v>73</v>
      </c>
      <c r="C8" s="42">
        <v>7.8866208495302053E-3</v>
      </c>
    </row>
    <row r="9" spans="1:8" ht="15.75" customHeight="1" x14ac:dyDescent="0.25">
      <c r="B9" s="12" t="s">
        <v>74</v>
      </c>
      <c r="C9" s="42">
        <v>6.0787204386666821E-2</v>
      </c>
    </row>
    <row r="10" spans="1:8" ht="15.75" customHeight="1" x14ac:dyDescent="0.25">
      <c r="B10" s="12" t="s">
        <v>75</v>
      </c>
      <c r="C10" s="42">
        <v>7.0767894028450767E-2</v>
      </c>
    </row>
    <row r="11" spans="1:8" ht="15.75" customHeight="1" x14ac:dyDescent="0.25">
      <c r="B11" s="18" t="s">
        <v>30</v>
      </c>
      <c r="C11" s="37">
        <f>SUM(C3:C10)</f>
        <v>0.99999999999999967</v>
      </c>
      <c r="G11" s="12"/>
      <c r="H11" s="12"/>
    </row>
    <row r="12" spans="1:8" ht="15.75" customHeight="1" x14ac:dyDescent="0.25">
      <c r="B12" s="18"/>
      <c r="C12" s="12"/>
      <c r="D12" s="12"/>
      <c r="E12" s="12"/>
      <c r="F12" s="12"/>
      <c r="G12" s="12"/>
      <c r="H12" s="12"/>
    </row>
    <row r="13" spans="1:8" ht="15.75" customHeight="1" x14ac:dyDescent="0.3">
      <c r="A13" s="103" t="s">
        <v>76</v>
      </c>
      <c r="B13" s="21" t="s">
        <v>66</v>
      </c>
      <c r="C13" s="11" t="s">
        <v>77</v>
      </c>
      <c r="D13" s="11" t="s">
        <v>78</v>
      </c>
      <c r="E13" s="11" t="s">
        <v>79</v>
      </c>
      <c r="F13" s="11" t="s">
        <v>80</v>
      </c>
      <c r="G13" s="12"/>
    </row>
    <row r="14" spans="1:8" ht="15.75" customHeight="1" x14ac:dyDescent="0.25">
      <c r="B14" s="12" t="s">
        <v>81</v>
      </c>
      <c r="C14" s="42">
        <v>0.14256443341847391</v>
      </c>
      <c r="D14" s="42">
        <v>0.14256443341847391</v>
      </c>
      <c r="E14" s="42">
        <v>0.14256443341847391</v>
      </c>
      <c r="F14" s="42">
        <v>0.14256443341847391</v>
      </c>
    </row>
    <row r="15" spans="1:8" ht="15.75" customHeight="1" x14ac:dyDescent="0.25">
      <c r="B15" s="12" t="s">
        <v>82</v>
      </c>
      <c r="C15" s="42">
        <v>0.1784008422531721</v>
      </c>
      <c r="D15" s="42">
        <v>0.1784008422531721</v>
      </c>
      <c r="E15" s="42">
        <v>0.1784008422531721</v>
      </c>
      <c r="F15" s="42">
        <v>0.1784008422531721</v>
      </c>
    </row>
    <row r="16" spans="1:8" ht="15.75" customHeight="1" x14ac:dyDescent="0.25">
      <c r="B16" s="12" t="s">
        <v>83</v>
      </c>
      <c r="C16" s="42">
        <v>2.484298333076437E-2</v>
      </c>
      <c r="D16" s="42">
        <v>2.484298333076437E-2</v>
      </c>
      <c r="E16" s="42">
        <v>2.484298333076437E-2</v>
      </c>
      <c r="F16" s="42">
        <v>2.484298333076437E-2</v>
      </c>
    </row>
    <row r="17" spans="1:8" ht="15.75" customHeight="1" x14ac:dyDescent="0.25">
      <c r="B17" s="12" t="s">
        <v>84</v>
      </c>
      <c r="C17" s="42">
        <v>9.0223428763862232E-3</v>
      </c>
      <c r="D17" s="42">
        <v>9.0223428763862232E-3</v>
      </c>
      <c r="E17" s="42">
        <v>9.0223428763862232E-3</v>
      </c>
      <c r="F17" s="42">
        <v>9.0223428763862232E-3</v>
      </c>
    </row>
    <row r="18" spans="1:8" ht="15.75" customHeight="1" x14ac:dyDescent="0.25">
      <c r="B18" s="12" t="s">
        <v>85</v>
      </c>
      <c r="C18" s="42">
        <v>0.25026301825605229</v>
      </c>
      <c r="D18" s="42">
        <v>0.25026301825605229</v>
      </c>
      <c r="E18" s="42">
        <v>0.25026301825605229</v>
      </c>
      <c r="F18" s="42">
        <v>0.25026301825605229</v>
      </c>
    </row>
    <row r="19" spans="1:8" ht="15.75" customHeight="1" x14ac:dyDescent="0.25">
      <c r="B19" s="12" t="s">
        <v>86</v>
      </c>
      <c r="C19" s="42">
        <v>1.2668953575707379E-2</v>
      </c>
      <c r="D19" s="42">
        <v>1.2668953575707379E-2</v>
      </c>
      <c r="E19" s="42">
        <v>1.2668953575707379E-2</v>
      </c>
      <c r="F19" s="42">
        <v>1.2668953575707379E-2</v>
      </c>
    </row>
    <row r="20" spans="1:8" ht="15.75" customHeight="1" x14ac:dyDescent="0.25">
      <c r="B20" s="12" t="s">
        <v>87</v>
      </c>
      <c r="C20" s="42">
        <v>8.7839181588469893E-3</v>
      </c>
      <c r="D20" s="42">
        <v>8.7839181588469893E-3</v>
      </c>
      <c r="E20" s="42">
        <v>8.7839181588469893E-3</v>
      </c>
      <c r="F20" s="42">
        <v>8.7839181588469893E-3</v>
      </c>
    </row>
    <row r="21" spans="1:8" ht="15.75" customHeight="1" x14ac:dyDescent="0.25">
      <c r="B21" s="12" t="s">
        <v>88</v>
      </c>
      <c r="C21" s="42">
        <v>7.6574122095991029E-2</v>
      </c>
      <c r="D21" s="42">
        <v>7.6574122095991029E-2</v>
      </c>
      <c r="E21" s="42">
        <v>7.6574122095991029E-2</v>
      </c>
      <c r="F21" s="42">
        <v>7.6574122095991029E-2</v>
      </c>
    </row>
    <row r="22" spans="1:8" ht="15.75" customHeight="1" x14ac:dyDescent="0.25">
      <c r="B22" s="12" t="s">
        <v>89</v>
      </c>
      <c r="C22" s="42">
        <v>0.29687938603460567</v>
      </c>
      <c r="D22" s="42">
        <v>0.29687938603460567</v>
      </c>
      <c r="E22" s="42">
        <v>0.29687938603460567</v>
      </c>
      <c r="F22" s="42">
        <v>0.29687938603460567</v>
      </c>
    </row>
    <row r="23" spans="1:8" ht="15.75" customHeight="1" x14ac:dyDescent="0.25">
      <c r="B23" s="18" t="s">
        <v>30</v>
      </c>
      <c r="C23" s="37">
        <f>SUM(C14:C22)</f>
        <v>1</v>
      </c>
      <c r="D23" s="37">
        <f>SUM(D14:D22)</f>
        <v>1</v>
      </c>
      <c r="E23" s="37">
        <f>SUM(E14:E22)</f>
        <v>1</v>
      </c>
      <c r="F23" s="37">
        <f>SUM(F14:F22)</f>
        <v>1</v>
      </c>
      <c r="G23" s="12"/>
      <c r="H23" s="12"/>
    </row>
    <row r="24" spans="1:8" ht="15.75" customHeight="1" x14ac:dyDescent="0.25">
      <c r="B24" s="18"/>
      <c r="C24" s="12"/>
      <c r="D24" s="12"/>
      <c r="E24" s="12"/>
      <c r="F24" s="12"/>
      <c r="G24" s="12"/>
      <c r="H24" s="12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2"/>
      <c r="E25" s="12"/>
      <c r="F25" s="12"/>
      <c r="G25" s="12"/>
      <c r="H25" s="12"/>
    </row>
    <row r="26" spans="1:8" ht="15.75" customHeight="1" x14ac:dyDescent="0.25">
      <c r="B26" s="12" t="s">
        <v>91</v>
      </c>
      <c r="C26" s="42">
        <v>2.5899999999999999E-2</v>
      </c>
    </row>
    <row r="27" spans="1:8" ht="15.75" customHeight="1" x14ac:dyDescent="0.25">
      <c r="B27" s="12" t="s">
        <v>92</v>
      </c>
      <c r="C27" s="42">
        <v>7.1000000000000004E-3</v>
      </c>
    </row>
    <row r="28" spans="1:8" ht="15.75" customHeight="1" x14ac:dyDescent="0.25">
      <c r="B28" s="12" t="s">
        <v>93</v>
      </c>
      <c r="C28" s="42">
        <v>0.25590000000000002</v>
      </c>
    </row>
    <row r="29" spans="1:8" ht="15.75" customHeight="1" x14ac:dyDescent="0.25">
      <c r="B29" s="12" t="s">
        <v>94</v>
      </c>
      <c r="C29" s="42">
        <v>0.1464</v>
      </c>
    </row>
    <row r="30" spans="1:8" ht="15.75" customHeight="1" x14ac:dyDescent="0.25">
      <c r="B30" s="12" t="s">
        <v>95</v>
      </c>
      <c r="C30" s="42">
        <v>1.7500000000000002E-2</v>
      </c>
    </row>
    <row r="31" spans="1:8" ht="15.75" customHeight="1" x14ac:dyDescent="0.25">
      <c r="B31" s="12" t="s">
        <v>96</v>
      </c>
      <c r="C31" s="42">
        <v>1.8100000000000002E-2</v>
      </c>
    </row>
    <row r="32" spans="1:8" ht="15.75" customHeight="1" x14ac:dyDescent="0.25">
      <c r="B32" s="12" t="s">
        <v>97</v>
      </c>
      <c r="C32" s="42">
        <v>1.14E-2</v>
      </c>
    </row>
    <row r="33" spans="2:3" ht="15.75" customHeight="1" x14ac:dyDescent="0.25">
      <c r="B33" s="12" t="s">
        <v>98</v>
      </c>
      <c r="C33" s="42">
        <v>0.15129999999999999</v>
      </c>
    </row>
    <row r="34" spans="2:3" ht="15.75" customHeight="1" x14ac:dyDescent="0.25">
      <c r="B34" s="12" t="s">
        <v>99</v>
      </c>
      <c r="C34" s="42">
        <v>0.36639999999776479</v>
      </c>
    </row>
    <row r="35" spans="2:3" ht="15.75" customHeight="1" x14ac:dyDescent="0.25">
      <c r="B35" s="18" t="s">
        <v>30</v>
      </c>
      <c r="C35" s="37">
        <f>SUM(C26:C34)</f>
        <v>0.9999999999977649</v>
      </c>
    </row>
  </sheetData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B1" zoomScaleNormal="100" workbookViewId="0">
      <selection activeCell="I18" sqref="I18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31" t="str">
        <f>"Percentage of population in each category in baseline year ("&amp;start_year&amp;")"</f>
        <v>Percentage of population in each category in baseline year (2021)</v>
      </c>
      <c r="B1" s="75" t="s">
        <v>100</v>
      </c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</row>
    <row r="2" spans="1:15" ht="15.75" customHeight="1" x14ac:dyDescent="0.25">
      <c r="A2" s="83" t="s">
        <v>101</v>
      </c>
      <c r="B2" s="74" t="s">
        <v>102</v>
      </c>
      <c r="C2" s="43">
        <v>0.55097073316574097</v>
      </c>
      <c r="D2" s="43">
        <v>0.55097073316574097</v>
      </c>
      <c r="E2" s="43">
        <v>0.50359040498733498</v>
      </c>
      <c r="F2" s="43">
        <v>0.33873942494392401</v>
      </c>
      <c r="G2" s="43">
        <v>0.26945966482162498</v>
      </c>
    </row>
    <row r="3" spans="1:15" ht="15.75" customHeight="1" x14ac:dyDescent="0.25">
      <c r="B3" s="74" t="s">
        <v>103</v>
      </c>
      <c r="C3" s="43">
        <v>0.25525420904159501</v>
      </c>
      <c r="D3" s="43">
        <v>0.25525420904159501</v>
      </c>
      <c r="E3" s="43">
        <v>0.29359072446823098</v>
      </c>
      <c r="F3" s="43">
        <v>0.33389052748680098</v>
      </c>
      <c r="G3" s="43">
        <v>0.33736103773117099</v>
      </c>
    </row>
    <row r="4" spans="1:15" ht="15.75" customHeight="1" x14ac:dyDescent="0.25">
      <c r="B4" s="74" t="s">
        <v>104</v>
      </c>
      <c r="C4" s="44">
        <v>0.124433219432831</v>
      </c>
      <c r="D4" s="44">
        <v>0.124433219432831</v>
      </c>
      <c r="E4" s="44">
        <v>0.133840397000313</v>
      </c>
      <c r="F4" s="44">
        <v>0.22626681625843101</v>
      </c>
      <c r="G4" s="44">
        <v>0.24842721223831199</v>
      </c>
    </row>
    <row r="5" spans="1:15" ht="15.75" customHeight="1" x14ac:dyDescent="0.25">
      <c r="B5" s="74" t="s">
        <v>105</v>
      </c>
      <c r="C5" s="44">
        <v>6.9341853260993999E-2</v>
      </c>
      <c r="D5" s="44">
        <v>6.9341853260993999E-2</v>
      </c>
      <c r="E5" s="44">
        <v>6.8978466093540206E-2</v>
      </c>
      <c r="F5" s="44">
        <v>0.101103253662586</v>
      </c>
      <c r="G5" s="44">
        <v>0.14475208520889299</v>
      </c>
    </row>
    <row r="6" spans="1:15" ht="15.75" customHeight="1" x14ac:dyDescent="0.25">
      <c r="B6" s="19"/>
      <c r="C6" s="16"/>
      <c r="D6" s="16"/>
      <c r="E6" s="16"/>
      <c r="F6" s="16"/>
      <c r="G6" s="16"/>
    </row>
    <row r="7" spans="1:15" ht="15.75" customHeight="1" x14ac:dyDescent="0.25">
      <c r="B7" s="19"/>
      <c r="C7" s="16"/>
      <c r="D7" s="16"/>
      <c r="E7" s="16"/>
      <c r="F7" s="16"/>
      <c r="G7" s="16"/>
    </row>
    <row r="8" spans="1:15" ht="15.75" customHeight="1" x14ac:dyDescent="0.25">
      <c r="A8" s="83" t="s">
        <v>106</v>
      </c>
      <c r="B8" s="74" t="s">
        <v>107</v>
      </c>
      <c r="C8" s="43">
        <v>0.79957801103591908</v>
      </c>
      <c r="D8" s="43">
        <v>0.79957801103591908</v>
      </c>
      <c r="E8" s="43">
        <v>0.69502329826354992</v>
      </c>
      <c r="F8" s="43">
        <v>0.71369886398315396</v>
      </c>
      <c r="G8" s="43">
        <v>0.80289423465728804</v>
      </c>
    </row>
    <row r="9" spans="1:15" ht="15.75" customHeight="1" x14ac:dyDescent="0.25">
      <c r="B9" s="74" t="s">
        <v>108</v>
      </c>
      <c r="C9" s="43">
        <v>0.13806727528572099</v>
      </c>
      <c r="D9" s="43">
        <v>0.13806727528572099</v>
      </c>
      <c r="E9" s="43">
        <v>0.22358177602291099</v>
      </c>
      <c r="F9" s="43">
        <v>0.22305108606815299</v>
      </c>
      <c r="G9" s="43">
        <v>0.167880743741989</v>
      </c>
    </row>
    <row r="10" spans="1:15" ht="15.75" customHeight="1" x14ac:dyDescent="0.25">
      <c r="B10" s="74" t="s">
        <v>109</v>
      </c>
      <c r="C10" s="44">
        <v>4.8812080174684497E-2</v>
      </c>
      <c r="D10" s="44">
        <v>4.8812080174684497E-2</v>
      </c>
      <c r="E10" s="44">
        <v>5.6425485759973498E-2</v>
      </c>
      <c r="F10" s="44">
        <v>5.0236977636814097E-2</v>
      </c>
      <c r="G10" s="44">
        <v>2.54760459065437E-2</v>
      </c>
    </row>
    <row r="11" spans="1:15" ht="15.75" customHeight="1" x14ac:dyDescent="0.25">
      <c r="B11" s="74" t="s">
        <v>110</v>
      </c>
      <c r="C11" s="44">
        <v>1.35426195338368E-2</v>
      </c>
      <c r="D11" s="44">
        <v>1.35426195338368E-2</v>
      </c>
      <c r="E11" s="44">
        <v>2.4969445541501E-2</v>
      </c>
      <c r="F11" s="44">
        <v>1.30130648612976E-2</v>
      </c>
      <c r="G11" s="44">
        <v>3.7489575333893299E-3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103" t="s">
        <v>111</v>
      </c>
      <c r="C13" s="70" t="s">
        <v>67</v>
      </c>
      <c r="D13" s="70" t="s">
        <v>77</v>
      </c>
      <c r="E13" s="70" t="s">
        <v>78</v>
      </c>
      <c r="F13" s="70" t="s">
        <v>79</v>
      </c>
      <c r="G13" s="70" t="s">
        <v>80</v>
      </c>
      <c r="H13" s="11" t="s">
        <v>112</v>
      </c>
      <c r="I13" s="11" t="s">
        <v>113</v>
      </c>
      <c r="J13" s="11" t="s">
        <v>114</v>
      </c>
      <c r="K13" s="11" t="s">
        <v>115</v>
      </c>
      <c r="L13" s="11" t="s">
        <v>58</v>
      </c>
      <c r="M13" s="11" t="s">
        <v>59</v>
      </c>
      <c r="N13" s="11" t="s">
        <v>60</v>
      </c>
      <c r="O13" s="11" t="s">
        <v>61</v>
      </c>
    </row>
    <row r="14" spans="1:15" ht="15.75" customHeight="1" x14ac:dyDescent="0.25">
      <c r="B14" s="70" t="s">
        <v>116</v>
      </c>
      <c r="C14" s="45">
        <v>0.80099784150000009</v>
      </c>
      <c r="D14" s="45">
        <v>0.77677478115800003</v>
      </c>
      <c r="E14" s="45">
        <v>0.77677478115800003</v>
      </c>
      <c r="F14" s="45">
        <v>0.52042201054299997</v>
      </c>
      <c r="G14" s="45">
        <v>0.52042201054299997</v>
      </c>
      <c r="H14" s="46">
        <v>0.60899999999999999</v>
      </c>
      <c r="I14" s="46">
        <v>0.45700000000000002</v>
      </c>
      <c r="J14" s="46">
        <v>0.45700000000000002</v>
      </c>
      <c r="K14" s="46">
        <v>0.45700000000000002</v>
      </c>
      <c r="L14" s="46">
        <v>0.30425005866799998</v>
      </c>
      <c r="M14" s="46">
        <v>0.27884316319149999</v>
      </c>
      <c r="N14" s="46">
        <v>0.23079246462450001</v>
      </c>
      <c r="O14" s="46">
        <v>0.26906048794350002</v>
      </c>
    </row>
    <row r="15" spans="1:15" ht="15.75" customHeight="1" x14ac:dyDescent="0.25">
      <c r="B15" s="70" t="s">
        <v>117</v>
      </c>
      <c r="C15" s="43">
        <f t="shared" ref="C15:O15" si="0">iron_deficiency_anaemia*C14</f>
        <v>0.41066249841034336</v>
      </c>
      <c r="D15" s="43">
        <f t="shared" si="0"/>
        <v>0.39824361041363926</v>
      </c>
      <c r="E15" s="43">
        <f t="shared" si="0"/>
        <v>0.39824361041363926</v>
      </c>
      <c r="F15" s="43">
        <f t="shared" si="0"/>
        <v>0.26681445567581147</v>
      </c>
      <c r="G15" s="43">
        <f t="shared" si="0"/>
        <v>0.26681445567581147</v>
      </c>
      <c r="H15" s="43">
        <f t="shared" si="0"/>
        <v>0.31222738511199727</v>
      </c>
      <c r="I15" s="43">
        <f t="shared" si="0"/>
        <v>0.234298710995374</v>
      </c>
      <c r="J15" s="43">
        <f t="shared" si="0"/>
        <v>0.234298710995374</v>
      </c>
      <c r="K15" s="43">
        <f t="shared" si="0"/>
        <v>0.234298710995374</v>
      </c>
      <c r="L15" s="43">
        <f t="shared" si="0"/>
        <v>0.15598555047304005</v>
      </c>
      <c r="M15" s="43">
        <f t="shared" si="0"/>
        <v>0.14295972364472903</v>
      </c>
      <c r="N15" s="43">
        <f t="shared" si="0"/>
        <v>0.11832467608088798</v>
      </c>
      <c r="O15" s="43">
        <f t="shared" si="0"/>
        <v>0.13794425712242542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90625" defaultRowHeight="12.5" x14ac:dyDescent="0.25"/>
  <cols>
    <col min="1" max="1" width="28.90625" style="2" customWidth="1"/>
    <col min="2" max="7" width="13.453125" style="2" customWidth="1"/>
  </cols>
  <sheetData>
    <row r="1" spans="1:7" ht="40.5" customHeight="1" x14ac:dyDescent="0.3">
      <c r="A1" s="31" t="str">
        <f>"Percentage of children in each category in baseline year ("&amp;start_year&amp;")"</f>
        <v>Percentage of children in each category in baseline year (2021)</v>
      </c>
      <c r="B1" s="75" t="s">
        <v>100</v>
      </c>
      <c r="C1" s="103" t="s">
        <v>67</v>
      </c>
      <c r="D1" s="103" t="s">
        <v>77</v>
      </c>
      <c r="E1" s="103" t="s">
        <v>78</v>
      </c>
      <c r="F1" s="103" t="s">
        <v>79</v>
      </c>
      <c r="G1" s="103" t="s">
        <v>80</v>
      </c>
    </row>
    <row r="2" spans="1:7" x14ac:dyDescent="0.25">
      <c r="A2" s="83" t="s">
        <v>118</v>
      </c>
      <c r="B2" s="83" t="s">
        <v>119</v>
      </c>
      <c r="C2" s="44">
        <v>0.63594139999999999</v>
      </c>
      <c r="D2" s="44">
        <v>0.35273559999999998</v>
      </c>
      <c r="E2" s="44">
        <v>1.36244579358196E-2</v>
      </c>
      <c r="F2" s="44">
        <v>0</v>
      </c>
      <c r="G2" s="44">
        <v>0</v>
      </c>
    </row>
    <row r="3" spans="1:7" x14ac:dyDescent="0.25">
      <c r="B3" s="83" t="s">
        <v>120</v>
      </c>
      <c r="C3" s="44">
        <v>0.27326929999999999</v>
      </c>
      <c r="D3" s="44">
        <v>0.45041550000000002</v>
      </c>
      <c r="E3" s="44">
        <v>3.2771032090199478E-2</v>
      </c>
      <c r="F3" s="44">
        <v>1E-3</v>
      </c>
      <c r="G3" s="44">
        <v>0</v>
      </c>
    </row>
    <row r="4" spans="1:7" x14ac:dyDescent="0.25">
      <c r="B4" s="83" t="s">
        <v>121</v>
      </c>
      <c r="C4" s="44">
        <v>4.222849E-2</v>
      </c>
      <c r="D4" s="44">
        <v>0.1642421</v>
      </c>
      <c r="E4" s="44">
        <v>0.93464267129228107</v>
      </c>
      <c r="F4" s="44">
        <v>0.72099999999999997</v>
      </c>
      <c r="G4" s="44">
        <v>0</v>
      </c>
    </row>
    <row r="5" spans="1:7" x14ac:dyDescent="0.25">
      <c r="B5" s="83" t="s">
        <v>122</v>
      </c>
      <c r="C5" s="43">
        <v>4.8560800000000001E-2</v>
      </c>
      <c r="D5" s="43">
        <v>3.260673E-2</v>
      </c>
      <c r="E5" s="43">
        <f>1-SUM(E2:E4)</f>
        <v>1.8961838681699872E-2</v>
      </c>
      <c r="F5" s="43">
        <f>1-SUM(F2:F4)</f>
        <v>0.27800000000000002</v>
      </c>
      <c r="G5" s="43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O25" sqref="O25"/>
    </sheetView>
  </sheetViews>
  <sheetFormatPr defaultColWidth="8.90625" defaultRowHeight="12.5" x14ac:dyDescent="0.25"/>
  <cols>
    <col min="1" max="1" width="37" style="2" customWidth="1"/>
    <col min="2" max="2" width="29.453125" style="2" customWidth="1"/>
  </cols>
  <sheetData>
    <row r="1" spans="1:12" ht="13" x14ac:dyDescent="0.3">
      <c r="A1" s="57" t="s">
        <v>123</v>
      </c>
      <c r="B1" s="57" t="s">
        <v>124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x14ac:dyDescent="0.25">
      <c r="A2" t="s">
        <v>125</v>
      </c>
      <c r="B2" s="19" t="s">
        <v>126</v>
      </c>
      <c r="C2" s="15">
        <v>0.37279000000000001</v>
      </c>
      <c r="D2" s="15">
        <v>0.36770000000000003</v>
      </c>
      <c r="E2" s="15">
        <v>0.36269000000000001</v>
      </c>
      <c r="F2" s="15">
        <v>0.35774</v>
      </c>
      <c r="G2" s="15">
        <v>0.35281000000000001</v>
      </c>
      <c r="H2" s="15">
        <v>0.34794999999999998</v>
      </c>
      <c r="I2" s="15">
        <v>0.34314</v>
      </c>
      <c r="J2" s="15">
        <v>0.33839000000000002</v>
      </c>
      <c r="K2" s="15">
        <v>0.33367000000000002</v>
      </c>
      <c r="L2" s="15">
        <v>0.32900000000000001</v>
      </c>
    </row>
    <row r="3" spans="1:12" x14ac:dyDescent="0.25">
      <c r="B3" s="19"/>
    </row>
    <row r="4" spans="1:12" x14ac:dyDescent="0.25">
      <c r="A4" t="s">
        <v>127</v>
      </c>
      <c r="B4" s="19" t="s">
        <v>126</v>
      </c>
      <c r="C4" s="15">
        <v>0.12307999999999999</v>
      </c>
      <c r="D4" s="15">
        <v>0.12273000000000001</v>
      </c>
      <c r="E4" s="15">
        <v>0.12239999999999999</v>
      </c>
      <c r="F4" s="15">
        <v>0.12209</v>
      </c>
      <c r="G4" s="15">
        <v>0.12178</v>
      </c>
      <c r="H4" s="15">
        <v>0.12149</v>
      </c>
      <c r="I4" s="15">
        <v>0.12121999999999999</v>
      </c>
      <c r="J4" s="15">
        <v>0.12095</v>
      </c>
      <c r="K4" s="15">
        <v>0.1207</v>
      </c>
      <c r="L4" s="15">
        <v>0.12044000000000001</v>
      </c>
    </row>
    <row r="5" spans="1:12" x14ac:dyDescent="0.25">
      <c r="B5" s="19"/>
    </row>
    <row r="6" spans="1:12" x14ac:dyDescent="0.25">
      <c r="A6" t="s">
        <v>128</v>
      </c>
      <c r="B6" s="19" t="s">
        <v>126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B7" s="19" t="s">
        <v>90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B8" s="19" t="s">
        <v>129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5">
      <c r="A10" t="s">
        <v>130</v>
      </c>
      <c r="B10" s="70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B11" s="70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5">
      <c r="A13" s="103" t="s">
        <v>32</v>
      </c>
      <c r="B13" s="70" t="s">
        <v>133</v>
      </c>
      <c r="C13" s="101">
        <v>27.033999999999999</v>
      </c>
      <c r="D13" s="101">
        <v>25.812999999999999</v>
      </c>
      <c r="E13" s="101">
        <v>24.626000000000001</v>
      </c>
      <c r="F13" s="101">
        <v>23.587</v>
      </c>
      <c r="G13" s="101">
        <v>22.651</v>
      </c>
      <c r="H13" s="101">
        <v>21.71</v>
      </c>
      <c r="I13" s="101">
        <v>21.106999999999999</v>
      </c>
      <c r="J13" s="101">
        <v>19.945</v>
      </c>
      <c r="K13" s="101">
        <v>19.324000000000002</v>
      </c>
      <c r="L13" s="101">
        <v>18.641999999999999</v>
      </c>
    </row>
    <row r="14" spans="1:12" x14ac:dyDescent="0.25">
      <c r="B14" s="70" t="s">
        <v>134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5" x14ac:dyDescent="0.25"/>
  <cols>
    <col min="1" max="1" width="36.453125" style="2" bestFit="1" customWidth="1"/>
    <col min="2" max="2" width="15.36328125" style="2" customWidth="1"/>
  </cols>
  <sheetData>
    <row r="1" spans="1:2" ht="13" x14ac:dyDescent="0.3">
      <c r="A1" s="57" t="s">
        <v>135</v>
      </c>
      <c r="B1" s="57" t="s">
        <v>136</v>
      </c>
    </row>
    <row r="2" spans="1:2" x14ac:dyDescent="0.25">
      <c r="A2" s="103" t="s">
        <v>137</v>
      </c>
      <c r="B2" s="99">
        <v>10</v>
      </c>
    </row>
    <row r="3" spans="1:2" x14ac:dyDescent="0.25">
      <c r="A3" s="103" t="s">
        <v>138</v>
      </c>
      <c r="B3" s="99">
        <v>10</v>
      </c>
    </row>
    <row r="4" spans="1:2" x14ac:dyDescent="0.25">
      <c r="A4" s="103" t="s">
        <v>139</v>
      </c>
      <c r="B4" s="99">
        <v>50</v>
      </c>
    </row>
    <row r="5" spans="1:2" x14ac:dyDescent="0.25">
      <c r="A5" s="103" t="s">
        <v>140</v>
      </c>
      <c r="B5" s="99">
        <v>100</v>
      </c>
    </row>
    <row r="6" spans="1:2" x14ac:dyDescent="0.25">
      <c r="A6" s="103" t="s">
        <v>141</v>
      </c>
      <c r="B6" s="99">
        <v>5</v>
      </c>
    </row>
    <row r="7" spans="1:2" x14ac:dyDescent="0.25">
      <c r="A7" s="103" t="s">
        <v>142</v>
      </c>
      <c r="B7" s="9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103" customWidth="1"/>
    <col min="2" max="2" width="19.08984375" style="103" customWidth="1"/>
    <col min="3" max="3" width="13.453125" style="103" customWidth="1"/>
    <col min="4" max="9" width="11.453125" style="103" customWidth="1"/>
    <col min="10" max="16384" width="11.453125" style="103"/>
  </cols>
  <sheetData>
    <row r="1" spans="1:5" ht="13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x14ac:dyDescent="0.3">
      <c r="A2" s="26" t="s">
        <v>148</v>
      </c>
      <c r="B2" s="24" t="s">
        <v>90</v>
      </c>
      <c r="C2" s="47"/>
      <c r="D2" s="47"/>
      <c r="E2" s="29" t="str">
        <f>IF(E$7="","",E$7)</f>
        <v/>
      </c>
    </row>
    <row r="3" spans="1:5" x14ac:dyDescent="0.25">
      <c r="B3" s="24" t="s">
        <v>67</v>
      </c>
      <c r="C3" s="47" t="b">
        <v>1</v>
      </c>
      <c r="D3" s="47"/>
      <c r="E3" s="29" t="str">
        <f>IF(E$7="","",E$7)</f>
        <v/>
      </c>
    </row>
    <row r="4" spans="1:5" x14ac:dyDescent="0.25">
      <c r="B4" s="24" t="s">
        <v>77</v>
      </c>
      <c r="C4" s="47" t="b">
        <v>1</v>
      </c>
      <c r="D4" s="47"/>
      <c r="E4" s="29" t="str">
        <f>IF(E$7="","",E$7)</f>
        <v/>
      </c>
    </row>
    <row r="5" spans="1:5" x14ac:dyDescent="0.25">
      <c r="B5" s="24" t="s">
        <v>78</v>
      </c>
      <c r="C5" s="47" t="b">
        <v>1</v>
      </c>
      <c r="D5" s="47"/>
      <c r="E5" s="29" t="str">
        <f>IF(E$7="","",E$7)</f>
        <v/>
      </c>
    </row>
    <row r="6" spans="1:5" x14ac:dyDescent="0.25">
      <c r="B6" s="24" t="s">
        <v>79</v>
      </c>
      <c r="C6" s="47" t="b">
        <v>1</v>
      </c>
      <c r="D6" s="47"/>
      <c r="E6" s="29" t="str">
        <f>IF(E$7="","",E$7)</f>
        <v/>
      </c>
    </row>
    <row r="7" spans="1:5" x14ac:dyDescent="0.25">
      <c r="B7" s="24" t="s">
        <v>149</v>
      </c>
      <c r="C7" s="23"/>
      <c r="D7" s="22"/>
      <c r="E7" s="47"/>
    </row>
    <row r="9" spans="1:5" ht="13" x14ac:dyDescent="0.3">
      <c r="A9" s="26" t="s">
        <v>150</v>
      </c>
      <c r="B9" s="24" t="s">
        <v>90</v>
      </c>
      <c r="C9" s="47"/>
      <c r="D9" s="47" t="b">
        <v>0</v>
      </c>
      <c r="E9" s="29" t="str">
        <f>IF(E$7="","",E$7)</f>
        <v/>
      </c>
    </row>
    <row r="10" spans="1:5" x14ac:dyDescent="0.25">
      <c r="B10" s="24" t="s">
        <v>67</v>
      </c>
      <c r="C10" s="47"/>
      <c r="D10" s="47"/>
      <c r="E10" s="29" t="str">
        <f>IF(E$7="","",E$7)</f>
        <v/>
      </c>
    </row>
    <row r="11" spans="1:5" x14ac:dyDescent="0.25">
      <c r="B11" s="24" t="s">
        <v>77</v>
      </c>
      <c r="C11" s="47"/>
      <c r="D11" s="47"/>
      <c r="E11" s="29" t="str">
        <f>IF(E$7="","",E$7)</f>
        <v/>
      </c>
    </row>
    <row r="12" spans="1:5" x14ac:dyDescent="0.25">
      <c r="B12" s="24" t="s">
        <v>78</v>
      </c>
      <c r="C12" s="47"/>
      <c r="D12" s="47"/>
      <c r="E12" s="29" t="str">
        <f>IF(E$7="","",E$7)</f>
        <v/>
      </c>
    </row>
    <row r="13" spans="1:5" x14ac:dyDescent="0.25">
      <c r="B13" s="24" t="s">
        <v>79</v>
      </c>
      <c r="C13" s="47"/>
      <c r="D13" s="47"/>
      <c r="E13" s="29" t="str">
        <f>IF(E$7="","",E$7)</f>
        <v/>
      </c>
    </row>
    <row r="14" spans="1:5" x14ac:dyDescent="0.25">
      <c r="B14" s="24" t="s">
        <v>149</v>
      </c>
      <c r="C14" s="23"/>
      <c r="D14" s="22"/>
      <c r="E14" s="47" t="s">
        <v>151</v>
      </c>
    </row>
    <row r="16" spans="1:5" ht="13" x14ac:dyDescent="0.3">
      <c r="A16" s="26" t="s">
        <v>152</v>
      </c>
      <c r="B16" s="24" t="s">
        <v>90</v>
      </c>
      <c r="C16" s="47"/>
      <c r="D16" s="47" t="s">
        <v>151</v>
      </c>
      <c r="E16" s="29" t="str">
        <f>IF(E$7="","",E$7)</f>
        <v/>
      </c>
    </row>
    <row r="17" spans="2:5" x14ac:dyDescent="0.25">
      <c r="B17" s="24" t="s">
        <v>67</v>
      </c>
      <c r="C17" s="47"/>
      <c r="D17" s="47" t="s">
        <v>151</v>
      </c>
      <c r="E17" s="29" t="str">
        <f>IF(E$7="","",E$7)</f>
        <v/>
      </c>
    </row>
    <row r="18" spans="2:5" x14ac:dyDescent="0.25">
      <c r="B18" s="24" t="s">
        <v>77</v>
      </c>
      <c r="C18" s="47"/>
      <c r="D18" s="47" t="s">
        <v>151</v>
      </c>
      <c r="E18" s="29" t="str">
        <f>IF(E$7="","",E$7)</f>
        <v/>
      </c>
    </row>
    <row r="19" spans="2:5" x14ac:dyDescent="0.25">
      <c r="B19" s="24" t="s">
        <v>78</v>
      </c>
      <c r="C19" s="47"/>
      <c r="D19" s="47" t="s">
        <v>151</v>
      </c>
      <c r="E19" s="29" t="str">
        <f>IF(E$7="","",E$7)</f>
        <v/>
      </c>
    </row>
    <row r="20" spans="2:5" x14ac:dyDescent="0.25">
      <c r="B20" s="24" t="s">
        <v>79</v>
      </c>
      <c r="C20" s="47"/>
      <c r="D20" s="47" t="s">
        <v>151</v>
      </c>
      <c r="E20" s="29" t="str">
        <f>IF(E$7="","",E$7)</f>
        <v/>
      </c>
    </row>
    <row r="21" spans="2:5" x14ac:dyDescent="0.25">
      <c r="B21" s="24" t="s">
        <v>149</v>
      </c>
      <c r="C21" s="23"/>
      <c r="D21" s="22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2" customWidth="1"/>
    <col min="2" max="2" width="15.453125" style="2" customWidth="1"/>
    <col min="3" max="3" width="17.453125" style="2" customWidth="1"/>
    <col min="4" max="4" width="12.90625" style="2" customWidth="1"/>
  </cols>
  <sheetData>
    <row r="1" spans="1:4" ht="13" x14ac:dyDescent="0.3">
      <c r="A1" s="77" t="s">
        <v>1</v>
      </c>
      <c r="B1" s="28" t="s">
        <v>153</v>
      </c>
      <c r="C1" s="30" t="s">
        <v>154</v>
      </c>
      <c r="D1" s="30" t="s">
        <v>155</v>
      </c>
    </row>
    <row r="2" spans="1:4" ht="13" x14ac:dyDescent="0.3">
      <c r="A2" s="30" t="s">
        <v>156</v>
      </c>
      <c r="B2" s="24" t="s">
        <v>157</v>
      </c>
      <c r="C2" s="24" t="s">
        <v>158</v>
      </c>
      <c r="D2" s="47"/>
    </row>
    <row r="3" spans="1:4" ht="13" x14ac:dyDescent="0.3">
      <c r="A3" s="30" t="s">
        <v>159</v>
      </c>
      <c r="B3" s="24" t="s">
        <v>145</v>
      </c>
      <c r="C3" s="24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2022-01-27T01:18:56Z</dcterms:modified>
</cp:coreProperties>
</file>