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D62BE3BF-805A-4C82-952D-81CB2A246F01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<sst xmlns="http://schemas.openxmlformats.org/spreadsheetml/2006/main" count="1109" uniqueCount="272">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</sst>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253345</v>
      </c>
    </row>
    <row r="8" spans="1:3" ht="15" customHeight="1" x14ac:dyDescent="0.25">
      <c r="B8" s="7" t="s">
        <v>106</v>
      </c>
      <c r="C8" s="66">
        <v>9.8000000000000004E-2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0.98864250183105495</v>
      </c>
    </row>
    <row r="11" spans="1:3" ht="15" customHeight="1" x14ac:dyDescent="0.25">
      <c r="B11" s="7" t="s">
        <v>108</v>
      </c>
      <c r="C11" s="66">
        <v>0.88300000000000001</v>
      </c>
    </row>
    <row r="12" spans="1:3" ht="15" customHeight="1" x14ac:dyDescent="0.25">
      <c r="B12" s="7" t="s">
        <v>109</v>
      </c>
      <c r="C12" s="66">
        <v>0.74</v>
      </c>
    </row>
    <row r="13" spans="1:3" ht="15" customHeight="1" x14ac:dyDescent="0.25">
      <c r="B13" s="7" t="s">
        <v>110</v>
      </c>
      <c r="C13" s="66">
        <v>0.249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0.1278</v>
      </c>
    </row>
    <row r="24" spans="1:3" ht="15" customHeight="1" x14ac:dyDescent="0.25">
      <c r="B24" s="20" t="s">
        <v>102</v>
      </c>
      <c r="C24" s="67">
        <v>0.60719999999999996</v>
      </c>
    </row>
    <row r="25" spans="1:3" ht="15" customHeight="1" x14ac:dyDescent="0.25">
      <c r="B25" s="20" t="s">
        <v>103</v>
      </c>
      <c r="C25" s="67">
        <v>0.2432</v>
      </c>
    </row>
    <row r="26" spans="1:3" ht="15" customHeight="1" x14ac:dyDescent="0.25">
      <c r="B26" s="20" t="s">
        <v>104</v>
      </c>
      <c r="C26" s="67">
        <v>2.18E-2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6.7</v>
      </c>
    </row>
    <row r="38" spans="1:5" ht="15" customHeight="1" x14ac:dyDescent="0.25">
      <c r="B38" s="16" t="s">
        <v>91</v>
      </c>
      <c r="C38" s="68">
        <v>9.6999999999999993</v>
      </c>
      <c r="D38" s="17"/>
      <c r="E38" s="18"/>
    </row>
    <row r="39" spans="1:5" ht="15" customHeight="1" x14ac:dyDescent="0.25">
      <c r="B39" s="16" t="s">
        <v>90</v>
      </c>
      <c r="C39" s="68">
        <v>10.8</v>
      </c>
      <c r="D39" s="17"/>
      <c r="E39" s="17"/>
    </row>
    <row r="40" spans="1:5" ht="15" customHeight="1" x14ac:dyDescent="0.25">
      <c r="B40" s="16" t="s">
        <v>171</v>
      </c>
      <c r="C40" s="68">
        <v>0.36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11.2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1.9799999999999998E-2</v>
      </c>
      <c r="D45" s="17"/>
    </row>
    <row r="46" spans="1:5" ht="15.75" customHeight="1" x14ac:dyDescent="0.25">
      <c r="B46" s="16" t="s">
        <v>11</v>
      </c>
      <c r="C46" s="67">
        <v>6.8400000000000002E-2</v>
      </c>
      <c r="D46" s="17"/>
    </row>
    <row r="47" spans="1:5" ht="15.75" customHeight="1" x14ac:dyDescent="0.25">
      <c r="B47" s="16" t="s">
        <v>12</v>
      </c>
      <c r="C47" s="67">
        <v>0.13470000000000001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0.7770999999999999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0.60753548345874997</v>
      </c>
      <c r="D51" s="17"/>
    </row>
    <row r="52" spans="1:4" ht="15" customHeight="1" x14ac:dyDescent="0.25">
      <c r="B52" s="16" t="s">
        <v>125</v>
      </c>
      <c r="C52" s="65">
        <v>0.54041925822500003</v>
      </c>
    </row>
    <row r="53" spans="1:4" ht="15.75" customHeight="1" x14ac:dyDescent="0.25">
      <c r="B53" s="16" t="s">
        <v>126</v>
      </c>
      <c r="C53" s="65">
        <v>0.54041925822500003</v>
      </c>
    </row>
    <row r="54" spans="1:4" ht="15.75" customHeight="1" x14ac:dyDescent="0.25">
      <c r="B54" s="16" t="s">
        <v>127</v>
      </c>
      <c r="C54" s="65">
        <v>0.51886480895300002</v>
      </c>
    </row>
    <row r="55" spans="1:4" ht="15.75" customHeight="1" x14ac:dyDescent="0.25">
      <c r="B55" s="16" t="s">
        <v>128</v>
      </c>
      <c r="C55" s="65">
        <v>0.51886480895300002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0.55310307441626749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0.60753548345874997</v>
      </c>
      <c r="C2" s="26">
        <f>'Baseline year population inputs'!C52</f>
        <v>0.54041925822500003</v>
      </c>
      <c r="D2" s="26">
        <f>'Baseline year population inputs'!C53</f>
        <v>0.54041925822500003</v>
      </c>
      <c r="E2" s="26">
        <f>'Baseline year population inputs'!C54</f>
        <v>0.51886480895300002</v>
      </c>
      <c r="F2" s="26">
        <f>'Baseline year population inputs'!C55</f>
        <v>0.51886480895300002</v>
      </c>
    </row>
    <row r="3" spans="1:6" ht="15.75" customHeight="1" x14ac:dyDescent="0.25">
      <c r="A3" s="3" t="s">
        <v>65</v>
      </c>
      <c r="B3" s="26">
        <f>frac_mam_1month * 2.6</f>
        <v>0.18304000000000001</v>
      </c>
      <c r="C3" s="26">
        <f>frac_mam_1_5months * 2.6</f>
        <v>0.18304000000000001</v>
      </c>
      <c r="D3" s="26">
        <f>frac_mam_6_11months * 2.6</f>
        <v>5.6939999999999998E-2</v>
      </c>
      <c r="E3" s="26">
        <f>frac_mam_12_23months * 2.6</f>
        <v>1.6882242000000002E-2</v>
      </c>
      <c r="F3" s="26">
        <f>frac_mam_24_59months * 2.6</f>
        <v>3.7699999999999997E-2</v>
      </c>
    </row>
    <row r="4" spans="1:6" ht="15.75" customHeight="1" x14ac:dyDescent="0.25">
      <c r="A4" s="3" t="s">
        <v>66</v>
      </c>
      <c r="B4" s="26">
        <f>frac_sam_1month * 2.6</f>
        <v>7.9820000000000002E-2</v>
      </c>
      <c r="C4" s="26">
        <f>frac_sam_1_5months * 2.6</f>
        <v>7.9820000000000002E-2</v>
      </c>
      <c r="D4" s="26">
        <f>frac_sam_6_11months * 2.6</f>
        <v>6.2400000000000004E-2</v>
      </c>
      <c r="E4" s="26">
        <f>frac_sam_12_23months * 2.6</f>
        <v>0</v>
      </c>
      <c r="F4" s="26">
        <f>frac_sam_24_59months * 2.6</f>
        <v>2.3265840000000003E-2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9.8000000000000004E-2</v>
      </c>
      <c r="E2" s="93">
        <f>food_insecure</f>
        <v>9.8000000000000004E-2</v>
      </c>
      <c r="F2" s="93">
        <f>food_insecure</f>
        <v>9.8000000000000004E-2</v>
      </c>
      <c r="G2" s="93">
        <f>food_insecure</f>
        <v>9.8000000000000004E-2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9.8000000000000004E-2</v>
      </c>
      <c r="F5" s="93">
        <f>food_insecure</f>
        <v>9.8000000000000004E-2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0.60753548345874997</v>
      </c>
      <c r="D7" s="93">
        <f>diarrhoea_1_5mo</f>
        <v>0.54041925822500003</v>
      </c>
      <c r="E7" s="93">
        <f>diarrhoea_6_11mo</f>
        <v>0.54041925822500003</v>
      </c>
      <c r="F7" s="93">
        <f>diarrhoea_12_23mo</f>
        <v>0.51886480895300002</v>
      </c>
      <c r="G7" s="93">
        <f>diarrhoea_24_59mo</f>
        <v>0.51886480895300002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9.8000000000000004E-2</v>
      </c>
      <c r="F8" s="93">
        <f>food_insecure</f>
        <v>9.8000000000000004E-2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0.60753548345874997</v>
      </c>
      <c r="D12" s="93">
        <f>diarrhoea_1_5mo</f>
        <v>0.54041925822500003</v>
      </c>
      <c r="E12" s="93">
        <f>diarrhoea_6_11mo</f>
        <v>0.54041925822500003</v>
      </c>
      <c r="F12" s="93">
        <f>diarrhoea_12_23mo</f>
        <v>0.51886480895300002</v>
      </c>
      <c r="G12" s="93">
        <f>diarrhoea_24_59mo</f>
        <v>0.51886480895300002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9.8000000000000004E-2</v>
      </c>
      <c r="I15" s="93">
        <f>food_insecure</f>
        <v>9.8000000000000004E-2</v>
      </c>
      <c r="J15" s="93">
        <f>food_insecure</f>
        <v>9.8000000000000004E-2</v>
      </c>
      <c r="K15" s="93">
        <f>food_insecure</f>
        <v>9.8000000000000004E-2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0.88300000000000001</v>
      </c>
      <c r="I18" s="93">
        <f>frac_PW_health_facility</f>
        <v>0.88300000000000001</v>
      </c>
      <c r="J18" s="93">
        <f>frac_PW_health_facility</f>
        <v>0.88300000000000001</v>
      </c>
      <c r="K18" s="93">
        <f>frac_PW_health_facility</f>
        <v>0.88300000000000001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0.249</v>
      </c>
      <c r="M24" s="93">
        <f>famplan_unmet_need</f>
        <v>0.249</v>
      </c>
      <c r="N24" s="93">
        <f>famplan_unmet_need</f>
        <v>0.249</v>
      </c>
      <c r="O24" s="93">
        <f>famplan_unmet_need</f>
        <v>0.249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5.7989114150999617E-3</v>
      </c>
      <c r="M25" s="93">
        <f>(1-food_insecure)*(0.49)+food_insecure*(0.7)</f>
        <v>0.51058000000000003</v>
      </c>
      <c r="N25" s="93">
        <f>(1-food_insecure)*(0.49)+food_insecure*(0.7)</f>
        <v>0.51058000000000003</v>
      </c>
      <c r="O25" s="93">
        <f>(1-food_insecure)*(0.49)+food_insecure*(0.7)</f>
        <v>0.51058000000000003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2.4852477493285548E-3</v>
      </c>
      <c r="M26" s="93">
        <f>(1-food_insecure)*(0.21)+food_insecure*(0.3)</f>
        <v>0.21882000000000001</v>
      </c>
      <c r="N26" s="93">
        <f>(1-food_insecure)*(0.21)+food_insecure*(0.3)</f>
        <v>0.21882000000000001</v>
      </c>
      <c r="O26" s="93">
        <f>(1-food_insecure)*(0.21)+food_insecure*(0.3)</f>
        <v>0.21882000000000001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3.0733390045165295E-3</v>
      </c>
      <c r="M27" s="93">
        <f>(1-food_insecure)*(0.3)</f>
        <v>0.27060000000000001</v>
      </c>
      <c r="N27" s="93">
        <f>(1-food_insecure)*(0.3)</f>
        <v>0.27060000000000001</v>
      </c>
      <c r="O27" s="93">
        <f>(1-food_insecure)*(0.3)</f>
        <v>0.27060000000000001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0.98864250183105495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52336</v>
      </c>
      <c r="C2" s="75">
        <v>94000</v>
      </c>
      <c r="D2" s="75">
        <v>228000</v>
      </c>
      <c r="E2" s="75">
        <v>259000</v>
      </c>
      <c r="F2" s="75">
        <v>253000</v>
      </c>
      <c r="G2" s="22">
        <f t="shared" ref="G2:G40" si="0">C2+D2+E2+F2</f>
        <v>834000</v>
      </c>
      <c r="H2" s="22">
        <f t="shared" ref="H2:H40" si="1">(B2 + stillbirth*B2/(1000-stillbirth))/(1-abortion)</f>
        <v>60837.704125283635</v>
      </c>
      <c r="I2" s="22">
        <f>G2-H2</f>
        <v>773162.29587471636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50832</v>
      </c>
      <c r="C3" s="75">
        <v>95000</v>
      </c>
      <c r="D3" s="75">
        <v>219000</v>
      </c>
      <c r="E3" s="75">
        <v>258000</v>
      </c>
      <c r="F3" s="75">
        <v>254000</v>
      </c>
      <c r="G3" s="22">
        <f t="shared" si="0"/>
        <v>826000</v>
      </c>
      <c r="H3" s="22">
        <f t="shared" si="1"/>
        <v>59089.387345162366</v>
      </c>
      <c r="I3" s="22">
        <f t="shared" ref="I3:I15" si="3">G3-H3</f>
        <v>766910.61265483766</v>
      </c>
    </row>
    <row r="4" spans="1:9" ht="15.75" customHeight="1" x14ac:dyDescent="0.25">
      <c r="A4" s="92">
        <f t="shared" si="2"/>
        <v>2022</v>
      </c>
      <c r="B4" s="74">
        <v>49173</v>
      </c>
      <c r="C4" s="75">
        <v>98000</v>
      </c>
      <c r="D4" s="75">
        <v>209000</v>
      </c>
      <c r="E4" s="75">
        <v>257000</v>
      </c>
      <c r="F4" s="75">
        <v>254000</v>
      </c>
      <c r="G4" s="22">
        <f t="shared" si="0"/>
        <v>818000</v>
      </c>
      <c r="H4" s="22">
        <f t="shared" si="1"/>
        <v>57160.891641557864</v>
      </c>
      <c r="I4" s="22">
        <f t="shared" si="3"/>
        <v>760839.10835844208</v>
      </c>
    </row>
    <row r="5" spans="1:9" ht="15.75" customHeight="1" x14ac:dyDescent="0.25">
      <c r="A5" s="92" t="str">
        <f t="shared" si="2"/>
        <v/>
      </c>
      <c r="B5" s="74">
        <v>42756.12000000001</v>
      </c>
      <c r="C5" s="75">
        <v>102000</v>
      </c>
      <c r="D5" s="75">
        <v>200000</v>
      </c>
      <c r="E5" s="75">
        <v>256000</v>
      </c>
      <c r="F5" s="75">
        <v>253000</v>
      </c>
      <c r="G5" s="22">
        <f t="shared" si="0"/>
        <v>811000</v>
      </c>
      <c r="H5" s="22">
        <f t="shared" si="1"/>
        <v>49701.62370271176</v>
      </c>
      <c r="I5" s="22">
        <f t="shared" si="3"/>
        <v>761298.37629728823</v>
      </c>
    </row>
    <row r="6" spans="1:9" ht="15.75" customHeight="1" x14ac:dyDescent="0.25">
      <c r="A6" s="92" t="str">
        <f t="shared" si="2"/>
        <v/>
      </c>
      <c r="B6" s="74">
        <v>41852.434000000008</v>
      </c>
      <c r="C6" s="75">
        <v>106000</v>
      </c>
      <c r="D6" s="75">
        <v>193000</v>
      </c>
      <c r="E6" s="75">
        <v>253000</v>
      </c>
      <c r="F6" s="75">
        <v>253000</v>
      </c>
      <c r="G6" s="22">
        <f t="shared" si="0"/>
        <v>805000</v>
      </c>
      <c r="H6" s="22">
        <f t="shared" si="1"/>
        <v>48651.138730796425</v>
      </c>
      <c r="I6" s="22">
        <f t="shared" si="3"/>
        <v>756348.8612692036</v>
      </c>
    </row>
    <row r="7" spans="1:9" ht="15.75" customHeight="1" x14ac:dyDescent="0.25">
      <c r="A7" s="92" t="str">
        <f t="shared" si="2"/>
        <v/>
      </c>
      <c r="B7" s="74">
        <v>40943.156000000003</v>
      </c>
      <c r="C7" s="75">
        <v>110000</v>
      </c>
      <c r="D7" s="75">
        <v>188000</v>
      </c>
      <c r="E7" s="75">
        <v>250000</v>
      </c>
      <c r="F7" s="75">
        <v>252000</v>
      </c>
      <c r="G7" s="22">
        <f t="shared" si="0"/>
        <v>800000</v>
      </c>
      <c r="H7" s="22">
        <f t="shared" si="1"/>
        <v>47594.153368299674</v>
      </c>
      <c r="I7" s="22">
        <f t="shared" si="3"/>
        <v>752405.84663170029</v>
      </c>
    </row>
    <row r="8" spans="1:9" ht="15.75" customHeight="1" x14ac:dyDescent="0.25">
      <c r="A8" s="92" t="str">
        <f t="shared" si="2"/>
        <v/>
      </c>
      <c r="B8" s="74">
        <v>40478.227200000001</v>
      </c>
      <c r="C8" s="75">
        <v>113000</v>
      </c>
      <c r="D8" s="75">
        <v>184000</v>
      </c>
      <c r="E8" s="75">
        <v>244000</v>
      </c>
      <c r="F8" s="75">
        <v>251000</v>
      </c>
      <c r="G8" s="22">
        <f t="shared" si="0"/>
        <v>792000</v>
      </c>
      <c r="H8" s="22">
        <f t="shared" si="1"/>
        <v>47053.69936391028</v>
      </c>
      <c r="I8" s="22">
        <f t="shared" si="3"/>
        <v>744946.30063608976</v>
      </c>
    </row>
    <row r="9" spans="1:9" ht="15.75" customHeight="1" x14ac:dyDescent="0.25">
      <c r="A9" s="92" t="str">
        <f t="shared" si="2"/>
        <v/>
      </c>
      <c r="B9" s="74">
        <v>40015.752400000005</v>
      </c>
      <c r="C9" s="75">
        <v>117000</v>
      </c>
      <c r="D9" s="75">
        <v>184000</v>
      </c>
      <c r="E9" s="75">
        <v>237000</v>
      </c>
      <c r="F9" s="75">
        <v>250000</v>
      </c>
      <c r="G9" s="22">
        <f t="shared" si="0"/>
        <v>788000</v>
      </c>
      <c r="H9" s="22">
        <f t="shared" si="1"/>
        <v>46516.097998735269</v>
      </c>
      <c r="I9" s="22">
        <f t="shared" si="3"/>
        <v>741483.90200126474</v>
      </c>
    </row>
    <row r="10" spans="1:9" ht="15.75" customHeight="1" x14ac:dyDescent="0.25">
      <c r="A10" s="92" t="str">
        <f t="shared" si="2"/>
        <v/>
      </c>
      <c r="B10" s="74">
        <v>39544.701000000008</v>
      </c>
      <c r="C10" s="75">
        <v>119000</v>
      </c>
      <c r="D10" s="75">
        <v>185000</v>
      </c>
      <c r="E10" s="75">
        <v>230000</v>
      </c>
      <c r="F10" s="75">
        <v>250000</v>
      </c>
      <c r="G10" s="22">
        <f t="shared" si="0"/>
        <v>784000</v>
      </c>
      <c r="H10" s="22">
        <f t="shared" si="1"/>
        <v>45968.526810623829</v>
      </c>
      <c r="I10" s="22">
        <f t="shared" si="3"/>
        <v>738031.47318937618</v>
      </c>
    </row>
    <row r="11" spans="1:9" ht="15.75" customHeight="1" x14ac:dyDescent="0.25">
      <c r="A11" s="92" t="str">
        <f t="shared" si="2"/>
        <v/>
      </c>
      <c r="B11" s="74">
        <v>39076.267200000009</v>
      </c>
      <c r="C11" s="75">
        <v>121000</v>
      </c>
      <c r="D11" s="75">
        <v>187000</v>
      </c>
      <c r="E11" s="75">
        <v>221000</v>
      </c>
      <c r="F11" s="75">
        <v>250000</v>
      </c>
      <c r="G11" s="22">
        <f t="shared" si="0"/>
        <v>779000</v>
      </c>
      <c r="H11" s="22">
        <f t="shared" si="1"/>
        <v>45423.998437674381</v>
      </c>
      <c r="I11" s="22">
        <f t="shared" si="3"/>
        <v>733576.00156232563</v>
      </c>
    </row>
    <row r="12" spans="1:9" ht="15.75" customHeight="1" x14ac:dyDescent="0.25">
      <c r="A12" s="92" t="str">
        <f t="shared" si="2"/>
        <v/>
      </c>
      <c r="B12" s="74">
        <v>38599.584000000003</v>
      </c>
      <c r="C12" s="75">
        <v>122000</v>
      </c>
      <c r="D12" s="75">
        <v>192000</v>
      </c>
      <c r="E12" s="75">
        <v>213000</v>
      </c>
      <c r="F12" s="75">
        <v>249000</v>
      </c>
      <c r="G12" s="22">
        <f t="shared" si="0"/>
        <v>776000</v>
      </c>
      <c r="H12" s="22">
        <f t="shared" si="1"/>
        <v>44869.880593683738</v>
      </c>
      <c r="I12" s="22">
        <f t="shared" si="3"/>
        <v>731130.11940631631</v>
      </c>
    </row>
    <row r="13" spans="1:9" ht="15.75" customHeight="1" x14ac:dyDescent="0.25">
      <c r="A13" s="92" t="str">
        <f t="shared" si="2"/>
        <v/>
      </c>
      <c r="B13" s="74">
        <v>93000</v>
      </c>
      <c r="C13" s="75">
        <v>236000</v>
      </c>
      <c r="D13" s="75">
        <v>259000</v>
      </c>
      <c r="E13" s="75">
        <v>253000</v>
      </c>
      <c r="F13" s="75">
        <v>4.6321177500000003E-3</v>
      </c>
      <c r="G13" s="22">
        <f t="shared" si="0"/>
        <v>748000.00463211769</v>
      </c>
      <c r="H13" s="22">
        <f t="shared" si="1"/>
        <v>108107.35408994532</v>
      </c>
      <c r="I13" s="22">
        <f t="shared" si="3"/>
        <v>639892.65054217237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4.6321177500000003E-3</v>
      </c>
    </row>
    <row r="4" spans="1:8" ht="15.75" customHeight="1" x14ac:dyDescent="0.25">
      <c r="B4" s="24" t="s">
        <v>7</v>
      </c>
      <c r="C4" s="76">
        <v>8.8407986547517525E-2</v>
      </c>
    </row>
    <row r="5" spans="1:8" ht="15.75" customHeight="1" x14ac:dyDescent="0.25">
      <c r="B5" s="24" t="s">
        <v>8</v>
      </c>
      <c r="C5" s="76">
        <v>1.3578150880477681E-2</v>
      </c>
    </row>
    <row r="6" spans="1:8" ht="15.75" customHeight="1" x14ac:dyDescent="0.25">
      <c r="B6" s="24" t="s">
        <v>10</v>
      </c>
      <c r="C6" s="76">
        <v>6.2974783832018877E-2</v>
      </c>
    </row>
    <row r="7" spans="1:8" ht="15.75" customHeight="1" x14ac:dyDescent="0.25">
      <c r="B7" s="24" t="s">
        <v>13</v>
      </c>
      <c r="C7" s="76">
        <v>0.31819950208265746</v>
      </c>
    </row>
    <row r="8" spans="1:8" ht="15.75" customHeight="1" x14ac:dyDescent="0.25">
      <c r="B8" s="24" t="s">
        <v>14</v>
      </c>
      <c r="C8" s="76">
        <v>3.2071815739466771E-5</v>
      </c>
    </row>
    <row r="9" spans="1:8" ht="15.75" customHeight="1" x14ac:dyDescent="0.25">
      <c r="B9" s="24" t="s">
        <v>27</v>
      </c>
      <c r="C9" s="76">
        <v>0.24607526655001627</v>
      </c>
    </row>
    <row r="10" spans="1:8" ht="15.75" customHeight="1" x14ac:dyDescent="0.25">
      <c r="B10" s="24" t="s">
        <v>15</v>
      </c>
      <c r="C10" s="76">
        <v>0.26610012054157273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3.5763174111639297E-2</v>
      </c>
      <c r="D14" s="76">
        <v>3.5763174111639297E-2</v>
      </c>
      <c r="E14" s="76">
        <v>4.1192350781227302E-3</v>
      </c>
      <c r="F14" s="76">
        <v>4.1192350781227302E-3</v>
      </c>
    </row>
    <row r="15" spans="1:8" ht="15.75" customHeight="1" x14ac:dyDescent="0.25">
      <c r="B15" s="24" t="s">
        <v>16</v>
      </c>
      <c r="C15" s="76">
        <v>5.1638078273952101E-2</v>
      </c>
      <c r="D15" s="76">
        <v>5.1638078273952101E-2</v>
      </c>
      <c r="E15" s="76">
        <v>4.7573401633379697E-2</v>
      </c>
      <c r="F15" s="76">
        <v>4.7573401633379697E-2</v>
      </c>
    </row>
    <row r="16" spans="1:8" ht="15.75" customHeight="1" x14ac:dyDescent="0.25">
      <c r="B16" s="24" t="s">
        <v>17</v>
      </c>
      <c r="C16" s="76">
        <v>1.38610241957609E-2</v>
      </c>
      <c r="D16" s="76">
        <v>1.38610241957609E-2</v>
      </c>
      <c r="E16" s="76">
        <v>1.2299579378108797E-2</v>
      </c>
      <c r="F16" s="76">
        <v>1.2299579378108797E-2</v>
      </c>
    </row>
    <row r="17" spans="1:8" ht="15.75" customHeight="1" x14ac:dyDescent="0.25">
      <c r="B17" s="24" t="s">
        <v>18</v>
      </c>
      <c r="C17" s="76">
        <v>2.6369120653996999E-7</v>
      </c>
      <c r="D17" s="76">
        <v>2.6369120653996999E-7</v>
      </c>
      <c r="E17" s="76">
        <v>1.4718898234581401E-6</v>
      </c>
      <c r="F17" s="76">
        <v>1.4718898234581401E-6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1.52901905890764E-3</v>
      </c>
      <c r="D19" s="76">
        <v>1.52901905890764E-3</v>
      </c>
      <c r="E19" s="76">
        <v>4.5463382942658603E-4</v>
      </c>
      <c r="F19" s="76">
        <v>4.5463382942658603E-4</v>
      </c>
    </row>
    <row r="20" spans="1:8" ht="15.75" customHeight="1" x14ac:dyDescent="0.25">
      <c r="B20" s="24" t="s">
        <v>21</v>
      </c>
      <c r="C20" s="76">
        <v>6.3684191261989898E-3</v>
      </c>
      <c r="D20" s="76">
        <v>6.3684191261989898E-3</v>
      </c>
      <c r="E20" s="76">
        <v>6.9701419407247897E-3</v>
      </c>
      <c r="F20" s="76">
        <v>6.9701419407247897E-3</v>
      </c>
    </row>
    <row r="21" spans="1:8" ht="15.75" customHeight="1" x14ac:dyDescent="0.25">
      <c r="B21" s="24" t="s">
        <v>22</v>
      </c>
      <c r="C21" s="76">
        <v>0.19674431279108501</v>
      </c>
      <c r="D21" s="76">
        <v>0.19674431279108501</v>
      </c>
      <c r="E21" s="76">
        <v>0.49457664535427098</v>
      </c>
      <c r="F21" s="76">
        <v>0.49457664535427098</v>
      </c>
    </row>
    <row r="22" spans="1:8" ht="15.75" customHeight="1" x14ac:dyDescent="0.25">
      <c r="B22" s="24" t="s">
        <v>23</v>
      </c>
      <c r="C22" s="76">
        <v>0.69409570875124948</v>
      </c>
      <c r="D22" s="76">
        <v>0.69409570875124948</v>
      </c>
      <c r="E22" s="76">
        <v>0.43400489089614291</v>
      </c>
      <c r="F22" s="76">
        <v>0.43400489089614291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3.5099999999999999E-2</v>
      </c>
    </row>
    <row r="27" spans="1:8" ht="15.75" customHeight="1" x14ac:dyDescent="0.25">
      <c r="B27" s="24" t="s">
        <v>39</v>
      </c>
      <c r="C27" s="76">
        <v>3.0299999999999997E-2</v>
      </c>
    </row>
    <row r="28" spans="1:8" ht="15.75" customHeight="1" x14ac:dyDescent="0.25">
      <c r="B28" s="24" t="s">
        <v>40</v>
      </c>
      <c r="C28" s="76">
        <v>4.2500000000000003E-2</v>
      </c>
    </row>
    <row r="29" spans="1:8" ht="15.75" customHeight="1" x14ac:dyDescent="0.25">
      <c r="B29" s="24" t="s">
        <v>41</v>
      </c>
      <c r="C29" s="76">
        <v>0.1144</v>
      </c>
    </row>
    <row r="30" spans="1:8" ht="15.75" customHeight="1" x14ac:dyDescent="0.25">
      <c r="B30" s="24" t="s">
        <v>42</v>
      </c>
      <c r="C30" s="76">
        <v>6.6100000000000006E-2</v>
      </c>
    </row>
    <row r="31" spans="1:8" ht="15.75" customHeight="1" x14ac:dyDescent="0.25">
      <c r="B31" s="24" t="s">
        <v>43</v>
      </c>
      <c r="C31" s="76">
        <v>4.99E-2</v>
      </c>
    </row>
    <row r="32" spans="1:8" ht="15.75" customHeight="1" x14ac:dyDescent="0.25">
      <c r="B32" s="24" t="s">
        <v>44</v>
      </c>
      <c r="C32" s="76">
        <v>0.10150000000000001</v>
      </c>
    </row>
    <row r="33" spans="2:3" ht="15.75" customHeight="1" x14ac:dyDescent="0.25">
      <c r="B33" s="24" t="s">
        <v>45</v>
      </c>
      <c r="C33" s="76">
        <v>0.24299999999999999</v>
      </c>
    </row>
    <row r="34" spans="2:3" ht="15.75" customHeight="1" x14ac:dyDescent="0.25">
      <c r="B34" s="24" t="s">
        <v>46</v>
      </c>
      <c r="C34" s="76">
        <v>0.31719999999776483</v>
      </c>
    </row>
    <row r="35" spans="2:3" ht="15.75" customHeight="1" x14ac:dyDescent="0.25">
      <c r="B35" s="32" t="s">
        <v>129</v>
      </c>
      <c r="C35" s="91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0.71444699453551919</v>
      </c>
      <c r="D2" s="77">
        <v>0.73709999999999998</v>
      </c>
      <c r="E2" s="77">
        <v>0.74239999999999995</v>
      </c>
      <c r="F2" s="77">
        <v>0.61409999999999998</v>
      </c>
      <c r="G2" s="77">
        <v>0.62439999999999996</v>
      </c>
    </row>
    <row r="3" spans="1:15" ht="15.75" customHeight="1" x14ac:dyDescent="0.25">
      <c r="A3" s="5"/>
      <c r="B3" s="11" t="s">
        <v>118</v>
      </c>
      <c r="C3" s="77">
        <v>0.17829999999999999</v>
      </c>
      <c r="D3" s="77">
        <v>0.17829999999999999</v>
      </c>
      <c r="E3" s="77">
        <v>0.15439999999999998</v>
      </c>
      <c r="F3" s="77">
        <v>0.20879999999999999</v>
      </c>
      <c r="G3" s="77">
        <v>0.22010000000000002</v>
      </c>
    </row>
    <row r="4" spans="1:15" ht="15.75" customHeight="1" x14ac:dyDescent="0.25">
      <c r="A4" s="5"/>
      <c r="B4" s="11" t="s">
        <v>116</v>
      </c>
      <c r="C4" s="78">
        <v>5.21E-2</v>
      </c>
      <c r="D4" s="78">
        <v>5.21E-2</v>
      </c>
      <c r="E4" s="78">
        <v>4.99E-2</v>
      </c>
      <c r="F4" s="78">
        <v>9.2399999999999996E-2</v>
      </c>
      <c r="G4" s="78">
        <v>6.9000000000000006E-2</v>
      </c>
    </row>
    <row r="5" spans="1:15" ht="15.75" customHeight="1" x14ac:dyDescent="0.25">
      <c r="A5" s="5"/>
      <c r="B5" s="11" t="s">
        <v>119</v>
      </c>
      <c r="C5" s="78">
        <v>3.2500000000000001E-2</v>
      </c>
      <c r="D5" s="78">
        <v>3.2500000000000001E-2</v>
      </c>
      <c r="E5" s="78">
        <v>5.33E-2</v>
      </c>
      <c r="F5" s="78">
        <v>8.4700000000000011E-2</v>
      </c>
      <c r="G5" s="78">
        <v>8.6500000000000007E-2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0.8076000000000001</v>
      </c>
      <c r="D8" s="77">
        <v>0.8076000000000001</v>
      </c>
      <c r="E8" s="77">
        <v>0.90980000000000005</v>
      </c>
      <c r="F8" s="77">
        <v>0.96860000000000002</v>
      </c>
      <c r="G8" s="77">
        <v>0.94700000000000006</v>
      </c>
    </row>
    <row r="9" spans="1:15" ht="15.75" customHeight="1" x14ac:dyDescent="0.25">
      <c r="B9" s="7" t="s">
        <v>121</v>
      </c>
      <c r="C9" s="77">
        <v>9.1300000000000006E-2</v>
      </c>
      <c r="D9" s="77">
        <v>9.1300000000000006E-2</v>
      </c>
      <c r="E9" s="77">
        <v>4.4299999999999999E-2</v>
      </c>
      <c r="F9" s="77">
        <v>2.4900000000000002E-2</v>
      </c>
      <c r="G9" s="77">
        <v>2.9600000000000001E-2</v>
      </c>
    </row>
    <row r="10" spans="1:15" ht="15.75" customHeight="1" x14ac:dyDescent="0.25">
      <c r="B10" s="7" t="s">
        <v>122</v>
      </c>
      <c r="C10" s="78">
        <v>7.0400000000000004E-2</v>
      </c>
      <c r="D10" s="78">
        <v>7.0400000000000004E-2</v>
      </c>
      <c r="E10" s="78">
        <v>2.1899999999999999E-2</v>
      </c>
      <c r="F10" s="78">
        <v>6.4931700000000004E-3</v>
      </c>
      <c r="G10" s="78">
        <v>1.4499999999999999E-2</v>
      </c>
    </row>
    <row r="11" spans="1:15" ht="15.75" customHeight="1" x14ac:dyDescent="0.25">
      <c r="B11" s="7" t="s">
        <v>123</v>
      </c>
      <c r="C11" s="78">
        <v>3.0699999999999998E-2</v>
      </c>
      <c r="D11" s="78">
        <v>3.0699999999999998E-2</v>
      </c>
      <c r="E11" s="78">
        <v>2.4E-2</v>
      </c>
      <c r="F11" s="78">
        <v>0</v>
      </c>
      <c r="G11" s="78">
        <v>8.9484000000000005E-3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0.11741428549999998</v>
      </c>
      <c r="D14" s="79">
        <v>0.104521495984</v>
      </c>
      <c r="E14" s="79">
        <v>0.104521495984</v>
      </c>
      <c r="F14" s="79">
        <v>7.1872665149799994E-2</v>
      </c>
      <c r="G14" s="79">
        <v>7.1872665149799994E-2</v>
      </c>
      <c r="H14" s="80">
        <v>0.30099999999999999</v>
      </c>
      <c r="I14" s="80">
        <v>0.30099999999999999</v>
      </c>
      <c r="J14" s="80">
        <v>0.30099999999999999</v>
      </c>
      <c r="K14" s="80">
        <v>0.30099999999999999</v>
      </c>
      <c r="L14" s="80">
        <v>0.27555000000000002</v>
      </c>
      <c r="M14" s="80">
        <v>0.27555000000000002</v>
      </c>
      <c r="N14" s="80">
        <v>0.27555000000000002</v>
      </c>
      <c r="O14" s="80">
        <v>0.27555000000000002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6.4942202290439371E-2</v>
      </c>
      <c r="D15" s="77">
        <f t="shared" si="0"/>
        <v>5.7811160771337952E-2</v>
      </c>
      <c r="E15" s="77">
        <f t="shared" si="0"/>
        <v>5.7811160771337952E-2</v>
      </c>
      <c r="F15" s="77">
        <f t="shared" si="0"/>
        <v>3.9752992060845302E-2</v>
      </c>
      <c r="G15" s="77">
        <f t="shared" si="0"/>
        <v>3.9752992060845302E-2</v>
      </c>
      <c r="H15" s="77">
        <f t="shared" si="0"/>
        <v>0.16648402539929652</v>
      </c>
      <c r="I15" s="77">
        <f t="shared" si="0"/>
        <v>0.16648402539929652</v>
      </c>
      <c r="J15" s="77">
        <f t="shared" si="0"/>
        <v>0.16648402539929652</v>
      </c>
      <c r="K15" s="77">
        <f t="shared" si="0"/>
        <v>0.16648402539929652</v>
      </c>
      <c r="L15" s="77">
        <f t="shared" si="0"/>
        <v>0.15240755215540253</v>
      </c>
      <c r="M15" s="77">
        <f t="shared" si="0"/>
        <v>0.15240755215540253</v>
      </c>
      <c r="N15" s="77">
        <f t="shared" si="0"/>
        <v>0.15240755215540253</v>
      </c>
      <c r="O15" s="77">
        <f t="shared" si="0"/>
        <v>0.15240755215540253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0.1757</v>
      </c>
      <c r="D2" s="78">
        <v>0.10710000000000001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0.16980000000000001</v>
      </c>
      <c r="D3" s="78">
        <v>0.16829999999999998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0.52890000000000004</v>
      </c>
      <c r="D4" s="78">
        <v>0.39909999999999995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0.12559999999999993</v>
      </c>
      <c r="D5" s="77">
        <f t="shared" ref="D5:G5" si="0">1-SUM(D2:D4)</f>
        <v>0.32550000000000012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0.14779999999999999</v>
      </c>
      <c r="D2" s="28">
        <v>0.14879999999999999</v>
      </c>
      <c r="E2" s="28">
        <v>0.14879999999999999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2.9700000000000001E-2</v>
      </c>
      <c r="D4" s="28">
        <v>2.9600000000000001E-2</v>
      </c>
      <c r="E4" s="28">
        <v>2.9600000000000001E-2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0.104521495984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0.30099999999999999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0.27555000000000002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0.10710000000000001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10.8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0.36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59.63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409.77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4.1100000000000003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1.62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1.62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1.62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13.75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14.58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47.15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0.72</v>
      </c>
      <c r="E17" s="86" t="s">
        <v>201</v>
      </c>
    </row>
    <row r="18" spans="1:5" ht="15.75" customHeight="1" x14ac:dyDescent="0.25">
      <c r="A18" s="53" t="s">
        <v>175</v>
      </c>
      <c r="B18" s="85">
        <v>8.5999999999999993E-2</v>
      </c>
      <c r="C18" s="85">
        <v>0.95</v>
      </c>
      <c r="D18" s="86">
        <v>9.4600000000000009</v>
      </c>
      <c r="E18" s="86" t="s">
        <v>201</v>
      </c>
    </row>
    <row r="19" spans="1:5" ht="15.75" customHeight="1" x14ac:dyDescent="0.25">
      <c r="A19" s="53" t="s">
        <v>174</v>
      </c>
      <c r="B19" s="85">
        <v>0.38500000000000001</v>
      </c>
      <c r="C19" s="85">
        <v>0.95</v>
      </c>
      <c r="D19" s="86">
        <v>10.02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47.45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46.88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23.71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19.66</v>
      </c>
      <c r="E24" s="86" t="s">
        <v>201</v>
      </c>
    </row>
    <row r="25" spans="1:5" ht="15.75" customHeight="1" x14ac:dyDescent="0.25">
      <c r="A25" s="53" t="s">
        <v>87</v>
      </c>
      <c r="B25" s="85">
        <v>0.4</v>
      </c>
      <c r="C25" s="85">
        <v>0.95</v>
      </c>
      <c r="D25" s="86">
        <v>19.649999999999999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5.44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7.46</v>
      </c>
      <c r="E27" s="86" t="s">
        <v>201</v>
      </c>
    </row>
    <row r="28" spans="1:5" ht="15.75" customHeight="1" x14ac:dyDescent="0.25">
      <c r="A28" s="53" t="s">
        <v>84</v>
      </c>
      <c r="B28" s="85">
        <v>0.42399999999999999</v>
      </c>
      <c r="C28" s="85">
        <v>0.95</v>
      </c>
      <c r="D28" s="86">
        <v>0.9</v>
      </c>
      <c r="E28" s="86" t="s">
        <v>201</v>
      </c>
    </row>
    <row r="29" spans="1:5" ht="15.75" customHeight="1" x14ac:dyDescent="0.25">
      <c r="A29" s="53" t="s">
        <v>58</v>
      </c>
      <c r="B29" s="85">
        <v>0.38500000000000001</v>
      </c>
      <c r="C29" s="85">
        <v>0.95</v>
      </c>
      <c r="D29" s="86">
        <v>116.17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320.77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340.02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1.54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0.57100000000000006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0.9840000000000001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0.79099999999999993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0.109</v>
      </c>
      <c r="C38" s="85">
        <v>0.95</v>
      </c>
      <c r="D38" s="86">
        <v>2.09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1.56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2020-08-31T04:53:05Z</dcterms:modified>
</cp:coreProperties>
</file>