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ABD68965-B0B6-4D6B-BB4C-938DF9D27F02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<sst xmlns="http://schemas.openxmlformats.org/spreadsheetml/2006/main" count="1109" uniqueCount="272">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</sst>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5848752</v>
      </c>
    </row>
    <row r="8" spans="1:3" ht="15" customHeight="1" x14ac:dyDescent="0.25">
      <c r="B8" s="7" t="s">
        <v>106</v>
      </c>
      <c r="C8" s="66">
        <v>2.5000000000000001E-2</v>
      </c>
    </row>
    <row r="9" spans="1:3" ht="15" customHeight="1" x14ac:dyDescent="0.25">
      <c r="B9" s="9" t="s">
        <v>107</v>
      </c>
      <c r="C9" s="67">
        <v>1</v>
      </c>
    </row>
    <row r="10" spans="1:3" ht="15" customHeight="1" x14ac:dyDescent="0.25">
      <c r="B10" s="9" t="s">
        <v>105</v>
      </c>
      <c r="C10" s="67">
        <v>0.68451698300000008</v>
      </c>
    </row>
    <row r="11" spans="1:3" ht="15" customHeight="1" x14ac:dyDescent="0.25">
      <c r="B11" s="7" t="s">
        <v>108</v>
      </c>
      <c r="C11" s="66">
        <v>0.496</v>
      </c>
    </row>
    <row r="12" spans="1:3" ht="15" customHeight="1" x14ac:dyDescent="0.25">
      <c r="B12" s="7" t="s">
        <v>109</v>
      </c>
      <c r="C12" s="66">
        <v>0.74400000000000011</v>
      </c>
    </row>
    <row r="13" spans="1:3" ht="15" customHeight="1" x14ac:dyDescent="0.25">
      <c r="B13" s="7" t="s">
        <v>110</v>
      </c>
      <c r="C13" s="66">
        <v>0.40700000000000003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9.7699999999999995E-2</v>
      </c>
    </row>
    <row r="24" spans="1:3" ht="15" customHeight="1" x14ac:dyDescent="0.25">
      <c r="B24" s="20" t="s">
        <v>102</v>
      </c>
      <c r="C24" s="67">
        <v>0.48899999999999999</v>
      </c>
    </row>
    <row r="25" spans="1:3" ht="15" customHeight="1" x14ac:dyDescent="0.25">
      <c r="B25" s="20" t="s">
        <v>103</v>
      </c>
      <c r="C25" s="67">
        <v>0.35960000000000003</v>
      </c>
    </row>
    <row r="26" spans="1:3" ht="15" customHeight="1" x14ac:dyDescent="0.25">
      <c r="B26" s="20" t="s">
        <v>104</v>
      </c>
      <c r="C26" s="67">
        <v>5.3699999999999998E-2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0.245</v>
      </c>
    </row>
    <row r="30" spans="1:3" ht="14.25" customHeight="1" x14ac:dyDescent="0.25">
      <c r="B30" s="30" t="s">
        <v>76</v>
      </c>
      <c r="C30" s="69">
        <v>7.0999999999999994E-2</v>
      </c>
    </row>
    <row r="31" spans="1:3" ht="14.25" customHeight="1" x14ac:dyDescent="0.25">
      <c r="B31" s="30" t="s">
        <v>77</v>
      </c>
      <c r="C31" s="69">
        <v>0.13400000000000001</v>
      </c>
    </row>
    <row r="32" spans="1:3" ht="14.25" customHeight="1" x14ac:dyDescent="0.25">
      <c r="B32" s="30" t="s">
        <v>78</v>
      </c>
      <c r="C32" s="69">
        <v>0.55000000000000004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17.100000000000001</v>
      </c>
    </row>
    <row r="38" spans="1:5" ht="15" customHeight="1" x14ac:dyDescent="0.25">
      <c r="B38" s="16" t="s">
        <v>91</v>
      </c>
      <c r="C38" s="68">
        <v>25.3</v>
      </c>
      <c r="D38" s="17"/>
      <c r="E38" s="18"/>
    </row>
    <row r="39" spans="1:5" ht="15" customHeight="1" x14ac:dyDescent="0.25">
      <c r="B39" s="16" t="s">
        <v>90</v>
      </c>
      <c r="C39" s="68">
        <v>30.4</v>
      </c>
      <c r="D39" s="17"/>
      <c r="E39" s="17"/>
    </row>
    <row r="40" spans="1:5" ht="15" customHeight="1" x14ac:dyDescent="0.25">
      <c r="B40" s="16" t="s">
        <v>171</v>
      </c>
      <c r="C40" s="68">
        <v>0.5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15.5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1.46E-2</v>
      </c>
      <c r="D45" s="17"/>
    </row>
    <row r="46" spans="1:5" ht="15.75" customHeight="1" x14ac:dyDescent="0.25">
      <c r="B46" s="16" t="s">
        <v>11</v>
      </c>
      <c r="C46" s="67">
        <v>5.0900000000000001E-2</v>
      </c>
      <c r="D46" s="17"/>
    </row>
    <row r="47" spans="1:5" ht="15.75" customHeight="1" x14ac:dyDescent="0.25">
      <c r="B47" s="16" t="s">
        <v>12</v>
      </c>
      <c r="C47" s="67">
        <v>0.1202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0.81430000000000002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2.2915220487424923</v>
      </c>
      <c r="D51" s="17"/>
    </row>
    <row r="52" spans="1:4" ht="15" customHeight="1" x14ac:dyDescent="0.25">
      <c r="B52" s="16" t="s">
        <v>125</v>
      </c>
      <c r="C52" s="65">
        <v>1.9043541963999899</v>
      </c>
    </row>
    <row r="53" spans="1:4" ht="15.75" customHeight="1" x14ac:dyDescent="0.25">
      <c r="B53" s="16" t="s">
        <v>126</v>
      </c>
      <c r="C53" s="65">
        <v>1.9043541963999899</v>
      </c>
    </row>
    <row r="54" spans="1:4" ht="15.75" customHeight="1" x14ac:dyDescent="0.25">
      <c r="B54" s="16" t="s">
        <v>127</v>
      </c>
      <c r="C54" s="65">
        <v>1.4258854595899899</v>
      </c>
    </row>
    <row r="55" spans="1:4" ht="15.75" customHeight="1" x14ac:dyDescent="0.25">
      <c r="B55" s="16" t="s">
        <v>128</v>
      </c>
      <c r="C55" s="65">
        <v>1.4258854595899899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0.50278893986245587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2.2915220487424923</v>
      </c>
      <c r="C2" s="26">
        <f>'Baseline year population inputs'!C52</f>
        <v>1.9043541963999899</v>
      </c>
      <c r="D2" s="26">
        <f>'Baseline year population inputs'!C53</f>
        <v>1.9043541963999899</v>
      </c>
      <c r="E2" s="26">
        <f>'Baseline year population inputs'!C54</f>
        <v>1.4258854595899899</v>
      </c>
      <c r="F2" s="26">
        <f>'Baseline year population inputs'!C55</f>
        <v>1.4258854595899899</v>
      </c>
    </row>
    <row r="3" spans="1:6" ht="15.75" customHeight="1" x14ac:dyDescent="0.25">
      <c r="A3" s="3" t="s">
        <v>65</v>
      </c>
      <c r="B3" s="26">
        <f>frac_mam_1month * 2.6</f>
        <v>0.17420000000000002</v>
      </c>
      <c r="C3" s="26">
        <f>frac_mam_1_5months * 2.6</f>
        <v>0.17420000000000002</v>
      </c>
      <c r="D3" s="26">
        <f>frac_mam_6_11months * 2.6</f>
        <v>8.8920000000000013E-2</v>
      </c>
      <c r="E3" s="26">
        <f>frac_mam_12_23months * 2.6</f>
        <v>4.9659999999999996E-2</v>
      </c>
      <c r="F3" s="26">
        <f>frac_mam_24_59months * 2.6</f>
        <v>3.6139999999999999E-2</v>
      </c>
    </row>
    <row r="4" spans="1:6" ht="15.75" customHeight="1" x14ac:dyDescent="0.25">
      <c r="A4" s="3" t="s">
        <v>66</v>
      </c>
      <c r="B4" s="26">
        <f>frac_sam_1month * 2.6</f>
        <v>0.10244</v>
      </c>
      <c r="C4" s="26">
        <f>frac_sam_1_5months * 2.6</f>
        <v>0.10244</v>
      </c>
      <c r="D4" s="26">
        <f>frac_sam_6_11months * 2.6</f>
        <v>3.1719999999999998E-2</v>
      </c>
      <c r="E4" s="26">
        <f>frac_sam_12_23months * 2.6</f>
        <v>1.5458429999999999E-2</v>
      </c>
      <c r="F4" s="26">
        <f>frac_sam_24_59months * 2.6</f>
        <v>1.20549E-2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2.5000000000000001E-2</v>
      </c>
      <c r="E2" s="93">
        <f>food_insecure</f>
        <v>2.5000000000000001E-2</v>
      </c>
      <c r="F2" s="93">
        <f>food_insecure</f>
        <v>2.5000000000000001E-2</v>
      </c>
      <c r="G2" s="93">
        <f>food_insecure</f>
        <v>2.5000000000000001E-2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2.5000000000000001E-2</v>
      </c>
      <c r="F5" s="93">
        <f>food_insecure</f>
        <v>2.5000000000000001E-2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2.2915220487424923</v>
      </c>
      <c r="D7" s="93">
        <f>diarrhoea_1_5mo</f>
        <v>1.9043541963999899</v>
      </c>
      <c r="E7" s="93">
        <f>diarrhoea_6_11mo</f>
        <v>1.9043541963999899</v>
      </c>
      <c r="F7" s="93">
        <f>diarrhoea_12_23mo</f>
        <v>1.4258854595899899</v>
      </c>
      <c r="G7" s="93">
        <f>diarrhoea_24_59mo</f>
        <v>1.4258854595899899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2.5000000000000001E-2</v>
      </c>
      <c r="F8" s="93">
        <f>food_insecure</f>
        <v>2.5000000000000001E-2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2.2915220487424923</v>
      </c>
      <c r="D12" s="93">
        <f>diarrhoea_1_5mo</f>
        <v>1.9043541963999899</v>
      </c>
      <c r="E12" s="93">
        <f>diarrhoea_6_11mo</f>
        <v>1.9043541963999899</v>
      </c>
      <c r="F12" s="93">
        <f>diarrhoea_12_23mo</f>
        <v>1.4258854595899899</v>
      </c>
      <c r="G12" s="93">
        <f>diarrhoea_24_59mo</f>
        <v>1.4258854595899899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2.5000000000000001E-2</v>
      </c>
      <c r="I15" s="93">
        <f>food_insecure</f>
        <v>2.5000000000000001E-2</v>
      </c>
      <c r="J15" s="93">
        <f>food_insecure</f>
        <v>2.5000000000000001E-2</v>
      </c>
      <c r="K15" s="93">
        <f>food_insecure</f>
        <v>2.5000000000000001E-2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0.496</v>
      </c>
      <c r="I18" s="93">
        <f>frac_PW_health_facility</f>
        <v>0.496</v>
      </c>
      <c r="J18" s="93">
        <f>frac_PW_health_facility</f>
        <v>0.496</v>
      </c>
      <c r="K18" s="93">
        <f>frac_PW_health_facility</f>
        <v>0.496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0.40700000000000003</v>
      </c>
      <c r="M24" s="93">
        <f>famplan_unmet_need</f>
        <v>0.40700000000000003</v>
      </c>
      <c r="N24" s="93">
        <f>famplan_unmet_need</f>
        <v>0.40700000000000003</v>
      </c>
      <c r="O24" s="93">
        <f>famplan_unmet_need</f>
        <v>0.40700000000000003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0.15624296416924996</v>
      </c>
      <c r="M25" s="93">
        <f>(1-food_insecure)*(0.49)+food_insecure*(0.7)</f>
        <v>0.49525000000000002</v>
      </c>
      <c r="N25" s="93">
        <f>(1-food_insecure)*(0.49)+food_insecure*(0.7)</f>
        <v>0.49525000000000002</v>
      </c>
      <c r="O25" s="93">
        <f>(1-food_insecure)*(0.49)+food_insecure*(0.7)</f>
        <v>0.49525000000000002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6.6961270358249975E-2</v>
      </c>
      <c r="M26" s="93">
        <f>(1-food_insecure)*(0.21)+food_insecure*(0.3)</f>
        <v>0.21224999999999999</v>
      </c>
      <c r="N26" s="93">
        <f>(1-food_insecure)*(0.21)+food_insecure*(0.3)</f>
        <v>0.21224999999999999</v>
      </c>
      <c r="O26" s="93">
        <f>(1-food_insecure)*(0.21)+food_insecure*(0.3)</f>
        <v>0.21224999999999999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9.2278782472499973E-2</v>
      </c>
      <c r="M27" s="93">
        <f>(1-food_insecure)*(0.3)</f>
        <v>0.29249999999999998</v>
      </c>
      <c r="N27" s="93">
        <f>(1-food_insecure)*(0.3)</f>
        <v>0.29249999999999998</v>
      </c>
      <c r="O27" s="93">
        <f>(1-food_insecure)*(0.3)</f>
        <v>0.29249999999999998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0.68451698300000008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1124745</v>
      </c>
      <c r="C2" s="75">
        <v>2044000</v>
      </c>
      <c r="D2" s="75">
        <v>3452000</v>
      </c>
      <c r="E2" s="75">
        <v>2605000</v>
      </c>
      <c r="F2" s="75">
        <v>1959000</v>
      </c>
      <c r="G2" s="22">
        <f t="shared" ref="G2:G40" si="0">C2+D2+E2+F2</f>
        <v>10060000</v>
      </c>
      <c r="H2" s="22">
        <f t="shared" ref="H2:H40" si="1">(B2 + stillbirth*B2/(1000-stillbirth))/(1-abortion)</f>
        <v>1313164.3929178123</v>
      </c>
      <c r="I2" s="22">
        <f>G2-H2</f>
        <v>8746835.6070821881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1143067</v>
      </c>
      <c r="C3" s="75">
        <v>2096000</v>
      </c>
      <c r="D3" s="75">
        <v>3538000</v>
      </c>
      <c r="E3" s="75">
        <v>2677000</v>
      </c>
      <c r="F3" s="75">
        <v>2015000</v>
      </c>
      <c r="G3" s="22">
        <f t="shared" si="0"/>
        <v>10326000</v>
      </c>
      <c r="H3" s="22">
        <f t="shared" si="1"/>
        <v>1334555.7287379671</v>
      </c>
      <c r="I3" s="22">
        <f t="shared" ref="I3:I15" si="3">G3-H3</f>
        <v>8991444.2712620329</v>
      </c>
    </row>
    <row r="4" spans="1:9" ht="15.75" customHeight="1" x14ac:dyDescent="0.25">
      <c r="A4" s="92">
        <f t="shared" si="2"/>
        <v>2022</v>
      </c>
      <c r="B4" s="74">
        <v>1162197</v>
      </c>
      <c r="C4" s="75">
        <v>2154000</v>
      </c>
      <c r="D4" s="75">
        <v>3622000</v>
      </c>
      <c r="E4" s="75">
        <v>2750000</v>
      </c>
      <c r="F4" s="75">
        <v>2069000</v>
      </c>
      <c r="G4" s="22">
        <f t="shared" si="0"/>
        <v>10595000</v>
      </c>
      <c r="H4" s="22">
        <f t="shared" si="1"/>
        <v>1356890.4222342866</v>
      </c>
      <c r="I4" s="22">
        <f t="shared" si="3"/>
        <v>9238109.5777657144</v>
      </c>
    </row>
    <row r="5" spans="1:9" ht="15.75" customHeight="1" x14ac:dyDescent="0.25">
      <c r="A5" s="92" t="str">
        <f t="shared" si="2"/>
        <v/>
      </c>
      <c r="B5" s="74">
        <v>1368184.9000000001</v>
      </c>
      <c r="C5" s="75">
        <v>2216000</v>
      </c>
      <c r="D5" s="75">
        <v>3705000</v>
      </c>
      <c r="E5" s="75">
        <v>2825000</v>
      </c>
      <c r="F5" s="75">
        <v>2124000</v>
      </c>
      <c r="G5" s="22">
        <f t="shared" si="0"/>
        <v>10870000</v>
      </c>
      <c r="H5" s="22">
        <f t="shared" si="1"/>
        <v>1597385.801766461</v>
      </c>
      <c r="I5" s="22">
        <f t="shared" si="3"/>
        <v>9272614.1982335392</v>
      </c>
    </row>
    <row r="6" spans="1:9" ht="15.75" customHeight="1" x14ac:dyDescent="0.25">
      <c r="A6" s="92" t="str">
        <f t="shared" si="2"/>
        <v/>
      </c>
      <c r="B6" s="74">
        <v>1387730.8520000002</v>
      </c>
      <c r="C6" s="75">
        <v>2282000</v>
      </c>
      <c r="D6" s="75">
        <v>3790000</v>
      </c>
      <c r="E6" s="75">
        <v>2903000</v>
      </c>
      <c r="F6" s="75">
        <v>2180000</v>
      </c>
      <c r="G6" s="22">
        <f t="shared" si="0"/>
        <v>11155000</v>
      </c>
      <c r="H6" s="22">
        <f t="shared" si="1"/>
        <v>1620206.1283223296</v>
      </c>
      <c r="I6" s="22">
        <f t="shared" si="3"/>
        <v>9534793.8716776706</v>
      </c>
    </row>
    <row r="7" spans="1:9" ht="15.75" customHeight="1" x14ac:dyDescent="0.25">
      <c r="A7" s="92" t="str">
        <f t="shared" si="2"/>
        <v/>
      </c>
      <c r="B7" s="74">
        <v>1406937.6</v>
      </c>
      <c r="C7" s="75">
        <v>2349000</v>
      </c>
      <c r="D7" s="75">
        <v>3878000</v>
      </c>
      <c r="E7" s="75">
        <v>2985000</v>
      </c>
      <c r="F7" s="75">
        <v>2237000</v>
      </c>
      <c r="G7" s="22">
        <f t="shared" si="0"/>
        <v>11449000</v>
      </c>
      <c r="H7" s="22">
        <f t="shared" si="1"/>
        <v>1642630.426787622</v>
      </c>
      <c r="I7" s="22">
        <f t="shared" si="3"/>
        <v>9806369.5732123777</v>
      </c>
    </row>
    <row r="8" spans="1:9" ht="15.75" customHeight="1" x14ac:dyDescent="0.25">
      <c r="A8" s="92" t="str">
        <f t="shared" si="2"/>
        <v/>
      </c>
      <c r="B8" s="74">
        <v>1428934.851</v>
      </c>
      <c r="C8" s="75">
        <v>2418000</v>
      </c>
      <c r="D8" s="75">
        <v>3966000</v>
      </c>
      <c r="E8" s="75">
        <v>3068000</v>
      </c>
      <c r="F8" s="75">
        <v>2294000</v>
      </c>
      <c r="G8" s="22">
        <f t="shared" si="0"/>
        <v>11746000</v>
      </c>
      <c r="H8" s="22">
        <f t="shared" si="1"/>
        <v>1668312.6985516893</v>
      </c>
      <c r="I8" s="22">
        <f t="shared" si="3"/>
        <v>10077687.301448312</v>
      </c>
    </row>
    <row r="9" spans="1:9" ht="15.75" customHeight="1" x14ac:dyDescent="0.25">
      <c r="A9" s="92" t="str">
        <f t="shared" si="2"/>
        <v/>
      </c>
      <c r="B9" s="74">
        <v>1450806.0336</v>
      </c>
      <c r="C9" s="75">
        <v>2490000</v>
      </c>
      <c r="D9" s="75">
        <v>4056000</v>
      </c>
      <c r="E9" s="75">
        <v>3153000</v>
      </c>
      <c r="F9" s="75">
        <v>2355000</v>
      </c>
      <c r="G9" s="22">
        <f t="shared" si="0"/>
        <v>12054000</v>
      </c>
      <c r="H9" s="22">
        <f t="shared" si="1"/>
        <v>1693847.7827008283</v>
      </c>
      <c r="I9" s="22">
        <f t="shared" si="3"/>
        <v>10360152.217299171</v>
      </c>
    </row>
    <row r="10" spans="1:9" ht="15.75" customHeight="1" x14ac:dyDescent="0.25">
      <c r="A10" s="92" t="str">
        <f t="shared" si="2"/>
        <v/>
      </c>
      <c r="B10" s="74">
        <v>1472507.2943999998</v>
      </c>
      <c r="C10" s="75">
        <v>2562000</v>
      </c>
      <c r="D10" s="75">
        <v>4151000</v>
      </c>
      <c r="E10" s="75">
        <v>3241000</v>
      </c>
      <c r="F10" s="75">
        <v>2417000</v>
      </c>
      <c r="G10" s="22">
        <f t="shared" si="0"/>
        <v>12371000</v>
      </c>
      <c r="H10" s="22">
        <f t="shared" si="1"/>
        <v>1719184.4794311831</v>
      </c>
      <c r="I10" s="22">
        <f t="shared" si="3"/>
        <v>10651815.520568818</v>
      </c>
    </row>
    <row r="11" spans="1:9" ht="15.75" customHeight="1" x14ac:dyDescent="0.25">
      <c r="A11" s="92" t="str">
        <f t="shared" si="2"/>
        <v/>
      </c>
      <c r="B11" s="74">
        <v>1493995.8815999997</v>
      </c>
      <c r="C11" s="75">
        <v>2630000</v>
      </c>
      <c r="D11" s="75">
        <v>4253000</v>
      </c>
      <c r="E11" s="75">
        <v>3328000</v>
      </c>
      <c r="F11" s="75">
        <v>2482000</v>
      </c>
      <c r="G11" s="22">
        <f t="shared" si="0"/>
        <v>12693000</v>
      </c>
      <c r="H11" s="22">
        <f t="shared" si="1"/>
        <v>1744272.8750809967</v>
      </c>
      <c r="I11" s="22">
        <f t="shared" si="3"/>
        <v>10948727.124919003</v>
      </c>
    </row>
    <row r="12" spans="1:9" ht="15.75" customHeight="1" x14ac:dyDescent="0.25">
      <c r="A12" s="92" t="str">
        <f t="shared" si="2"/>
        <v/>
      </c>
      <c r="B12" s="74">
        <v>1515315.4380000001</v>
      </c>
      <c r="C12" s="75">
        <v>2693000</v>
      </c>
      <c r="D12" s="75">
        <v>4364000</v>
      </c>
      <c r="E12" s="75">
        <v>3413000</v>
      </c>
      <c r="F12" s="75">
        <v>2550000</v>
      </c>
      <c r="G12" s="22">
        <f t="shared" si="0"/>
        <v>13020000</v>
      </c>
      <c r="H12" s="22">
        <f t="shared" si="1"/>
        <v>1769163.9235740181</v>
      </c>
      <c r="I12" s="22">
        <f t="shared" si="3"/>
        <v>11250836.076425983</v>
      </c>
    </row>
    <row r="13" spans="1:9" ht="15.75" customHeight="1" x14ac:dyDescent="0.25">
      <c r="A13" s="92" t="str">
        <f t="shared" si="2"/>
        <v/>
      </c>
      <c r="B13" s="74">
        <v>2000000</v>
      </c>
      <c r="C13" s="75">
        <v>3367000</v>
      </c>
      <c r="D13" s="75">
        <v>2538000</v>
      </c>
      <c r="E13" s="75">
        <v>1904000</v>
      </c>
      <c r="F13" s="75">
        <v>7.2296139999999997E-3</v>
      </c>
      <c r="G13" s="22">
        <f t="shared" si="0"/>
        <v>7809000.0072296141</v>
      </c>
      <c r="H13" s="22">
        <f t="shared" si="1"/>
        <v>2335043.75288232</v>
      </c>
      <c r="I13" s="22">
        <f t="shared" si="3"/>
        <v>5473956.2543472946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7.2296139999999997E-3</v>
      </c>
    </row>
    <row r="4" spans="1:8" ht="15.75" customHeight="1" x14ac:dyDescent="0.25">
      <c r="B4" s="24" t="s">
        <v>7</v>
      </c>
      <c r="C4" s="76">
        <v>0.26127122831673022</v>
      </c>
    </row>
    <row r="5" spans="1:8" ht="15.75" customHeight="1" x14ac:dyDescent="0.25">
      <c r="B5" s="24" t="s">
        <v>8</v>
      </c>
      <c r="C5" s="76">
        <v>4.0568791329211651E-2</v>
      </c>
    </row>
    <row r="6" spans="1:8" ht="15.75" customHeight="1" x14ac:dyDescent="0.25">
      <c r="B6" s="24" t="s">
        <v>10</v>
      </c>
      <c r="C6" s="76">
        <v>6.708827217980283E-2</v>
      </c>
    </row>
    <row r="7" spans="1:8" ht="15.75" customHeight="1" x14ac:dyDescent="0.25">
      <c r="B7" s="24" t="s">
        <v>13</v>
      </c>
      <c r="C7" s="76">
        <v>0.29604323149466177</v>
      </c>
    </row>
    <row r="8" spans="1:8" ht="15.75" customHeight="1" x14ac:dyDescent="0.25">
      <c r="B8" s="24" t="s">
        <v>14</v>
      </c>
      <c r="C8" s="76">
        <v>1.0025585715690204E-3</v>
      </c>
    </row>
    <row r="9" spans="1:8" ht="15.75" customHeight="1" x14ac:dyDescent="0.25">
      <c r="B9" s="24" t="s">
        <v>27</v>
      </c>
      <c r="C9" s="76">
        <v>0.19285885124315275</v>
      </c>
    </row>
    <row r="10" spans="1:8" ht="15.75" customHeight="1" x14ac:dyDescent="0.25">
      <c r="B10" s="24" t="s">
        <v>15</v>
      </c>
      <c r="C10" s="76">
        <v>0.1339374528648718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4.9217875606957798E-2</v>
      </c>
      <c r="D14" s="76">
        <v>4.9217875606957798E-2</v>
      </c>
      <c r="E14" s="76">
        <v>1.4096218896586001E-2</v>
      </c>
      <c r="F14" s="76">
        <v>1.4096218896586001E-2</v>
      </c>
    </row>
    <row r="15" spans="1:8" ht="15.75" customHeight="1" x14ac:dyDescent="0.25">
      <c r="B15" s="24" t="s">
        <v>16</v>
      </c>
      <c r="C15" s="76">
        <v>0.152053246713655</v>
      </c>
      <c r="D15" s="76">
        <v>0.152053246713655</v>
      </c>
      <c r="E15" s="76">
        <v>6.2476947084797098E-2</v>
      </c>
      <c r="F15" s="76">
        <v>6.2476947084797098E-2</v>
      </c>
    </row>
    <row r="16" spans="1:8" ht="15.75" customHeight="1" x14ac:dyDescent="0.25">
      <c r="B16" s="24" t="s">
        <v>17</v>
      </c>
      <c r="C16" s="76">
        <v>4.1731460513417702E-2</v>
      </c>
      <c r="D16" s="76">
        <v>4.1731460513417702E-2</v>
      </c>
      <c r="E16" s="76">
        <v>2.29179965877318E-2</v>
      </c>
      <c r="F16" s="76">
        <v>2.29179965877318E-2</v>
      </c>
    </row>
    <row r="17" spans="1:8" ht="15.75" customHeight="1" x14ac:dyDescent="0.25">
      <c r="B17" s="24" t="s">
        <v>18</v>
      </c>
      <c r="C17" s="76">
        <v>4.8050547897539701E-3</v>
      </c>
      <c r="D17" s="76">
        <v>4.8050547897539701E-3</v>
      </c>
      <c r="E17" s="76">
        <v>1.3795268730521998E-2</v>
      </c>
      <c r="F17" s="76">
        <v>1.3795268730521998E-2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2.2245632388376301E-2</v>
      </c>
      <c r="D19" s="76">
        <v>2.2245632388376301E-2</v>
      </c>
      <c r="E19" s="76">
        <v>2.63668187425323E-2</v>
      </c>
      <c r="F19" s="76">
        <v>2.63668187425323E-2</v>
      </c>
    </row>
    <row r="20" spans="1:8" ht="15.75" customHeight="1" x14ac:dyDescent="0.25">
      <c r="B20" s="24" t="s">
        <v>21</v>
      </c>
      <c r="C20" s="76">
        <v>9.8894583595849099E-4</v>
      </c>
      <c r="D20" s="76">
        <v>9.8894583595849099E-4</v>
      </c>
      <c r="E20" s="76">
        <v>4.9711515652748096E-3</v>
      </c>
      <c r="F20" s="76">
        <v>4.9711515652748096E-3</v>
      </c>
    </row>
    <row r="21" spans="1:8" ht="15.75" customHeight="1" x14ac:dyDescent="0.25">
      <c r="B21" s="24" t="s">
        <v>22</v>
      </c>
      <c r="C21" s="76">
        <v>0.123142502327191</v>
      </c>
      <c r="D21" s="76">
        <v>0.123142502327191</v>
      </c>
      <c r="E21" s="76">
        <v>0.58985470788930505</v>
      </c>
      <c r="F21" s="76">
        <v>0.58985470788930505</v>
      </c>
    </row>
    <row r="22" spans="1:8" ht="15.75" customHeight="1" x14ac:dyDescent="0.25">
      <c r="B22" s="24" t="s">
        <v>23</v>
      </c>
      <c r="C22" s="76">
        <v>0.6058152818246898</v>
      </c>
      <c r="D22" s="76">
        <v>0.6058152818246898</v>
      </c>
      <c r="E22" s="76">
        <v>0.26552089050325089</v>
      </c>
      <c r="F22" s="76">
        <v>0.26552089050325089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7.1500000000000008E-2</v>
      </c>
    </row>
    <row r="27" spans="1:8" ht="15.75" customHeight="1" x14ac:dyDescent="0.25">
      <c r="B27" s="24" t="s">
        <v>39</v>
      </c>
      <c r="C27" s="76">
        <v>2.46E-2</v>
      </c>
    </row>
    <row r="28" spans="1:8" ht="15.75" customHeight="1" x14ac:dyDescent="0.25">
      <c r="B28" s="24" t="s">
        <v>40</v>
      </c>
      <c r="C28" s="76">
        <v>0.30049999999999999</v>
      </c>
    </row>
    <row r="29" spans="1:8" ht="15.75" customHeight="1" x14ac:dyDescent="0.25">
      <c r="B29" s="24" t="s">
        <v>41</v>
      </c>
      <c r="C29" s="76">
        <v>0.10580000000000001</v>
      </c>
    </row>
    <row r="30" spans="1:8" ht="15.75" customHeight="1" x14ac:dyDescent="0.25">
      <c r="B30" s="24" t="s">
        <v>42</v>
      </c>
      <c r="C30" s="76">
        <v>3.6299999999999999E-2</v>
      </c>
    </row>
    <row r="31" spans="1:8" ht="15.75" customHeight="1" x14ac:dyDescent="0.25">
      <c r="B31" s="24" t="s">
        <v>43</v>
      </c>
      <c r="C31" s="76">
        <v>4.1599999999999998E-2</v>
      </c>
    </row>
    <row r="32" spans="1:8" ht="15.75" customHeight="1" x14ac:dyDescent="0.25">
      <c r="B32" s="24" t="s">
        <v>44</v>
      </c>
      <c r="C32" s="76">
        <v>9.9900000000000003E-2</v>
      </c>
    </row>
    <row r="33" spans="2:3" ht="15.75" customHeight="1" x14ac:dyDescent="0.25">
      <c r="B33" s="24" t="s">
        <v>45</v>
      </c>
      <c r="C33" s="76">
        <v>9.6600000000000005E-2</v>
      </c>
    </row>
    <row r="34" spans="2:3" ht="15.75" customHeight="1" x14ac:dyDescent="0.25">
      <c r="B34" s="24" t="s">
        <v>46</v>
      </c>
      <c r="C34" s="76">
        <v>0.22320000000000001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0.60288438621997475</v>
      </c>
      <c r="D2" s="77">
        <v>0.68859999999999999</v>
      </c>
      <c r="E2" s="77">
        <v>0.77129999999999999</v>
      </c>
      <c r="F2" s="77">
        <v>0.63670000000000004</v>
      </c>
      <c r="G2" s="77">
        <v>0.6411</v>
      </c>
    </row>
    <row r="3" spans="1:15" ht="15.75" customHeight="1" x14ac:dyDescent="0.25">
      <c r="A3" s="5"/>
      <c r="B3" s="11" t="s">
        <v>118</v>
      </c>
      <c r="C3" s="77">
        <v>0.188</v>
      </c>
      <c r="D3" s="77">
        <v>0.188</v>
      </c>
      <c r="E3" s="77">
        <v>0.13159999999999999</v>
      </c>
      <c r="F3" s="77">
        <v>0.21160000000000001</v>
      </c>
      <c r="G3" s="77">
        <v>0.23719999999999999</v>
      </c>
    </row>
    <row r="4" spans="1:15" ht="15.75" customHeight="1" x14ac:dyDescent="0.25">
      <c r="A4" s="5"/>
      <c r="B4" s="11" t="s">
        <v>116</v>
      </c>
      <c r="C4" s="78">
        <v>7.3700000000000002E-2</v>
      </c>
      <c r="D4" s="78">
        <v>7.3800000000000004E-2</v>
      </c>
      <c r="E4" s="78">
        <v>4.5100000000000001E-2</v>
      </c>
      <c r="F4" s="78">
        <v>9.6600000000000005E-2</v>
      </c>
      <c r="G4" s="78">
        <v>8.6099999999999996E-2</v>
      </c>
    </row>
    <row r="5" spans="1:15" ht="15.75" customHeight="1" x14ac:dyDescent="0.25">
      <c r="A5" s="5"/>
      <c r="B5" s="11" t="s">
        <v>119</v>
      </c>
      <c r="C5" s="78">
        <v>4.9500000000000002E-2</v>
      </c>
      <c r="D5" s="78">
        <v>4.9599999999999998E-2</v>
      </c>
      <c r="E5" s="78">
        <v>5.2000000000000005E-2</v>
      </c>
      <c r="F5" s="78">
        <v>5.5E-2</v>
      </c>
      <c r="G5" s="78">
        <v>3.5499999999999997E-2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0.73049999999999993</v>
      </c>
      <c r="D8" s="77">
        <v>0.73049999999999993</v>
      </c>
      <c r="E8" s="77">
        <v>0.8498</v>
      </c>
      <c r="F8" s="77">
        <v>0.90870000000000006</v>
      </c>
      <c r="G8" s="77">
        <v>0.89650000000000007</v>
      </c>
    </row>
    <row r="9" spans="1:15" ht="15.75" customHeight="1" x14ac:dyDescent="0.25">
      <c r="B9" s="7" t="s">
        <v>121</v>
      </c>
      <c r="C9" s="77">
        <v>0.16309999999999999</v>
      </c>
      <c r="D9" s="77">
        <v>0.16309999999999999</v>
      </c>
      <c r="E9" s="77">
        <v>0.10390000000000001</v>
      </c>
      <c r="F9" s="77">
        <v>6.6299999999999998E-2</v>
      </c>
      <c r="G9" s="77">
        <v>8.5000000000000006E-2</v>
      </c>
    </row>
    <row r="10" spans="1:15" ht="15.75" customHeight="1" x14ac:dyDescent="0.25">
      <c r="B10" s="7" t="s">
        <v>122</v>
      </c>
      <c r="C10" s="78">
        <v>6.7000000000000004E-2</v>
      </c>
      <c r="D10" s="78">
        <v>6.7000000000000004E-2</v>
      </c>
      <c r="E10" s="78">
        <v>3.4200000000000001E-2</v>
      </c>
      <c r="F10" s="78">
        <v>1.9099999999999999E-2</v>
      </c>
      <c r="G10" s="78">
        <v>1.3899999999999999E-2</v>
      </c>
    </row>
    <row r="11" spans="1:15" ht="15.75" customHeight="1" x14ac:dyDescent="0.25">
      <c r="B11" s="7" t="s">
        <v>123</v>
      </c>
      <c r="C11" s="78">
        <v>3.9399999999999998E-2</v>
      </c>
      <c r="D11" s="78">
        <v>3.9399999999999998E-2</v>
      </c>
      <c r="E11" s="78">
        <v>1.2199999999999999E-2</v>
      </c>
      <c r="F11" s="78">
        <v>5.9455499999999991E-3</v>
      </c>
      <c r="G11" s="78">
        <v>4.6365E-3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0.54937793849999994</v>
      </c>
      <c r="D14" s="79">
        <v>0.54968166127100004</v>
      </c>
      <c r="E14" s="79">
        <v>0.54968166127100004</v>
      </c>
      <c r="F14" s="79">
        <v>0.41497549182100002</v>
      </c>
      <c r="G14" s="79">
        <v>0.41497549182100002</v>
      </c>
      <c r="H14" s="80">
        <v>0.33500000000000002</v>
      </c>
      <c r="I14" s="80">
        <v>0.33500000000000002</v>
      </c>
      <c r="J14" s="80">
        <v>0.33500000000000002</v>
      </c>
      <c r="K14" s="80">
        <v>0.33500000000000002</v>
      </c>
      <c r="L14" s="80">
        <v>0.29236000000000001</v>
      </c>
      <c r="M14" s="80">
        <v>0.29236000000000001</v>
      </c>
      <c r="N14" s="80">
        <v>0.29236000000000001</v>
      </c>
      <c r="O14" s="80">
        <v>0.29236000000000001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0.27622115128223645</v>
      </c>
      <c r="D15" s="77">
        <f t="shared" si="0"/>
        <v>0.27637385973227968</v>
      </c>
      <c r="E15" s="77">
        <f t="shared" si="0"/>
        <v>0.27637385973227968</v>
      </c>
      <c r="F15" s="77">
        <f t="shared" si="0"/>
        <v>0.20864508760158182</v>
      </c>
      <c r="G15" s="77">
        <f t="shared" si="0"/>
        <v>0.20864508760158182</v>
      </c>
      <c r="H15" s="77">
        <f t="shared" si="0"/>
        <v>0.16843429485392272</v>
      </c>
      <c r="I15" s="77">
        <f t="shared" si="0"/>
        <v>0.16843429485392272</v>
      </c>
      <c r="J15" s="77">
        <f t="shared" si="0"/>
        <v>0.16843429485392272</v>
      </c>
      <c r="K15" s="77">
        <f t="shared" si="0"/>
        <v>0.16843429485392272</v>
      </c>
      <c r="L15" s="77">
        <f t="shared" si="0"/>
        <v>0.14699537445818761</v>
      </c>
      <c r="M15" s="77">
        <f t="shared" si="0"/>
        <v>0.14699537445818761</v>
      </c>
      <c r="N15" s="77">
        <f t="shared" si="0"/>
        <v>0.14699537445818761</v>
      </c>
      <c r="O15" s="77">
        <f t="shared" si="0"/>
        <v>0.14699537445818761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0.44030000000000002</v>
      </c>
      <c r="D2" s="78">
        <v>0.218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0.18420000000000003</v>
      </c>
      <c r="D3" s="78">
        <v>0.16399999999999998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0.27510000000000001</v>
      </c>
      <c r="D4" s="78">
        <v>0.35119999999999996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0.10039999999999993</v>
      </c>
      <c r="D5" s="77">
        <f t="shared" ref="D5:G5" si="0">1-SUM(D2:D4)</f>
        <v>0.26680000000000004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0.12529999999999999</v>
      </c>
      <c r="D2" s="28">
        <v>0.12620000000000001</v>
      </c>
      <c r="E2" s="28">
        <v>0.126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3.2032150000000002E-2</v>
      </c>
      <c r="D4" s="28">
        <v>3.2043490000000001E-2</v>
      </c>
      <c r="E4" s="28">
        <v>3.2043490000000001E-2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0.54968166127100004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0.33500000000000002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0.29236000000000001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0.218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30.4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64.66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42.34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488.62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1.1100000000000001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1.64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1.74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1.74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1.74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13.86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14.7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59.15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0.83</v>
      </c>
      <c r="E17" s="86" t="s">
        <v>201</v>
      </c>
    </row>
    <row r="18" spans="1:5" ht="15.75" customHeight="1" x14ac:dyDescent="0.25">
      <c r="A18" s="53" t="s">
        <v>175</v>
      </c>
      <c r="B18" s="85">
        <v>0.17800000000000002</v>
      </c>
      <c r="C18" s="85">
        <v>0.95</v>
      </c>
      <c r="D18" s="86">
        <v>11.25</v>
      </c>
      <c r="E18" s="86" t="s">
        <v>201</v>
      </c>
    </row>
    <row r="19" spans="1:5" ht="15.75" customHeight="1" x14ac:dyDescent="0.25">
      <c r="A19" s="53" t="s">
        <v>174</v>
      </c>
      <c r="B19" s="85">
        <v>0.46399999999999997</v>
      </c>
      <c r="C19" s="85">
        <v>0.95</v>
      </c>
      <c r="D19" s="86">
        <v>11.92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59.45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15.53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23.96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4.58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19.760000000000002</v>
      </c>
      <c r="E24" s="86" t="s">
        <v>201</v>
      </c>
    </row>
    <row r="25" spans="1:5" ht="15.75" customHeight="1" x14ac:dyDescent="0.25">
      <c r="A25" s="53" t="s">
        <v>87</v>
      </c>
      <c r="B25" s="85">
        <v>0.32299999999999995</v>
      </c>
      <c r="C25" s="85">
        <v>0.95</v>
      </c>
      <c r="D25" s="86">
        <v>19.760000000000002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5.69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8.23</v>
      </c>
      <c r="E27" s="86" t="s">
        <v>201</v>
      </c>
    </row>
    <row r="28" spans="1:5" ht="15.75" customHeight="1" x14ac:dyDescent="0.25">
      <c r="A28" s="53" t="s">
        <v>84</v>
      </c>
      <c r="B28" s="85">
        <v>0.254</v>
      </c>
      <c r="C28" s="85">
        <v>0.95</v>
      </c>
      <c r="D28" s="86">
        <v>0.97</v>
      </c>
      <c r="E28" s="86" t="s">
        <v>201</v>
      </c>
    </row>
    <row r="29" spans="1:5" ht="15.75" customHeight="1" x14ac:dyDescent="0.25">
      <c r="A29" s="53" t="s">
        <v>58</v>
      </c>
      <c r="B29" s="85">
        <v>0.46399999999999997</v>
      </c>
      <c r="C29" s="85">
        <v>0.95</v>
      </c>
      <c r="D29" s="86">
        <v>127.65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254.19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269.45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1.8</v>
      </c>
      <c r="E32" s="86" t="s">
        <v>201</v>
      </c>
    </row>
    <row r="33" spans="1:6" ht="15.75" customHeight="1" x14ac:dyDescent="0.25">
      <c r="A33" s="53" t="s">
        <v>83</v>
      </c>
      <c r="B33" s="85">
        <v>0.97699999999999998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0.158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0.94099999999999995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0.96499999999999997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0.76800000000000002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7.400000000000001E-2</v>
      </c>
      <c r="C38" s="85">
        <v>0.95</v>
      </c>
      <c r="D38" s="86">
        <v>2.17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1.82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2020-08-31T04:53:31Z</dcterms:modified>
</cp:coreProperties>
</file>