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172C779D-6021-4456-94E2-5A8ECCC729B6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<sst xmlns="http://schemas.openxmlformats.org/spreadsheetml/2006/main" count="1109" uniqueCount="272">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</sst>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3026860</v>
      </c>
    </row>
    <row r="8" spans="1:3" ht="15" customHeight="1" x14ac:dyDescent="0.25">
      <c r="B8" s="7" t="s">
        <v>106</v>
      </c>
      <c r="C8" s="66">
        <v>3.4000000000000002E-2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0.81257881164550794</v>
      </c>
    </row>
    <row r="11" spans="1:3" ht="15" customHeight="1" x14ac:dyDescent="0.25">
      <c r="B11" s="7" t="s">
        <v>108</v>
      </c>
      <c r="C11" s="66">
        <v>0.96</v>
      </c>
    </row>
    <row r="12" spans="1:3" ht="15" customHeight="1" x14ac:dyDescent="0.25">
      <c r="B12" s="7" t="s">
        <v>109</v>
      </c>
      <c r="C12" s="66">
        <v>0.624</v>
      </c>
    </row>
    <row r="13" spans="1:3" ht="15" customHeight="1" x14ac:dyDescent="0.25">
      <c r="B13" s="7" t="s">
        <v>110</v>
      </c>
      <c r="C13" s="66">
        <v>0.33899999999999997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0.1017</v>
      </c>
    </row>
    <row r="24" spans="1:3" ht="15" customHeight="1" x14ac:dyDescent="0.25">
      <c r="B24" s="20" t="s">
        <v>102</v>
      </c>
      <c r="C24" s="67">
        <v>0.4788</v>
      </c>
    </row>
    <row r="25" spans="1:3" ht="15" customHeight="1" x14ac:dyDescent="0.25">
      <c r="B25" s="20" t="s">
        <v>103</v>
      </c>
      <c r="C25" s="67">
        <v>0.3508</v>
      </c>
    </row>
    <row r="26" spans="1:3" ht="15" customHeight="1" x14ac:dyDescent="0.25">
      <c r="B26" s="20" t="s">
        <v>104</v>
      </c>
      <c r="C26" s="67">
        <v>6.8699999999999997E-2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0.34</v>
      </c>
    </row>
    <row r="30" spans="1:3" ht="14.25" customHeight="1" x14ac:dyDescent="0.25">
      <c r="B30" s="30" t="s">
        <v>76</v>
      </c>
      <c r="C30" s="69">
        <v>2.8999999999999998E-2</v>
      </c>
    </row>
    <row r="31" spans="1:3" ht="14.25" customHeight="1" x14ac:dyDescent="0.25">
      <c r="B31" s="30" t="s">
        <v>77</v>
      </c>
      <c r="C31" s="69">
        <v>0.08</v>
      </c>
    </row>
    <row r="32" spans="1:3" ht="14.25" customHeight="1" x14ac:dyDescent="0.25">
      <c r="B32" s="30" t="s">
        <v>78</v>
      </c>
      <c r="C32" s="69">
        <v>0.55100000000000005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7.3</v>
      </c>
    </row>
    <row r="38" spans="1:5" ht="15" customHeight="1" x14ac:dyDescent="0.25">
      <c r="B38" s="16" t="s">
        <v>91</v>
      </c>
      <c r="C38" s="68">
        <v>11.6</v>
      </c>
      <c r="D38" s="17"/>
      <c r="E38" s="18"/>
    </row>
    <row r="39" spans="1:5" ht="15" customHeight="1" x14ac:dyDescent="0.25">
      <c r="B39" s="16" t="s">
        <v>90</v>
      </c>
      <c r="C39" s="68">
        <v>15</v>
      </c>
      <c r="D39" s="17"/>
      <c r="E39" s="17"/>
    </row>
    <row r="40" spans="1:5" ht="15" customHeight="1" x14ac:dyDescent="0.25">
      <c r="B40" s="16" t="s">
        <v>171</v>
      </c>
      <c r="C40" s="68">
        <v>0.68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1.5300000000000001E-2</v>
      </c>
      <c r="D45" s="17"/>
    </row>
    <row r="46" spans="1:5" ht="15.75" customHeight="1" x14ac:dyDescent="0.25">
      <c r="B46" s="16" t="s">
        <v>11</v>
      </c>
      <c r="C46" s="67">
        <v>5.8099999999999999E-2</v>
      </c>
      <c r="D46" s="17"/>
    </row>
    <row r="47" spans="1:5" ht="15.75" customHeight="1" x14ac:dyDescent="0.25">
      <c r="B47" s="16" t="s">
        <v>12</v>
      </c>
      <c r="C47" s="67">
        <v>9.8299999999999998E-2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0.82829999999999993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2.1316145013574972</v>
      </c>
      <c r="D51" s="17"/>
    </row>
    <row r="52" spans="1:4" ht="15" customHeight="1" x14ac:dyDescent="0.25">
      <c r="B52" s="16" t="s">
        <v>125</v>
      </c>
      <c r="C52" s="65">
        <v>2.8464315182899997</v>
      </c>
    </row>
    <row r="53" spans="1:4" ht="15.75" customHeight="1" x14ac:dyDescent="0.25">
      <c r="B53" s="16" t="s">
        <v>126</v>
      </c>
      <c r="C53" s="65">
        <v>2.8464315182899997</v>
      </c>
    </row>
    <row r="54" spans="1:4" ht="15.75" customHeight="1" x14ac:dyDescent="0.25">
      <c r="B54" s="16" t="s">
        <v>127</v>
      </c>
      <c r="C54" s="65">
        <v>1.9328613990300001</v>
      </c>
    </row>
    <row r="55" spans="1:4" ht="15.75" customHeight="1" x14ac:dyDescent="0.25">
      <c r="B55" s="16" t="s">
        <v>128</v>
      </c>
      <c r="C55" s="65">
        <v>1.9328613990300001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0.59497908152895163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2.1316145013574972</v>
      </c>
      <c r="C2" s="26">
        <f>'Baseline year population inputs'!C52</f>
        <v>2.8464315182899997</v>
      </c>
      <c r="D2" s="26">
        <f>'Baseline year population inputs'!C53</f>
        <v>2.8464315182899997</v>
      </c>
      <c r="E2" s="26">
        <f>'Baseline year population inputs'!C54</f>
        <v>1.9328613990300001</v>
      </c>
      <c r="F2" s="26">
        <f>'Baseline year population inputs'!C55</f>
        <v>1.9328613990300001</v>
      </c>
    </row>
    <row r="3" spans="1:6" ht="15.75" customHeight="1" x14ac:dyDescent="0.25">
      <c r="A3" s="3" t="s">
        <v>65</v>
      </c>
      <c r="B3" s="26">
        <f>frac_mam_1month * 2.6</f>
        <v>2.3957180000000002E-2</v>
      </c>
      <c r="C3" s="26">
        <f>frac_mam_1_5months * 2.6</f>
        <v>2.3957180000000002E-2</v>
      </c>
      <c r="D3" s="26">
        <f>frac_mam_6_11months * 2.6</f>
        <v>1.3903292000000001E-2</v>
      </c>
      <c r="E3" s="26">
        <f>frac_mam_12_23months * 2.6</f>
        <v>1.5615443999999999E-2</v>
      </c>
      <c r="F3" s="26">
        <f>frac_mam_24_59months * 2.6</f>
        <v>9.7731399999999996E-3</v>
      </c>
    </row>
    <row r="4" spans="1:6" ht="15.75" customHeight="1" x14ac:dyDescent="0.25">
      <c r="A4" s="3" t="s">
        <v>66</v>
      </c>
      <c r="B4" s="26">
        <f>frac_sam_1month * 2.6</f>
        <v>3.3280000000000004E-2</v>
      </c>
      <c r="C4" s="26">
        <f>frac_sam_1_5months * 2.6</f>
        <v>3.3280000000000004E-2</v>
      </c>
      <c r="D4" s="26">
        <f>frac_sam_6_11months * 2.6</f>
        <v>4.5329439999999997E-3</v>
      </c>
      <c r="E4" s="26">
        <f>frac_sam_12_23months * 2.6</f>
        <v>4.005326E-3</v>
      </c>
      <c r="F4" s="26">
        <f>frac_sam_24_59months * 2.6</f>
        <v>3.5646000000000001E-4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3.4000000000000002E-2</v>
      </c>
      <c r="E2" s="93">
        <f>food_insecure</f>
        <v>3.4000000000000002E-2</v>
      </c>
      <c r="F2" s="93">
        <f>food_insecure</f>
        <v>3.4000000000000002E-2</v>
      </c>
      <c r="G2" s="93">
        <f>food_insecure</f>
        <v>3.4000000000000002E-2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3.4000000000000002E-2</v>
      </c>
      <c r="F5" s="93">
        <f>food_insecure</f>
        <v>3.4000000000000002E-2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2.1316145013574972</v>
      </c>
      <c r="D7" s="93">
        <f>diarrhoea_1_5mo</f>
        <v>2.8464315182899997</v>
      </c>
      <c r="E7" s="93">
        <f>diarrhoea_6_11mo</f>
        <v>2.8464315182899997</v>
      </c>
      <c r="F7" s="93">
        <f>diarrhoea_12_23mo</f>
        <v>1.9328613990300001</v>
      </c>
      <c r="G7" s="93">
        <f>diarrhoea_24_59mo</f>
        <v>1.9328613990300001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3.4000000000000002E-2</v>
      </c>
      <c r="F8" s="93">
        <f>food_insecure</f>
        <v>3.4000000000000002E-2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2.1316145013574972</v>
      </c>
      <c r="D12" s="93">
        <f>diarrhoea_1_5mo</f>
        <v>2.8464315182899997</v>
      </c>
      <c r="E12" s="93">
        <f>diarrhoea_6_11mo</f>
        <v>2.8464315182899997</v>
      </c>
      <c r="F12" s="93">
        <f>diarrhoea_12_23mo</f>
        <v>1.9328613990300001</v>
      </c>
      <c r="G12" s="93">
        <f>diarrhoea_24_59mo</f>
        <v>1.9328613990300001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3.4000000000000002E-2</v>
      </c>
      <c r="I15" s="93">
        <f>food_insecure</f>
        <v>3.4000000000000002E-2</v>
      </c>
      <c r="J15" s="93">
        <f>food_insecure</f>
        <v>3.4000000000000002E-2</v>
      </c>
      <c r="K15" s="93">
        <f>food_insecure</f>
        <v>3.4000000000000002E-2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0.96</v>
      </c>
      <c r="I18" s="93">
        <f>frac_PW_health_facility</f>
        <v>0.96</v>
      </c>
      <c r="J18" s="93">
        <f>frac_PW_health_facility</f>
        <v>0.96</v>
      </c>
      <c r="K18" s="93">
        <f>frac_PW_health_facility</f>
        <v>0.96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0.33899999999999997</v>
      </c>
      <c r="M24" s="93">
        <f>famplan_unmet_need</f>
        <v>0.33899999999999997</v>
      </c>
      <c r="N24" s="93">
        <f>famplan_unmet_need</f>
        <v>0.33899999999999997</v>
      </c>
      <c r="O24" s="93">
        <f>famplan_unmet_need</f>
        <v>0.33899999999999997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9.3174569578552191E-2</v>
      </c>
      <c r="M25" s="93">
        <f>(1-food_insecure)*(0.49)+food_insecure*(0.7)</f>
        <v>0.49713999999999997</v>
      </c>
      <c r="N25" s="93">
        <f>(1-food_insecure)*(0.49)+food_insecure*(0.7)</f>
        <v>0.49713999999999997</v>
      </c>
      <c r="O25" s="93">
        <f>(1-food_insecure)*(0.49)+food_insecure*(0.7)</f>
        <v>0.49713999999999997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3.9931958390808077E-2</v>
      </c>
      <c r="M26" s="93">
        <f>(1-food_insecure)*(0.21)+food_insecure*(0.3)</f>
        <v>0.21305999999999997</v>
      </c>
      <c r="N26" s="93">
        <f>(1-food_insecure)*(0.21)+food_insecure*(0.3)</f>
        <v>0.21305999999999997</v>
      </c>
      <c r="O26" s="93">
        <f>(1-food_insecure)*(0.21)+food_insecure*(0.3)</f>
        <v>0.21305999999999997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5.4314660385131802E-2</v>
      </c>
      <c r="M27" s="93">
        <f>(1-food_insecure)*(0.3)</f>
        <v>0.2898</v>
      </c>
      <c r="N27" s="93">
        <f>(1-food_insecure)*(0.3)</f>
        <v>0.2898</v>
      </c>
      <c r="O27" s="93">
        <f>(1-food_insecure)*(0.3)</f>
        <v>0.2898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0.81257881164550794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590792</v>
      </c>
      <c r="C2" s="75">
        <v>1369000</v>
      </c>
      <c r="D2" s="75">
        <v>2696000</v>
      </c>
      <c r="E2" s="75">
        <v>7618000</v>
      </c>
      <c r="F2" s="75">
        <v>6098000</v>
      </c>
      <c r="G2" s="22">
        <f t="shared" ref="G2:G40" si="0">C2+D2+E2+F2</f>
        <v>17781000</v>
      </c>
      <c r="H2" s="22">
        <f t="shared" ref="H2:H40" si="1">(B2 + stillbirth*B2/(1000-stillbirth))/(1-abortion)</f>
        <v>685238.41005834111</v>
      </c>
      <c r="I2" s="22">
        <f>G2-H2</f>
        <v>17095761.589941658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590604</v>
      </c>
      <c r="C3" s="75">
        <v>1375000</v>
      </c>
      <c r="D3" s="75">
        <v>2690000</v>
      </c>
      <c r="E3" s="75">
        <v>7797000</v>
      </c>
      <c r="F3" s="75">
        <v>6208000</v>
      </c>
      <c r="G3" s="22">
        <f t="shared" si="0"/>
        <v>18070000</v>
      </c>
      <c r="H3" s="22">
        <f t="shared" si="1"/>
        <v>685020.355614322</v>
      </c>
      <c r="I3" s="22">
        <f t="shared" ref="I3:I15" si="3">G3-H3</f>
        <v>17384979.644385677</v>
      </c>
    </row>
    <row r="4" spans="1:9" ht="15.75" customHeight="1" x14ac:dyDescent="0.25">
      <c r="A4" s="92">
        <f t="shared" si="2"/>
        <v>2022</v>
      </c>
      <c r="B4" s="74">
        <v>587951</v>
      </c>
      <c r="C4" s="75">
        <v>1381000</v>
      </c>
      <c r="D4" s="75">
        <v>2684000</v>
      </c>
      <c r="E4" s="75">
        <v>7994000</v>
      </c>
      <c r="F4" s="75">
        <v>6324000</v>
      </c>
      <c r="G4" s="22">
        <f t="shared" si="0"/>
        <v>18383000</v>
      </c>
      <c r="H4" s="22">
        <f t="shared" si="1"/>
        <v>681943.23625271115</v>
      </c>
      <c r="I4" s="22">
        <f t="shared" si="3"/>
        <v>17701056.76374729</v>
      </c>
    </row>
    <row r="5" spans="1:9" ht="15.75" customHeight="1" x14ac:dyDescent="0.25">
      <c r="A5" s="92" t="str">
        <f t="shared" si="2"/>
        <v/>
      </c>
      <c r="B5" s="74">
        <v>585845.79900000012</v>
      </c>
      <c r="C5" s="75">
        <v>1386000</v>
      </c>
      <c r="D5" s="75">
        <v>2678000</v>
      </c>
      <c r="E5" s="75">
        <v>8197000</v>
      </c>
      <c r="F5" s="75">
        <v>6445000</v>
      </c>
      <c r="G5" s="22">
        <f t="shared" si="0"/>
        <v>18706000</v>
      </c>
      <c r="H5" s="22">
        <f t="shared" si="1"/>
        <v>679501.48926545819</v>
      </c>
      <c r="I5" s="22">
        <f t="shared" si="3"/>
        <v>18026498.510734543</v>
      </c>
    </row>
    <row r="6" spans="1:9" ht="15.75" customHeight="1" x14ac:dyDescent="0.25">
      <c r="A6" s="92" t="str">
        <f t="shared" si="2"/>
        <v/>
      </c>
      <c r="B6" s="74">
        <v>581471.44000000029</v>
      </c>
      <c r="C6" s="75">
        <v>1393000</v>
      </c>
      <c r="D6" s="75">
        <v>2676000</v>
      </c>
      <c r="E6" s="75">
        <v>8397000</v>
      </c>
      <c r="F6" s="75">
        <v>6569000</v>
      </c>
      <c r="G6" s="22">
        <f t="shared" si="0"/>
        <v>19035000</v>
      </c>
      <c r="H6" s="22">
        <f t="shared" si="1"/>
        <v>674427.82745862217</v>
      </c>
      <c r="I6" s="22">
        <f t="shared" si="3"/>
        <v>18360572.172541376</v>
      </c>
    </row>
    <row r="7" spans="1:9" ht="15.75" customHeight="1" x14ac:dyDescent="0.25">
      <c r="A7" s="92" t="str">
        <f t="shared" si="2"/>
        <v/>
      </c>
      <c r="B7" s="74">
        <v>576815.88899999997</v>
      </c>
      <c r="C7" s="75">
        <v>1402000</v>
      </c>
      <c r="D7" s="75">
        <v>2677000</v>
      </c>
      <c r="E7" s="75">
        <v>8583000</v>
      </c>
      <c r="F7" s="75">
        <v>6694000</v>
      </c>
      <c r="G7" s="22">
        <f t="shared" si="0"/>
        <v>19356000</v>
      </c>
      <c r="H7" s="22">
        <f t="shared" si="1"/>
        <v>669028.02115592046</v>
      </c>
      <c r="I7" s="22">
        <f t="shared" si="3"/>
        <v>18686971.97884408</v>
      </c>
    </row>
    <row r="8" spans="1:9" ht="15.75" customHeight="1" x14ac:dyDescent="0.25">
      <c r="A8" s="92" t="str">
        <f t="shared" si="2"/>
        <v/>
      </c>
      <c r="B8" s="74">
        <v>573631.56779999996</v>
      </c>
      <c r="C8" s="75">
        <v>1412000</v>
      </c>
      <c r="D8" s="75">
        <v>2684000</v>
      </c>
      <c r="E8" s="75">
        <v>8761000</v>
      </c>
      <c r="F8" s="75">
        <v>6821000</v>
      </c>
      <c r="G8" s="22">
        <f t="shared" si="0"/>
        <v>19678000</v>
      </c>
      <c r="H8" s="22">
        <f t="shared" si="1"/>
        <v>665334.64142802462</v>
      </c>
      <c r="I8" s="22">
        <f t="shared" si="3"/>
        <v>19012665.358571976</v>
      </c>
    </row>
    <row r="9" spans="1:9" ht="15.75" customHeight="1" x14ac:dyDescent="0.25">
      <c r="A9" s="92" t="str">
        <f t="shared" si="2"/>
        <v/>
      </c>
      <c r="B9" s="74">
        <v>570177.18539999996</v>
      </c>
      <c r="C9" s="75">
        <v>1424000</v>
      </c>
      <c r="D9" s="75">
        <v>2694000</v>
      </c>
      <c r="E9" s="75">
        <v>8930000</v>
      </c>
      <c r="F9" s="75">
        <v>6947000</v>
      </c>
      <c r="G9" s="22">
        <f t="shared" si="0"/>
        <v>19995000</v>
      </c>
      <c r="H9" s="22">
        <f t="shared" si="1"/>
        <v>661328.02741918643</v>
      </c>
      <c r="I9" s="22">
        <f t="shared" si="3"/>
        <v>19333671.972580813</v>
      </c>
    </row>
    <row r="10" spans="1:9" ht="15.75" customHeight="1" x14ac:dyDescent="0.25">
      <c r="A10" s="92" t="str">
        <f t="shared" si="2"/>
        <v/>
      </c>
      <c r="B10" s="74">
        <v>566457.25619999995</v>
      </c>
      <c r="C10" s="75">
        <v>1435000</v>
      </c>
      <c r="D10" s="75">
        <v>2707000</v>
      </c>
      <c r="E10" s="75">
        <v>9080000</v>
      </c>
      <c r="F10" s="75">
        <v>7081000</v>
      </c>
      <c r="G10" s="22">
        <f t="shared" si="0"/>
        <v>20303000</v>
      </c>
      <c r="H10" s="22">
        <f t="shared" si="1"/>
        <v>657013.41521973617</v>
      </c>
      <c r="I10" s="22">
        <f t="shared" si="3"/>
        <v>19645986.584780265</v>
      </c>
    </row>
    <row r="11" spans="1:9" ht="15.75" customHeight="1" x14ac:dyDescent="0.25">
      <c r="A11" s="92" t="str">
        <f t="shared" si="2"/>
        <v/>
      </c>
      <c r="B11" s="74">
        <v>562445.46299999999</v>
      </c>
      <c r="C11" s="75">
        <v>1444000</v>
      </c>
      <c r="D11" s="75">
        <v>2722000</v>
      </c>
      <c r="E11" s="75">
        <v>9209000</v>
      </c>
      <c r="F11" s="75">
        <v>7227000</v>
      </c>
      <c r="G11" s="22">
        <f t="shared" si="0"/>
        <v>20602000</v>
      </c>
      <c r="H11" s="22">
        <f t="shared" si="1"/>
        <v>652360.28045513062</v>
      </c>
      <c r="I11" s="22">
        <f t="shared" si="3"/>
        <v>19949639.719544869</v>
      </c>
    </row>
    <row r="12" spans="1:9" ht="15.75" customHeight="1" x14ac:dyDescent="0.25">
      <c r="A12" s="92" t="str">
        <f t="shared" si="2"/>
        <v/>
      </c>
      <c r="B12" s="74">
        <v>558178.15500000003</v>
      </c>
      <c r="C12" s="75">
        <v>1449000</v>
      </c>
      <c r="D12" s="75">
        <v>2737000</v>
      </c>
      <c r="E12" s="75">
        <v>9310000</v>
      </c>
      <c r="F12" s="75">
        <v>7392000</v>
      </c>
      <c r="G12" s="22">
        <f t="shared" si="0"/>
        <v>20888000</v>
      </c>
      <c r="H12" s="22">
        <f t="shared" si="1"/>
        <v>647410.78325620247</v>
      </c>
      <c r="I12" s="22">
        <f t="shared" si="3"/>
        <v>20240589.216743797</v>
      </c>
    </row>
    <row r="13" spans="1:9" ht="15.75" customHeight="1" x14ac:dyDescent="0.25">
      <c r="A13" s="92" t="str">
        <f t="shared" si="2"/>
        <v/>
      </c>
      <c r="B13" s="74">
        <v>1363000</v>
      </c>
      <c r="C13" s="75">
        <v>2704000</v>
      </c>
      <c r="D13" s="75">
        <v>7459000</v>
      </c>
      <c r="E13" s="75">
        <v>5989000</v>
      </c>
      <c r="F13" s="75">
        <v>5.0135199999999987E-3</v>
      </c>
      <c r="G13" s="22">
        <f t="shared" si="0"/>
        <v>16152000.00501352</v>
      </c>
      <c r="H13" s="22">
        <f t="shared" si="1"/>
        <v>1580894.719138917</v>
      </c>
      <c r="I13" s="22">
        <f t="shared" si="3"/>
        <v>14571105.285874603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5.0135199999999987E-3</v>
      </c>
    </row>
    <row r="4" spans="1:8" ht="15.75" customHeight="1" x14ac:dyDescent="0.25">
      <c r="B4" s="24" t="s">
        <v>7</v>
      </c>
      <c r="C4" s="76">
        <v>0.29595841857724903</v>
      </c>
    </row>
    <row r="5" spans="1:8" ht="15.75" customHeight="1" x14ac:dyDescent="0.25">
      <c r="B5" s="24" t="s">
        <v>8</v>
      </c>
      <c r="C5" s="76">
        <v>8.8370542012100775E-2</v>
      </c>
    </row>
    <row r="6" spans="1:8" ht="15.75" customHeight="1" x14ac:dyDescent="0.25">
      <c r="B6" s="24" t="s">
        <v>10</v>
      </c>
      <c r="C6" s="76">
        <v>0.15356695656644276</v>
      </c>
    </row>
    <row r="7" spans="1:8" ht="15.75" customHeight="1" x14ac:dyDescent="0.25">
      <c r="B7" s="24" t="s">
        <v>13</v>
      </c>
      <c r="C7" s="76">
        <v>0.16851370416211423</v>
      </c>
    </row>
    <row r="8" spans="1:8" ht="15.75" customHeight="1" x14ac:dyDescent="0.25">
      <c r="B8" s="24" t="s">
        <v>14</v>
      </c>
      <c r="C8" s="76">
        <v>1.9961857532985064E-4</v>
      </c>
    </row>
    <row r="9" spans="1:8" ht="15.75" customHeight="1" x14ac:dyDescent="0.25">
      <c r="B9" s="24" t="s">
        <v>27</v>
      </c>
      <c r="C9" s="76">
        <v>0.19167150974234123</v>
      </c>
    </row>
    <row r="10" spans="1:8" ht="15.75" customHeight="1" x14ac:dyDescent="0.25">
      <c r="B10" s="24" t="s">
        <v>15</v>
      </c>
      <c r="C10" s="76">
        <v>9.6705730364422204E-2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6.2729386785397204E-2</v>
      </c>
      <c r="D14" s="76">
        <v>6.2729386785397204E-2</v>
      </c>
      <c r="E14" s="76">
        <v>4.2331891141903194E-2</v>
      </c>
      <c r="F14" s="76">
        <v>4.2331891141903194E-2</v>
      </c>
    </row>
    <row r="15" spans="1:8" ht="15.75" customHeight="1" x14ac:dyDescent="0.25">
      <c r="B15" s="24" t="s">
        <v>16</v>
      </c>
      <c r="C15" s="76">
        <v>0.28365720833125002</v>
      </c>
      <c r="D15" s="76">
        <v>0.28365720833125002</v>
      </c>
      <c r="E15" s="76">
        <v>0.13285420784677299</v>
      </c>
      <c r="F15" s="76">
        <v>0.13285420784677299</v>
      </c>
    </row>
    <row r="16" spans="1:8" ht="15.75" customHeight="1" x14ac:dyDescent="0.25">
      <c r="B16" s="24" t="s">
        <v>17</v>
      </c>
      <c r="C16" s="76">
        <v>1.5821676209190699E-2</v>
      </c>
      <c r="D16" s="76">
        <v>1.5821676209190699E-2</v>
      </c>
      <c r="E16" s="76">
        <v>1.0190233959476699E-2</v>
      </c>
      <c r="F16" s="76">
        <v>1.0190233959476699E-2</v>
      </c>
    </row>
    <row r="17" spans="1:8" ht="15.75" customHeight="1" x14ac:dyDescent="0.25">
      <c r="B17" s="24" t="s">
        <v>18</v>
      </c>
      <c r="C17" s="76">
        <v>9.4466851952418097E-9</v>
      </c>
      <c r="D17" s="76">
        <v>9.4466851952418097E-9</v>
      </c>
      <c r="E17" s="76">
        <v>3.30182824135449E-8</v>
      </c>
      <c r="F17" s="76">
        <v>3.30182824135449E-8</v>
      </c>
    </row>
    <row r="18" spans="1:8" ht="15.75" customHeight="1" x14ac:dyDescent="0.25">
      <c r="B18" s="24" t="s">
        <v>19</v>
      </c>
      <c r="C18" s="76">
        <v>5.6818923871862704E-5</v>
      </c>
      <c r="D18" s="76">
        <v>5.6818923871862704E-5</v>
      </c>
      <c r="E18" s="76">
        <v>9.0315533327961999E-5</v>
      </c>
      <c r="F18" s="76">
        <v>9.0315533327961999E-5</v>
      </c>
    </row>
    <row r="19" spans="1:8" ht="15.75" customHeight="1" x14ac:dyDescent="0.25">
      <c r="B19" s="24" t="s">
        <v>20</v>
      </c>
      <c r="C19" s="76">
        <v>2.6742893215918499E-2</v>
      </c>
      <c r="D19" s="76">
        <v>2.6742893215918499E-2</v>
      </c>
      <c r="E19" s="76">
        <v>3.80818861171002E-2</v>
      </c>
      <c r="F19" s="76">
        <v>3.80818861171002E-2</v>
      </c>
    </row>
    <row r="20" spans="1:8" ht="15.75" customHeight="1" x14ac:dyDescent="0.25">
      <c r="B20" s="24" t="s">
        <v>21</v>
      </c>
      <c r="C20" s="76">
        <v>4.0308857064504509E-2</v>
      </c>
      <c r="D20" s="76">
        <v>4.0308857064504509E-2</v>
      </c>
      <c r="E20" s="76">
        <v>0.305327249314986</v>
      </c>
      <c r="F20" s="76">
        <v>0.305327249314986</v>
      </c>
    </row>
    <row r="21" spans="1:8" ht="15.75" customHeight="1" x14ac:dyDescent="0.25">
      <c r="B21" s="24" t="s">
        <v>22</v>
      </c>
      <c r="C21" s="76">
        <v>0.20108233211593396</v>
      </c>
      <c r="D21" s="76">
        <v>0.20108233211593396</v>
      </c>
      <c r="E21" s="76">
        <v>0.22252012414526401</v>
      </c>
      <c r="F21" s="76">
        <v>0.22252012414526401</v>
      </c>
    </row>
    <row r="22" spans="1:8" ht="15.75" customHeight="1" x14ac:dyDescent="0.25">
      <c r="B22" s="24" t="s">
        <v>23</v>
      </c>
      <c r="C22" s="76">
        <v>0.36960081790724808</v>
      </c>
      <c r="D22" s="76">
        <v>0.36960081790724808</v>
      </c>
      <c r="E22" s="76">
        <v>0.24860405892288651</v>
      </c>
      <c r="F22" s="76">
        <v>0.24860405892288651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5.9200000000000003E-2</v>
      </c>
    </row>
    <row r="27" spans="1:8" ht="15.75" customHeight="1" x14ac:dyDescent="0.25">
      <c r="B27" s="24" t="s">
        <v>39</v>
      </c>
      <c r="C27" s="76">
        <v>5.4299999999999994E-2</v>
      </c>
    </row>
    <row r="28" spans="1:8" ht="15.75" customHeight="1" x14ac:dyDescent="0.25">
      <c r="B28" s="24" t="s">
        <v>40</v>
      </c>
      <c r="C28" s="76">
        <v>8.199999999999999E-2</v>
      </c>
    </row>
    <row r="29" spans="1:8" ht="15.75" customHeight="1" x14ac:dyDescent="0.25">
      <c r="B29" s="24" t="s">
        <v>41</v>
      </c>
      <c r="C29" s="76">
        <v>0.17249999999999999</v>
      </c>
    </row>
    <row r="30" spans="1:8" ht="15.75" customHeight="1" x14ac:dyDescent="0.25">
      <c r="B30" s="24" t="s">
        <v>42</v>
      </c>
      <c r="C30" s="76">
        <v>0.28300000000000003</v>
      </c>
    </row>
    <row r="31" spans="1:8" ht="15.75" customHeight="1" x14ac:dyDescent="0.25">
      <c r="B31" s="24" t="s">
        <v>43</v>
      </c>
      <c r="C31" s="76">
        <v>5.2400000000000002E-2</v>
      </c>
    </row>
    <row r="32" spans="1:8" ht="15.75" customHeight="1" x14ac:dyDescent="0.25">
      <c r="B32" s="24" t="s">
        <v>44</v>
      </c>
      <c r="C32" s="76">
        <v>1.1200000000000002E-2</v>
      </c>
    </row>
    <row r="33" spans="2:3" ht="15.75" customHeight="1" x14ac:dyDescent="0.25">
      <c r="B33" s="24" t="s">
        <v>45</v>
      </c>
      <c r="C33" s="76">
        <v>0.20780000000000001</v>
      </c>
    </row>
    <row r="34" spans="2:3" ht="15.75" customHeight="1" x14ac:dyDescent="0.25">
      <c r="B34" s="24" t="s">
        <v>46</v>
      </c>
      <c r="C34" s="76">
        <v>7.7599999997764832E-2</v>
      </c>
    </row>
    <row r="35" spans="2:3" ht="15.75" customHeight="1" x14ac:dyDescent="0.25">
      <c r="B35" s="32" t="s">
        <v>129</v>
      </c>
      <c r="C35" s="91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0.62135815277777784</v>
      </c>
      <c r="D2" s="77">
        <v>0.6522</v>
      </c>
      <c r="E2" s="77">
        <v>0.56409999999999993</v>
      </c>
      <c r="F2" s="77">
        <v>0.50309999999999999</v>
      </c>
      <c r="G2" s="77">
        <v>0.54270000000000007</v>
      </c>
    </row>
    <row r="3" spans="1:15" ht="15.75" customHeight="1" x14ac:dyDescent="0.25">
      <c r="A3" s="5"/>
      <c r="B3" s="11" t="s">
        <v>118</v>
      </c>
      <c r="C3" s="77">
        <v>0.26910000000000001</v>
      </c>
      <c r="D3" s="77">
        <v>0.26910000000000001</v>
      </c>
      <c r="E3" s="77">
        <v>0.33630000000000004</v>
      </c>
      <c r="F3" s="77">
        <v>0.3206</v>
      </c>
      <c r="G3" s="77">
        <v>0.32569999999999999</v>
      </c>
    </row>
    <row r="4" spans="1:15" ht="15.75" customHeight="1" x14ac:dyDescent="0.25">
      <c r="A4" s="5"/>
      <c r="B4" s="11" t="s">
        <v>116</v>
      </c>
      <c r="C4" s="78">
        <v>6.5000000000000002E-2</v>
      </c>
      <c r="D4" s="78">
        <v>6.5099999999999991E-2</v>
      </c>
      <c r="E4" s="78">
        <v>0.08</v>
      </c>
      <c r="F4" s="78">
        <v>0.14300000000000002</v>
      </c>
      <c r="G4" s="78">
        <v>0.11349999999999999</v>
      </c>
    </row>
    <row r="5" spans="1:15" ht="15.75" customHeight="1" x14ac:dyDescent="0.25">
      <c r="A5" s="5"/>
      <c r="B5" s="11" t="s">
        <v>119</v>
      </c>
      <c r="C5" s="78">
        <v>1.3600000000000001E-2</v>
      </c>
      <c r="D5" s="78">
        <v>1.3600000000000001E-2</v>
      </c>
      <c r="E5" s="78">
        <v>1.9599999999999999E-2</v>
      </c>
      <c r="F5" s="78">
        <v>3.32E-2</v>
      </c>
      <c r="G5" s="78">
        <v>1.8100000000000002E-2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0.93909999999999993</v>
      </c>
      <c r="D8" s="77">
        <v>0.93909999999999993</v>
      </c>
      <c r="E8" s="77">
        <v>0.95499999999999996</v>
      </c>
      <c r="F8" s="77">
        <v>0.91790000000000005</v>
      </c>
      <c r="G8" s="77">
        <v>0.94950000000000001</v>
      </c>
    </row>
    <row r="9" spans="1:15" ht="15.75" customHeight="1" x14ac:dyDescent="0.25">
      <c r="B9" s="7" t="s">
        <v>121</v>
      </c>
      <c r="C9" s="77">
        <v>3.8900000000000004E-2</v>
      </c>
      <c r="D9" s="77">
        <v>3.8900000000000004E-2</v>
      </c>
      <c r="E9" s="77">
        <v>3.7900000000000003E-2</v>
      </c>
      <c r="F9" s="77">
        <v>7.46E-2</v>
      </c>
      <c r="G9" s="77">
        <v>4.6600000000000003E-2</v>
      </c>
    </row>
    <row r="10" spans="1:15" ht="15.75" customHeight="1" x14ac:dyDescent="0.25">
      <c r="B10" s="7" t="s">
        <v>122</v>
      </c>
      <c r="C10" s="78">
        <v>9.2142999999999999E-3</v>
      </c>
      <c r="D10" s="78">
        <v>9.2142999999999999E-3</v>
      </c>
      <c r="E10" s="78">
        <v>5.3474200000000003E-3</v>
      </c>
      <c r="F10" s="78">
        <v>6.0059399999999995E-3</v>
      </c>
      <c r="G10" s="78">
        <v>3.7588999999999999E-3</v>
      </c>
    </row>
    <row r="11" spans="1:15" ht="15.75" customHeight="1" x14ac:dyDescent="0.25">
      <c r="B11" s="7" t="s">
        <v>123</v>
      </c>
      <c r="C11" s="78">
        <v>1.2800000000000001E-2</v>
      </c>
      <c r="D11" s="78">
        <v>1.2800000000000001E-2</v>
      </c>
      <c r="E11" s="78">
        <v>1.74344E-3</v>
      </c>
      <c r="F11" s="78">
        <v>1.5405099999999999E-3</v>
      </c>
      <c r="G11" s="78">
        <v>1.371E-4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0.90798535650000001</v>
      </c>
      <c r="D14" s="79">
        <v>0.87176858063600005</v>
      </c>
      <c r="E14" s="79">
        <v>0.87176858063600005</v>
      </c>
      <c r="F14" s="79">
        <v>0.44194822078700002</v>
      </c>
      <c r="G14" s="79">
        <v>0.44194822078700002</v>
      </c>
      <c r="H14" s="80">
        <v>0.28606000000000004</v>
      </c>
      <c r="I14" s="80">
        <v>0.28606000000000004</v>
      </c>
      <c r="J14" s="80">
        <v>0.28606000000000004</v>
      </c>
      <c r="K14" s="80">
        <v>0.28606000000000004</v>
      </c>
      <c r="L14" s="80">
        <v>0.18811</v>
      </c>
      <c r="M14" s="80">
        <v>0.18811</v>
      </c>
      <c r="N14" s="80">
        <v>0.18811</v>
      </c>
      <c r="O14" s="80">
        <v>0.18811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0.54023229345210766</v>
      </c>
      <c r="D15" s="77">
        <f t="shared" si="0"/>
        <v>0.51868406941260514</v>
      </c>
      <c r="E15" s="77">
        <f t="shared" si="0"/>
        <v>0.51868406941260514</v>
      </c>
      <c r="F15" s="77">
        <f t="shared" si="0"/>
        <v>0.2629499464872036</v>
      </c>
      <c r="G15" s="77">
        <f t="shared" si="0"/>
        <v>0.2629499464872036</v>
      </c>
      <c r="H15" s="77">
        <f t="shared" si="0"/>
        <v>0.17019971606217194</v>
      </c>
      <c r="I15" s="77">
        <f t="shared" si="0"/>
        <v>0.17019971606217194</v>
      </c>
      <c r="J15" s="77">
        <f t="shared" si="0"/>
        <v>0.17019971606217194</v>
      </c>
      <c r="K15" s="77">
        <f t="shared" si="0"/>
        <v>0.17019971606217194</v>
      </c>
      <c r="L15" s="77">
        <f t="shared" si="0"/>
        <v>0.11192151502641109</v>
      </c>
      <c r="M15" s="77">
        <f t="shared" si="0"/>
        <v>0.11192151502641109</v>
      </c>
      <c r="N15" s="77">
        <f t="shared" si="0"/>
        <v>0.11192151502641109</v>
      </c>
      <c r="O15" s="77">
        <f t="shared" si="0"/>
        <v>0.11192151502641109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0.75659999999999994</v>
      </c>
      <c r="D2" s="78">
        <v>0.65400000000000003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1.23E-2</v>
      </c>
      <c r="D3" s="78">
        <v>5.7200000000000001E-2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0.22390000000000002</v>
      </c>
      <c r="D4" s="78">
        <v>0.25629999999999997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7.2000000000000952E-3</v>
      </c>
      <c r="D5" s="77">
        <f t="shared" ref="D5:G5" si="0">1-SUM(D2:D4)</f>
        <v>3.2499999999999973E-2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0.1318</v>
      </c>
      <c r="D2" s="28">
        <v>0.13269999999999998</v>
      </c>
      <c r="E2" s="28">
        <v>0.13240000000000002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6.7955299999999993E-3</v>
      </c>
      <c r="D4" s="28">
        <v>6.7779099999999998E-3</v>
      </c>
      <c r="E4" s="28">
        <v>6.7779099999999998E-3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0.87176858063600005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0.28606000000000004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0.18811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0.65400000000000003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0.68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74.39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42.56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641.22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1.53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1.86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1.97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1.97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1.97</v>
      </c>
      <c r="E13" s="86" t="s">
        <v>201</v>
      </c>
    </row>
    <row r="14" spans="1:5" ht="15.75" customHeight="1" x14ac:dyDescent="0.25">
      <c r="A14" s="11" t="s">
        <v>189</v>
      </c>
      <c r="B14" s="85">
        <v>0.436</v>
      </c>
      <c r="C14" s="85">
        <v>0.95</v>
      </c>
      <c r="D14" s="86">
        <v>14.08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14.93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95.15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1.05</v>
      </c>
      <c r="E17" s="86" t="s">
        <v>201</v>
      </c>
    </row>
    <row r="18" spans="1:5" ht="15.75" customHeight="1" x14ac:dyDescent="0.25">
      <c r="A18" s="53" t="s">
        <v>175</v>
      </c>
      <c r="B18" s="85">
        <v>0.53500000000000003</v>
      </c>
      <c r="C18" s="85">
        <v>0.95</v>
      </c>
      <c r="D18" s="86">
        <v>14.72</v>
      </c>
      <c r="E18" s="86" t="s">
        <v>201</v>
      </c>
    </row>
    <row r="19" spans="1:5" ht="15.75" customHeight="1" x14ac:dyDescent="0.25">
      <c r="A19" s="53" t="s">
        <v>174</v>
      </c>
      <c r="B19" s="85">
        <v>0.63800000000000001</v>
      </c>
      <c r="C19" s="85">
        <v>0.95</v>
      </c>
      <c r="D19" s="86">
        <v>15.6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95.45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19.940000000000001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24.45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4.72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19.98</v>
      </c>
      <c r="E24" s="86" t="s">
        <v>201</v>
      </c>
    </row>
    <row r="25" spans="1:5" ht="15.75" customHeight="1" x14ac:dyDescent="0.25">
      <c r="A25" s="53" t="s">
        <v>87</v>
      </c>
      <c r="B25" s="85">
        <v>0.45500000000000002</v>
      </c>
      <c r="C25" s="85">
        <v>0.95</v>
      </c>
      <c r="D25" s="86">
        <v>19.98</v>
      </c>
      <c r="E25" s="86" t="s">
        <v>201</v>
      </c>
    </row>
    <row r="26" spans="1:5" ht="15.75" customHeight="1" x14ac:dyDescent="0.25">
      <c r="A26" s="53" t="s">
        <v>137</v>
      </c>
      <c r="B26" s="85">
        <v>0.47799999999999998</v>
      </c>
      <c r="C26" s="85">
        <v>0.95</v>
      </c>
      <c r="D26" s="86">
        <v>6.18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9.7100000000000009</v>
      </c>
      <c r="E27" s="86" t="s">
        <v>201</v>
      </c>
    </row>
    <row r="28" spans="1:5" ht="15.75" customHeight="1" x14ac:dyDescent="0.25">
      <c r="A28" s="53" t="s">
        <v>84</v>
      </c>
      <c r="B28" s="85">
        <v>0.34600000000000003</v>
      </c>
      <c r="C28" s="85">
        <v>0.95</v>
      </c>
      <c r="D28" s="86">
        <v>1.1100000000000001</v>
      </c>
      <c r="E28" s="86" t="s">
        <v>201</v>
      </c>
    </row>
    <row r="29" spans="1:5" ht="15.75" customHeight="1" x14ac:dyDescent="0.25">
      <c r="A29" s="53" t="s">
        <v>58</v>
      </c>
      <c r="B29" s="85">
        <v>0.63800000000000001</v>
      </c>
      <c r="C29" s="85">
        <v>0.95</v>
      </c>
      <c r="D29" s="86">
        <v>149.87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327.18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346.82</v>
      </c>
      <c r="E31" s="86" t="s">
        <v>201</v>
      </c>
    </row>
    <row r="32" spans="1:5" ht="15.75" customHeight="1" x14ac:dyDescent="0.25">
      <c r="A32" s="53" t="s">
        <v>28</v>
      </c>
      <c r="B32" s="85">
        <v>3.5000000000000003E-2</v>
      </c>
      <c r="C32" s="85">
        <v>0.95</v>
      </c>
      <c r="D32" s="86">
        <v>2.29</v>
      </c>
      <c r="E32" s="86" t="s">
        <v>201</v>
      </c>
    </row>
    <row r="33" spans="1:6" ht="15.75" customHeight="1" x14ac:dyDescent="0.25">
      <c r="A33" s="53" t="s">
        <v>83</v>
      </c>
      <c r="B33" s="85">
        <v>0.14000000000000001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0.128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0.74299999999999999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0.91099999999999992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0.79400000000000004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9.0000000000000011E-3</v>
      </c>
      <c r="C38" s="85">
        <v>0.95</v>
      </c>
      <c r="D38" s="86">
        <v>2.2999999999999998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2.31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2020-08-31T04:54:49Z</dcterms:modified>
</cp:coreProperties>
</file>