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4648A36E-2523-481D-9FF2-9084649F5145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<sst xmlns="http://schemas.openxmlformats.org/spreadsheetml/2006/main" count="1109" uniqueCount="272">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</sst>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2888526</v>
      </c>
    </row>
    <row r="8" spans="1:3" ht="15" customHeight="1" x14ac:dyDescent="0.25">
      <c r="B8" s="7" t="s">
        <v>106</v>
      </c>
      <c r="C8" s="66">
        <v>0.57499999999999996</v>
      </c>
    </row>
    <row r="9" spans="1:3" ht="15" customHeight="1" x14ac:dyDescent="0.25">
      <c r="B9" s="9" t="s">
        <v>107</v>
      </c>
      <c r="C9" s="67">
        <v>0.83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0.55500000000000005</v>
      </c>
    </row>
    <row r="12" spans="1:3" ht="15" customHeight="1" x14ac:dyDescent="0.25">
      <c r="B12" s="7" t="s">
        <v>109</v>
      </c>
      <c r="C12" s="66">
        <v>0.69700000000000006</v>
      </c>
    </row>
    <row r="13" spans="1:3" ht="15" customHeight="1" x14ac:dyDescent="0.25">
      <c r="B13" s="7" t="s">
        <v>110</v>
      </c>
      <c r="C13" s="66">
        <v>0.36200000000000004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9.5700000000000007E-2</v>
      </c>
    </row>
    <row r="24" spans="1:3" ht="15" customHeight="1" x14ac:dyDescent="0.25">
      <c r="B24" s="20" t="s">
        <v>102</v>
      </c>
      <c r="C24" s="67">
        <v>0.50319999999999998</v>
      </c>
    </row>
    <row r="25" spans="1:3" ht="15" customHeight="1" x14ac:dyDescent="0.25">
      <c r="B25" s="20" t="s">
        <v>103</v>
      </c>
      <c r="C25" s="67">
        <v>0.32230000000000003</v>
      </c>
    </row>
    <row r="26" spans="1:3" ht="15" customHeight="1" x14ac:dyDescent="0.25">
      <c r="B26" s="20" t="s">
        <v>104</v>
      </c>
      <c r="C26" s="67">
        <v>7.8799999999999995E-2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</v>
      </c>
    </row>
    <row r="30" spans="1:3" ht="14.25" customHeight="1" x14ac:dyDescent="0.25">
      <c r="B30" s="30" t="s">
        <v>76</v>
      </c>
      <c r="C30" s="69">
        <v>0.04</v>
      </c>
    </row>
    <row r="31" spans="1:3" ht="14.25" customHeight="1" x14ac:dyDescent="0.25">
      <c r="B31" s="30" t="s">
        <v>77</v>
      </c>
      <c r="C31" s="69">
        <v>0.11199999999999999</v>
      </c>
    </row>
    <row r="32" spans="1:3" ht="14.25" customHeight="1" x14ac:dyDescent="0.25">
      <c r="B32" s="30" t="s">
        <v>78</v>
      </c>
      <c r="C32" s="69">
        <v>0.64800000000000002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22.2</v>
      </c>
    </row>
    <row r="38" spans="1:5" ht="15" customHeight="1" x14ac:dyDescent="0.25">
      <c r="B38" s="16" t="s">
        <v>91</v>
      </c>
      <c r="C38" s="68">
        <v>41.5</v>
      </c>
      <c r="D38" s="17"/>
      <c r="E38" s="18"/>
    </row>
    <row r="39" spans="1:5" ht="15" customHeight="1" x14ac:dyDescent="0.25">
      <c r="B39" s="16" t="s">
        <v>90</v>
      </c>
      <c r="C39" s="68">
        <v>60</v>
      </c>
      <c r="D39" s="17"/>
      <c r="E39" s="17"/>
    </row>
    <row r="40" spans="1:5" ht="15" customHeight="1" x14ac:dyDescent="0.25">
      <c r="B40" s="16" t="s">
        <v>171</v>
      </c>
      <c r="C40" s="68">
        <v>2.2400000000000002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20.9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2.0799999999999999E-2</v>
      </c>
      <c r="D45" s="17"/>
    </row>
    <row r="46" spans="1:5" ht="15.75" customHeight="1" x14ac:dyDescent="0.25">
      <c r="B46" s="16" t="s">
        <v>11</v>
      </c>
      <c r="C46" s="67">
        <v>0.10869999999999999</v>
      </c>
      <c r="D46" s="17"/>
    </row>
    <row r="47" spans="1:5" ht="15.75" customHeight="1" x14ac:dyDescent="0.25">
      <c r="B47" s="16" t="s">
        <v>12</v>
      </c>
      <c r="C47" s="67">
        <v>0.18410000000000001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0.6863999999999999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3.1283123372975004</v>
      </c>
      <c r="D51" s="17"/>
    </row>
    <row r="52" spans="1:4" ht="15" customHeight="1" x14ac:dyDescent="0.25">
      <c r="B52" s="16" t="s">
        <v>125</v>
      </c>
      <c r="C52" s="65">
        <v>3.1574560214999998</v>
      </c>
    </row>
    <row r="53" spans="1:4" ht="15.75" customHeight="1" x14ac:dyDescent="0.25">
      <c r="B53" s="16" t="s">
        <v>126</v>
      </c>
      <c r="C53" s="65">
        <v>3.1574560214999998</v>
      </c>
    </row>
    <row r="54" spans="1:4" ht="15.75" customHeight="1" x14ac:dyDescent="0.25">
      <c r="B54" s="16" t="s">
        <v>127</v>
      </c>
      <c r="C54" s="65">
        <v>2.2441139427299901</v>
      </c>
    </row>
    <row r="55" spans="1:4" ht="15.75" customHeight="1" x14ac:dyDescent="0.25">
      <c r="B55" s="16" t="s">
        <v>128</v>
      </c>
      <c r="C55" s="65">
        <v>2.2441139427299901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0.48116417427266617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3.1283123372975004</v>
      </c>
      <c r="C2" s="26">
        <f>'Baseline year population inputs'!C52</f>
        <v>3.1574560214999998</v>
      </c>
      <c r="D2" s="26">
        <f>'Baseline year population inputs'!C53</f>
        <v>3.1574560214999998</v>
      </c>
      <c r="E2" s="26">
        <f>'Baseline year population inputs'!C54</f>
        <v>2.2441139427299901</v>
      </c>
      <c r="F2" s="26">
        <f>'Baseline year population inputs'!C55</f>
        <v>2.2441139427299901</v>
      </c>
    </row>
    <row r="3" spans="1:6" ht="15.75" customHeight="1" x14ac:dyDescent="0.25">
      <c r="A3" s="3" t="s">
        <v>65</v>
      </c>
      <c r="B3" s="26">
        <f>frac_mam_1month * 2.6</f>
        <v>0.12038</v>
      </c>
      <c r="C3" s="26">
        <f>frac_mam_1_5months * 2.6</f>
        <v>0.12038</v>
      </c>
      <c r="D3" s="26">
        <f>frac_mam_6_11months * 2.6</f>
        <v>0.18590000000000004</v>
      </c>
      <c r="E3" s="26">
        <f>frac_mam_12_23months * 2.6</f>
        <v>0.11855999999999998</v>
      </c>
      <c r="F3" s="26">
        <f>frac_mam_24_59months * 2.6</f>
        <v>7.4880000000000002E-2</v>
      </c>
    </row>
    <row r="4" spans="1:6" ht="15.75" customHeight="1" x14ac:dyDescent="0.25">
      <c r="A4" s="3" t="s">
        <v>66</v>
      </c>
      <c r="B4" s="26">
        <f>frac_sam_1month * 2.6</f>
        <v>9.4120000000000009E-2</v>
      </c>
      <c r="C4" s="26">
        <f>frac_sam_1_5months * 2.6</f>
        <v>9.4120000000000009E-2</v>
      </c>
      <c r="D4" s="26">
        <f>frac_sam_6_11months * 2.6</f>
        <v>9.0220000000000009E-2</v>
      </c>
      <c r="E4" s="26">
        <f>frac_sam_12_23months * 2.6</f>
        <v>7.0720000000000005E-2</v>
      </c>
      <c r="F4" s="26">
        <f>frac_sam_24_59months * 2.6</f>
        <v>5.5120000000000002E-2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0.57499999999999996</v>
      </c>
      <c r="E2" s="93">
        <f>food_insecure</f>
        <v>0.57499999999999996</v>
      </c>
      <c r="F2" s="93">
        <f>food_insecure</f>
        <v>0.57499999999999996</v>
      </c>
      <c r="G2" s="93">
        <f>food_insecure</f>
        <v>0.57499999999999996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0.57499999999999996</v>
      </c>
      <c r="F5" s="93">
        <f>food_insecure</f>
        <v>0.57499999999999996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3.1283123372975004</v>
      </c>
      <c r="D7" s="93">
        <f>diarrhoea_1_5mo</f>
        <v>3.1574560214999998</v>
      </c>
      <c r="E7" s="93">
        <f>diarrhoea_6_11mo</f>
        <v>3.1574560214999998</v>
      </c>
      <c r="F7" s="93">
        <f>diarrhoea_12_23mo</f>
        <v>2.2441139427299901</v>
      </c>
      <c r="G7" s="93">
        <f>diarrhoea_24_59mo</f>
        <v>2.2441139427299901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0.57499999999999996</v>
      </c>
      <c r="F8" s="93">
        <f>food_insecure</f>
        <v>0.57499999999999996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3.1283123372975004</v>
      </c>
      <c r="D12" s="93">
        <f>diarrhoea_1_5mo</f>
        <v>3.1574560214999998</v>
      </c>
      <c r="E12" s="93">
        <f>diarrhoea_6_11mo</f>
        <v>3.1574560214999998</v>
      </c>
      <c r="F12" s="93">
        <f>diarrhoea_12_23mo</f>
        <v>2.2441139427299901</v>
      </c>
      <c r="G12" s="93">
        <f>diarrhoea_24_59mo</f>
        <v>2.2441139427299901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0.57499999999999996</v>
      </c>
      <c r="I15" s="93">
        <f>food_insecure</f>
        <v>0.57499999999999996</v>
      </c>
      <c r="J15" s="93">
        <f>food_insecure</f>
        <v>0.57499999999999996</v>
      </c>
      <c r="K15" s="93">
        <f>food_insecure</f>
        <v>0.57499999999999996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0.55500000000000005</v>
      </c>
      <c r="I18" s="93">
        <f>frac_PW_health_facility</f>
        <v>0.55500000000000005</v>
      </c>
      <c r="J18" s="93">
        <f>frac_PW_health_facility</f>
        <v>0.55500000000000005</v>
      </c>
      <c r="K18" s="93">
        <f>frac_PW_health_facility</f>
        <v>0.55500000000000005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0.83</v>
      </c>
      <c r="I19" s="93">
        <f>frac_malaria_risk</f>
        <v>0.83</v>
      </c>
      <c r="J19" s="93">
        <f>frac_malaria_risk</f>
        <v>0.83</v>
      </c>
      <c r="K19" s="93">
        <f>frac_malaria_risk</f>
        <v>0.83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0.36200000000000004</v>
      </c>
      <c r="M24" s="93">
        <f>famplan_unmet_need</f>
        <v>0.36200000000000004</v>
      </c>
      <c r="N24" s="93">
        <f>famplan_unmet_need</f>
        <v>0.36200000000000004</v>
      </c>
      <c r="O24" s="93">
        <f>famplan_unmet_need</f>
        <v>0.36200000000000004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0.41162521650389994</v>
      </c>
      <c r="M25" s="93">
        <f>(1-food_insecure)*(0.49)+food_insecure*(0.7)</f>
        <v>0.61075000000000002</v>
      </c>
      <c r="N25" s="93">
        <f>(1-food_insecure)*(0.49)+food_insecure*(0.7)</f>
        <v>0.61075000000000002</v>
      </c>
      <c r="O25" s="93">
        <f>(1-food_insecure)*(0.49)+food_insecure*(0.7)</f>
        <v>0.61075000000000002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0.1764108070731</v>
      </c>
      <c r="M26" s="93">
        <f>(1-food_insecure)*(0.21)+food_insecure*(0.3)</f>
        <v>0.26174999999999998</v>
      </c>
      <c r="N26" s="93">
        <f>(1-food_insecure)*(0.21)+food_insecure*(0.3)</f>
        <v>0.26174999999999998</v>
      </c>
      <c r="O26" s="93">
        <f>(1-food_insecure)*(0.21)+food_insecure*(0.3)</f>
        <v>0.26174999999999998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8.5930765622999991E-2</v>
      </c>
      <c r="M27" s="93">
        <f>(1-food_insecure)*(0.3)</f>
        <v>0.1275</v>
      </c>
      <c r="N27" s="93">
        <f>(1-food_insecure)*(0.3)</f>
        <v>0.1275</v>
      </c>
      <c r="O27" s="93">
        <f>(1-food_insecure)*(0.3)</f>
        <v>0.1275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0.83</v>
      </c>
      <c r="D34" s="93">
        <f t="shared" si="3"/>
        <v>0.83</v>
      </c>
      <c r="E34" s="93">
        <f t="shared" si="3"/>
        <v>0.83</v>
      </c>
      <c r="F34" s="93">
        <f t="shared" si="3"/>
        <v>0.83</v>
      </c>
      <c r="G34" s="93">
        <f t="shared" si="3"/>
        <v>0.83</v>
      </c>
      <c r="H34" s="93">
        <f t="shared" si="3"/>
        <v>0.83</v>
      </c>
      <c r="I34" s="93">
        <f t="shared" si="3"/>
        <v>0.83</v>
      </c>
      <c r="J34" s="93">
        <f t="shared" si="3"/>
        <v>0.83</v>
      </c>
      <c r="K34" s="93">
        <f t="shared" si="3"/>
        <v>0.83</v>
      </c>
      <c r="L34" s="93">
        <f t="shared" si="3"/>
        <v>0.83</v>
      </c>
      <c r="M34" s="93">
        <f t="shared" si="3"/>
        <v>0.83</v>
      </c>
      <c r="N34" s="93">
        <f t="shared" si="3"/>
        <v>0.83</v>
      </c>
      <c r="O34" s="93">
        <f t="shared" si="3"/>
        <v>0.83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647069</v>
      </c>
      <c r="C2" s="75">
        <v>1056000</v>
      </c>
      <c r="D2" s="75">
        <v>1628000</v>
      </c>
      <c r="E2" s="75">
        <v>1130000</v>
      </c>
      <c r="F2" s="75">
        <v>738000</v>
      </c>
      <c r="G2" s="22">
        <f t="shared" ref="G2:G40" si="0">C2+D2+E2+F2</f>
        <v>4552000</v>
      </c>
      <c r="H2" s="22">
        <f t="shared" ref="H2:H40" si="1">(B2 + stillbirth*B2/(1000-stillbirth))/(1-abortion)</f>
        <v>759633.81806186074</v>
      </c>
      <c r="I2" s="22">
        <f>G2-H2</f>
        <v>3792366.1819381393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656454</v>
      </c>
      <c r="C3" s="75">
        <v>1082000</v>
      </c>
      <c r="D3" s="75">
        <v>1683000</v>
      </c>
      <c r="E3" s="75">
        <v>1165000</v>
      </c>
      <c r="F3" s="75">
        <v>771000</v>
      </c>
      <c r="G3" s="22">
        <f t="shared" si="0"/>
        <v>4701000</v>
      </c>
      <c r="H3" s="22">
        <f t="shared" si="1"/>
        <v>770651.44273946167</v>
      </c>
      <c r="I3" s="22">
        <f t="shared" ref="I3:I15" si="3">G3-H3</f>
        <v>3930348.5572605385</v>
      </c>
    </row>
    <row r="4" spans="1:9" ht="15.75" customHeight="1" x14ac:dyDescent="0.25">
      <c r="A4" s="92">
        <f t="shared" si="2"/>
        <v>2022</v>
      </c>
      <c r="B4" s="74">
        <v>667173</v>
      </c>
      <c r="C4" s="75">
        <v>1106000</v>
      </c>
      <c r="D4" s="75">
        <v>1741000</v>
      </c>
      <c r="E4" s="75">
        <v>1201000</v>
      </c>
      <c r="F4" s="75">
        <v>805000</v>
      </c>
      <c r="G4" s="22">
        <f t="shared" si="0"/>
        <v>4853000</v>
      </c>
      <c r="H4" s="22">
        <f t="shared" si="1"/>
        <v>783235.13148951018</v>
      </c>
      <c r="I4" s="22">
        <f t="shared" si="3"/>
        <v>4069764.8685104898</v>
      </c>
    </row>
    <row r="5" spans="1:9" ht="15.75" customHeight="1" x14ac:dyDescent="0.25">
      <c r="A5" s="92" t="str">
        <f t="shared" si="2"/>
        <v/>
      </c>
      <c r="B5" s="74">
        <v>734462.73079999979</v>
      </c>
      <c r="C5" s="75">
        <v>1130000</v>
      </c>
      <c r="D5" s="75">
        <v>1801000</v>
      </c>
      <c r="E5" s="75">
        <v>1239000</v>
      </c>
      <c r="F5" s="75">
        <v>837000</v>
      </c>
      <c r="G5" s="22">
        <f t="shared" si="0"/>
        <v>5007000</v>
      </c>
      <c r="H5" s="22">
        <f t="shared" si="1"/>
        <v>862230.65611510433</v>
      </c>
      <c r="I5" s="22">
        <f t="shared" si="3"/>
        <v>4144769.3438848956</v>
      </c>
    </row>
    <row r="6" spans="1:9" ht="15.75" customHeight="1" x14ac:dyDescent="0.25">
      <c r="A6" s="92" t="str">
        <f t="shared" si="2"/>
        <v/>
      </c>
      <c r="B6" s="74">
        <v>749479.18719999981</v>
      </c>
      <c r="C6" s="75">
        <v>1154000</v>
      </c>
      <c r="D6" s="75">
        <v>1861000</v>
      </c>
      <c r="E6" s="75">
        <v>1279000</v>
      </c>
      <c r="F6" s="75">
        <v>870000</v>
      </c>
      <c r="G6" s="22">
        <f t="shared" si="0"/>
        <v>5164000</v>
      </c>
      <c r="H6" s="22">
        <f t="shared" si="1"/>
        <v>879859.39139509993</v>
      </c>
      <c r="I6" s="22">
        <f t="shared" si="3"/>
        <v>4284140.6086049005</v>
      </c>
    </row>
    <row r="7" spans="1:9" ht="15.75" customHeight="1" x14ac:dyDescent="0.25">
      <c r="A7" s="92" t="str">
        <f t="shared" si="2"/>
        <v/>
      </c>
      <c r="B7" s="74">
        <v>764621.946</v>
      </c>
      <c r="C7" s="75">
        <v>1180000</v>
      </c>
      <c r="D7" s="75">
        <v>1920000</v>
      </c>
      <c r="E7" s="75">
        <v>1321000</v>
      </c>
      <c r="F7" s="75">
        <v>902000</v>
      </c>
      <c r="G7" s="22">
        <f t="shared" si="0"/>
        <v>5323000</v>
      </c>
      <c r="H7" s="22">
        <f t="shared" si="1"/>
        <v>897636.40077622305</v>
      </c>
      <c r="I7" s="22">
        <f t="shared" si="3"/>
        <v>4425363.5992237767</v>
      </c>
    </row>
    <row r="8" spans="1:9" ht="15.75" customHeight="1" x14ac:dyDescent="0.25">
      <c r="A8" s="92" t="str">
        <f t="shared" si="2"/>
        <v/>
      </c>
      <c r="B8" s="74">
        <v>779171.44819999998</v>
      </c>
      <c r="C8" s="75">
        <v>1206000</v>
      </c>
      <c r="D8" s="75">
        <v>1976000</v>
      </c>
      <c r="E8" s="75">
        <v>1366000</v>
      </c>
      <c r="F8" s="75">
        <v>935000</v>
      </c>
      <c r="G8" s="22">
        <f t="shared" si="0"/>
        <v>5483000</v>
      </c>
      <c r="H8" s="22">
        <f t="shared" si="1"/>
        <v>914716.9500021718</v>
      </c>
      <c r="I8" s="22">
        <f t="shared" si="3"/>
        <v>4568283.049997828</v>
      </c>
    </row>
    <row r="9" spans="1:9" ht="15.75" customHeight="1" x14ac:dyDescent="0.25">
      <c r="A9" s="92" t="str">
        <f t="shared" si="2"/>
        <v/>
      </c>
      <c r="B9" s="74">
        <v>793815.34939999995</v>
      </c>
      <c r="C9" s="75">
        <v>1233000</v>
      </c>
      <c r="D9" s="75">
        <v>2033000</v>
      </c>
      <c r="E9" s="75">
        <v>1412000</v>
      </c>
      <c r="F9" s="75">
        <v>968000</v>
      </c>
      <c r="G9" s="22">
        <f t="shared" si="0"/>
        <v>5646000</v>
      </c>
      <c r="H9" s="22">
        <f t="shared" si="1"/>
        <v>931908.3199795261</v>
      </c>
      <c r="I9" s="22">
        <f t="shared" si="3"/>
        <v>4714091.6800204739</v>
      </c>
    </row>
    <row r="10" spans="1:9" ht="15.75" customHeight="1" x14ac:dyDescent="0.25">
      <c r="A10" s="92" t="str">
        <f t="shared" si="2"/>
        <v/>
      </c>
      <c r="B10" s="74">
        <v>808503.91019999993</v>
      </c>
      <c r="C10" s="75">
        <v>1261000</v>
      </c>
      <c r="D10" s="75">
        <v>2088000</v>
      </c>
      <c r="E10" s="75">
        <v>1462000</v>
      </c>
      <c r="F10" s="75">
        <v>1000000</v>
      </c>
      <c r="G10" s="22">
        <f t="shared" si="0"/>
        <v>5811000</v>
      </c>
      <c r="H10" s="22">
        <f t="shared" si="1"/>
        <v>949152.11858885176</v>
      </c>
      <c r="I10" s="22">
        <f t="shared" si="3"/>
        <v>4861847.8814111482</v>
      </c>
    </row>
    <row r="11" spans="1:9" ht="15.75" customHeight="1" x14ac:dyDescent="0.25">
      <c r="A11" s="92" t="str">
        <f t="shared" si="2"/>
        <v/>
      </c>
      <c r="B11" s="74">
        <v>823188.75599999994</v>
      </c>
      <c r="C11" s="75">
        <v>1291000</v>
      </c>
      <c r="D11" s="75">
        <v>2143000</v>
      </c>
      <c r="E11" s="75">
        <v>1514000</v>
      </c>
      <c r="F11" s="75">
        <v>1034000</v>
      </c>
      <c r="G11" s="22">
        <f t="shared" si="0"/>
        <v>5982000</v>
      </c>
      <c r="H11" s="22">
        <f t="shared" si="1"/>
        <v>966391.55593278829</v>
      </c>
      <c r="I11" s="22">
        <f t="shared" si="3"/>
        <v>5015608.4440672118</v>
      </c>
    </row>
    <row r="12" spans="1:9" ht="15.75" customHeight="1" x14ac:dyDescent="0.25">
      <c r="A12" s="92" t="str">
        <f t="shared" si="2"/>
        <v/>
      </c>
      <c r="B12" s="74">
        <v>837822.87700000009</v>
      </c>
      <c r="C12" s="75">
        <v>1323000</v>
      </c>
      <c r="D12" s="75">
        <v>2196000</v>
      </c>
      <c r="E12" s="75">
        <v>1568000</v>
      </c>
      <c r="F12" s="75">
        <v>1069000</v>
      </c>
      <c r="G12" s="22">
        <f t="shared" si="0"/>
        <v>6156000</v>
      </c>
      <c r="H12" s="22">
        <f t="shared" si="1"/>
        <v>983571.44433604891</v>
      </c>
      <c r="I12" s="22">
        <f t="shared" si="3"/>
        <v>5172428.5556639507</v>
      </c>
    </row>
    <row r="13" spans="1:9" ht="15.75" customHeight="1" x14ac:dyDescent="0.25">
      <c r="A13" s="92" t="str">
        <f t="shared" si="2"/>
        <v/>
      </c>
      <c r="B13" s="74">
        <v>1027000</v>
      </c>
      <c r="C13" s="75">
        <v>1574000</v>
      </c>
      <c r="D13" s="75">
        <v>1095000</v>
      </c>
      <c r="E13" s="75">
        <v>704000</v>
      </c>
      <c r="F13" s="75">
        <v>6.1506845000000004E-2</v>
      </c>
      <c r="G13" s="22">
        <f t="shared" si="0"/>
        <v>3373000.0615068451</v>
      </c>
      <c r="H13" s="22">
        <f t="shared" si="1"/>
        <v>1205658.0227912802</v>
      </c>
      <c r="I13" s="22">
        <f t="shared" si="3"/>
        <v>2167342.0387155646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6.1506845000000004E-2</v>
      </c>
    </row>
    <row r="4" spans="1:8" ht="15.75" customHeight="1" x14ac:dyDescent="0.25">
      <c r="B4" s="24" t="s">
        <v>7</v>
      </c>
      <c r="C4" s="76">
        <v>0.18412223412158746</v>
      </c>
    </row>
    <row r="5" spans="1:8" ht="15.75" customHeight="1" x14ac:dyDescent="0.25">
      <c r="B5" s="24" t="s">
        <v>8</v>
      </c>
      <c r="C5" s="76">
        <v>0.12969197052170764</v>
      </c>
    </row>
    <row r="6" spans="1:8" ht="15.75" customHeight="1" x14ac:dyDescent="0.25">
      <c r="B6" s="24" t="s">
        <v>10</v>
      </c>
      <c r="C6" s="76">
        <v>0.13955010162772416</v>
      </c>
    </row>
    <row r="7" spans="1:8" ht="15.75" customHeight="1" x14ac:dyDescent="0.25">
      <c r="B7" s="24" t="s">
        <v>13</v>
      </c>
      <c r="C7" s="76">
        <v>0.10777491480527518</v>
      </c>
    </row>
    <row r="8" spans="1:8" ht="15.75" customHeight="1" x14ac:dyDescent="0.25">
      <c r="B8" s="24" t="s">
        <v>14</v>
      </c>
      <c r="C8" s="76">
        <v>1.06953310923037E-2</v>
      </c>
    </row>
    <row r="9" spans="1:8" ht="15.75" customHeight="1" x14ac:dyDescent="0.25">
      <c r="B9" s="24" t="s">
        <v>27</v>
      </c>
      <c r="C9" s="76">
        <v>0.11705344707531599</v>
      </c>
    </row>
    <row r="10" spans="1:8" ht="15.75" customHeight="1" x14ac:dyDescent="0.25">
      <c r="B10" s="24" t="s">
        <v>15</v>
      </c>
      <c r="C10" s="76">
        <v>0.24960515575608588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0.14184304602918199</v>
      </c>
      <c r="D14" s="76">
        <v>0.14184304602918199</v>
      </c>
      <c r="E14" s="76">
        <v>0.14402298729996399</v>
      </c>
      <c r="F14" s="76">
        <v>0.14402298729996399</v>
      </c>
    </row>
    <row r="15" spans="1:8" ht="15.75" customHeight="1" x14ac:dyDescent="0.25">
      <c r="B15" s="24" t="s">
        <v>16</v>
      </c>
      <c r="C15" s="76">
        <v>0.16887523864065199</v>
      </c>
      <c r="D15" s="76">
        <v>0.16887523864065199</v>
      </c>
      <c r="E15" s="76">
        <v>0.12660477362087399</v>
      </c>
      <c r="F15" s="76">
        <v>0.12660477362087399</v>
      </c>
    </row>
    <row r="16" spans="1:8" ht="15.75" customHeight="1" x14ac:dyDescent="0.25">
      <c r="B16" s="24" t="s">
        <v>17</v>
      </c>
      <c r="C16" s="76">
        <v>3.6659492318905203E-2</v>
      </c>
      <c r="D16" s="76">
        <v>3.6659492318905203E-2</v>
      </c>
      <c r="E16" s="76">
        <v>4.5440304660995398E-2</v>
      </c>
      <c r="F16" s="76">
        <v>4.5440304660995398E-2</v>
      </c>
    </row>
    <row r="17" spans="1:8" ht="15.75" customHeight="1" x14ac:dyDescent="0.25">
      <c r="B17" s="24" t="s">
        <v>18</v>
      </c>
      <c r="C17" s="76">
        <v>5.1728191383869295E-4</v>
      </c>
      <c r="D17" s="76">
        <v>5.1728191383869295E-4</v>
      </c>
      <c r="E17" s="76">
        <v>1.6448597485047801E-3</v>
      </c>
      <c r="F17" s="76">
        <v>1.6448597485047801E-3</v>
      </c>
    </row>
    <row r="18" spans="1:8" ht="15.75" customHeight="1" x14ac:dyDescent="0.25">
      <c r="B18" s="24" t="s">
        <v>19</v>
      </c>
      <c r="C18" s="76">
        <v>7.2722935425937996E-2</v>
      </c>
      <c r="D18" s="76">
        <v>7.2722935425937996E-2</v>
      </c>
      <c r="E18" s="76">
        <v>0.12164794809672901</v>
      </c>
      <c r="F18" s="76">
        <v>0.12164794809672901</v>
      </c>
    </row>
    <row r="19" spans="1:8" ht="15.75" customHeight="1" x14ac:dyDescent="0.25">
      <c r="B19" s="24" t="s">
        <v>20</v>
      </c>
      <c r="C19" s="76">
        <v>3.7400123687319096E-3</v>
      </c>
      <c r="D19" s="76">
        <v>3.7400123687319096E-3</v>
      </c>
      <c r="E19" s="76">
        <v>4.9902805142183404E-3</v>
      </c>
      <c r="F19" s="76">
        <v>4.9902805142183404E-3</v>
      </c>
    </row>
    <row r="20" spans="1:8" ht="15.75" customHeight="1" x14ac:dyDescent="0.25">
      <c r="B20" s="24" t="s">
        <v>21</v>
      </c>
      <c r="C20" s="76">
        <v>0.26061190745058199</v>
      </c>
      <c r="D20" s="76">
        <v>0.26061190745058199</v>
      </c>
      <c r="E20" s="76">
        <v>0.131664107056332</v>
      </c>
      <c r="F20" s="76">
        <v>0.131664107056332</v>
      </c>
    </row>
    <row r="21" spans="1:8" ht="15.75" customHeight="1" x14ac:dyDescent="0.25">
      <c r="B21" s="24" t="s">
        <v>22</v>
      </c>
      <c r="C21" s="76">
        <v>2.1457633220648299E-2</v>
      </c>
      <c r="D21" s="76">
        <v>2.1457633220648299E-2</v>
      </c>
      <c r="E21" s="76">
        <v>7.3807143273562997E-2</v>
      </c>
      <c r="F21" s="76">
        <v>7.3807143273562997E-2</v>
      </c>
    </row>
    <row r="22" spans="1:8" ht="15.75" customHeight="1" x14ac:dyDescent="0.25">
      <c r="B22" s="24" t="s">
        <v>23</v>
      </c>
      <c r="C22" s="76">
        <v>0.29357245263152187</v>
      </c>
      <c r="D22" s="76">
        <v>0.29357245263152187</v>
      </c>
      <c r="E22" s="76">
        <v>0.35017759572881957</v>
      </c>
      <c r="F22" s="76">
        <v>0.35017759572881957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8.1900000000000001E-2</v>
      </c>
    </row>
    <row r="27" spans="1:8" ht="15.75" customHeight="1" x14ac:dyDescent="0.25">
      <c r="B27" s="24" t="s">
        <v>39</v>
      </c>
      <c r="C27" s="76">
        <v>8.199999999999999E-3</v>
      </c>
    </row>
    <row r="28" spans="1:8" ht="15.75" customHeight="1" x14ac:dyDescent="0.25">
      <c r="B28" s="24" t="s">
        <v>40</v>
      </c>
      <c r="C28" s="76">
        <v>0.14369999999999999</v>
      </c>
    </row>
    <row r="29" spans="1:8" ht="15.75" customHeight="1" x14ac:dyDescent="0.25">
      <c r="B29" s="24" t="s">
        <v>41</v>
      </c>
      <c r="C29" s="76">
        <v>0.15390000000000001</v>
      </c>
    </row>
    <row r="30" spans="1:8" ht="15.75" customHeight="1" x14ac:dyDescent="0.25">
      <c r="B30" s="24" t="s">
        <v>42</v>
      </c>
      <c r="C30" s="76">
        <v>9.74E-2</v>
      </c>
    </row>
    <row r="31" spans="1:8" ht="15.75" customHeight="1" x14ac:dyDescent="0.25">
      <c r="B31" s="24" t="s">
        <v>43</v>
      </c>
      <c r="C31" s="76">
        <v>9.8900000000000002E-2</v>
      </c>
    </row>
    <row r="32" spans="1:8" ht="15.75" customHeight="1" x14ac:dyDescent="0.25">
      <c r="B32" s="24" t="s">
        <v>44</v>
      </c>
      <c r="C32" s="76">
        <v>1.7000000000000001E-2</v>
      </c>
    </row>
    <row r="33" spans="2:3" ht="15.75" customHeight="1" x14ac:dyDescent="0.25">
      <c r="B33" s="24" t="s">
        <v>45</v>
      </c>
      <c r="C33" s="76">
        <v>7.6499999999999999E-2</v>
      </c>
    </row>
    <row r="34" spans="2:3" ht="15.75" customHeight="1" x14ac:dyDescent="0.25">
      <c r="B34" s="24" t="s">
        <v>46</v>
      </c>
      <c r="C34" s="76">
        <v>0.32250000000000001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0.62063080797453696</v>
      </c>
      <c r="D2" s="77">
        <v>0.62329999999999997</v>
      </c>
      <c r="E2" s="77">
        <v>0.43909999999999999</v>
      </c>
      <c r="F2" s="77">
        <v>0.27440000000000003</v>
      </c>
      <c r="G2" s="77">
        <v>0.2661</v>
      </c>
    </row>
    <row r="3" spans="1:15" ht="15.75" customHeight="1" x14ac:dyDescent="0.25">
      <c r="A3" s="5"/>
      <c r="B3" s="11" t="s">
        <v>118</v>
      </c>
      <c r="C3" s="77">
        <v>0.2195</v>
      </c>
      <c r="D3" s="77">
        <v>0.21940000000000001</v>
      </c>
      <c r="E3" s="77">
        <v>0.2273</v>
      </c>
      <c r="F3" s="77">
        <v>0.23199999999999998</v>
      </c>
      <c r="G3" s="77">
        <v>0.31319999999999998</v>
      </c>
    </row>
    <row r="4" spans="1:15" ht="15.75" customHeight="1" x14ac:dyDescent="0.25">
      <c r="A4" s="5"/>
      <c r="B4" s="11" t="s">
        <v>116</v>
      </c>
      <c r="C4" s="78">
        <v>8.1199999999999994E-2</v>
      </c>
      <c r="D4" s="78">
        <v>8.14E-2</v>
      </c>
      <c r="E4" s="78">
        <v>0.18350000000000002</v>
      </c>
      <c r="F4" s="78">
        <v>0.26450000000000001</v>
      </c>
      <c r="G4" s="78">
        <v>0.24359999999999998</v>
      </c>
    </row>
    <row r="5" spans="1:15" ht="15.75" customHeight="1" x14ac:dyDescent="0.25">
      <c r="A5" s="5"/>
      <c r="B5" s="11" t="s">
        <v>119</v>
      </c>
      <c r="C5" s="78">
        <v>7.5700000000000003E-2</v>
      </c>
      <c r="D5" s="78">
        <v>7.5899999999999995E-2</v>
      </c>
      <c r="E5" s="78">
        <v>0.15010000000000001</v>
      </c>
      <c r="F5" s="78">
        <v>0.22920000000000001</v>
      </c>
      <c r="G5" s="78">
        <v>0.17710000000000001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0.78760000000000008</v>
      </c>
      <c r="D8" s="77">
        <v>0.78760000000000008</v>
      </c>
      <c r="E8" s="77">
        <v>0.75760000000000005</v>
      </c>
      <c r="F8" s="77">
        <v>0.79359999999999997</v>
      </c>
      <c r="G8" s="77">
        <v>0.83360000000000001</v>
      </c>
    </row>
    <row r="9" spans="1:15" ht="15.75" customHeight="1" x14ac:dyDescent="0.25">
      <c r="B9" s="7" t="s">
        <v>121</v>
      </c>
      <c r="C9" s="77">
        <v>0.12990000000000002</v>
      </c>
      <c r="D9" s="77">
        <v>0.12990000000000002</v>
      </c>
      <c r="E9" s="77">
        <v>0.13619999999999999</v>
      </c>
      <c r="F9" s="77">
        <v>0.1336</v>
      </c>
      <c r="G9" s="77">
        <v>0.11650000000000001</v>
      </c>
    </row>
    <row r="10" spans="1:15" ht="15.75" customHeight="1" x14ac:dyDescent="0.25">
      <c r="B10" s="7" t="s">
        <v>122</v>
      </c>
      <c r="C10" s="78">
        <v>4.6300000000000001E-2</v>
      </c>
      <c r="D10" s="78">
        <v>4.6300000000000001E-2</v>
      </c>
      <c r="E10" s="78">
        <v>7.1500000000000008E-2</v>
      </c>
      <c r="F10" s="78">
        <v>4.5599999999999995E-2</v>
      </c>
      <c r="G10" s="78">
        <v>2.8799999999999999E-2</v>
      </c>
    </row>
    <row r="11" spans="1:15" ht="15.75" customHeight="1" x14ac:dyDescent="0.25">
      <c r="B11" s="7" t="s">
        <v>123</v>
      </c>
      <c r="C11" s="78">
        <v>3.6200000000000003E-2</v>
      </c>
      <c r="D11" s="78">
        <v>3.6200000000000003E-2</v>
      </c>
      <c r="E11" s="78">
        <v>3.4700000000000002E-2</v>
      </c>
      <c r="F11" s="78">
        <v>2.7200000000000002E-2</v>
      </c>
      <c r="G11" s="78">
        <v>2.12E-2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0.68039410399999989</v>
      </c>
      <c r="D14" s="79">
        <v>0.6725565473509999</v>
      </c>
      <c r="E14" s="79">
        <v>0.6725565473509999</v>
      </c>
      <c r="F14" s="79">
        <v>0.61939207375200001</v>
      </c>
      <c r="G14" s="79">
        <v>0.61939207375200001</v>
      </c>
      <c r="H14" s="80">
        <v>0.42564000000000002</v>
      </c>
      <c r="I14" s="80">
        <v>0.42564000000000002</v>
      </c>
      <c r="J14" s="80">
        <v>0.42564000000000002</v>
      </c>
      <c r="K14" s="80">
        <v>0.42564000000000002</v>
      </c>
      <c r="L14" s="80">
        <v>0.34358</v>
      </c>
      <c r="M14" s="80">
        <v>0.34358</v>
      </c>
      <c r="N14" s="80">
        <v>0.34358</v>
      </c>
      <c r="O14" s="80">
        <v>0.34358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0.32738126723115052</v>
      </c>
      <c r="D15" s="77">
        <f t="shared" si="0"/>
        <v>0.32361011575781917</v>
      </c>
      <c r="E15" s="77">
        <f t="shared" si="0"/>
        <v>0.32361011575781917</v>
      </c>
      <c r="F15" s="77">
        <f t="shared" si="0"/>
        <v>0.29802927571791543</v>
      </c>
      <c r="G15" s="77">
        <f t="shared" si="0"/>
        <v>0.29802927571791543</v>
      </c>
      <c r="H15" s="77">
        <f t="shared" si="0"/>
        <v>0.20480271913741763</v>
      </c>
      <c r="I15" s="77">
        <f t="shared" si="0"/>
        <v>0.20480271913741763</v>
      </c>
      <c r="J15" s="77">
        <f t="shared" si="0"/>
        <v>0.20480271913741763</v>
      </c>
      <c r="K15" s="77">
        <f t="shared" si="0"/>
        <v>0.20480271913741763</v>
      </c>
      <c r="L15" s="77">
        <f t="shared" si="0"/>
        <v>0.16531838699660265</v>
      </c>
      <c r="M15" s="77">
        <f t="shared" si="0"/>
        <v>0.16531838699660265</v>
      </c>
      <c r="N15" s="77">
        <f t="shared" si="0"/>
        <v>0.16531838699660265</v>
      </c>
      <c r="O15" s="77">
        <f t="shared" si="0"/>
        <v>0.16531838699660265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0.9326000000000001</v>
      </c>
      <c r="D2" s="78">
        <v>0.65319999999999989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4.1700000000000001E-2</v>
      </c>
      <c r="D3" s="78">
        <v>0.10220000000000001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1.24E-2</v>
      </c>
      <c r="D4" s="78">
        <v>0.22800000000000001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1.3299999999999979E-2</v>
      </c>
      <c r="D5" s="77">
        <f t="shared" ref="D5:G5" si="0">1-SUM(D2:D4)</f>
        <v>1.660000000000017E-2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0.39759999999999995</v>
      </c>
      <c r="D2" s="28">
        <v>0.39910000000000001</v>
      </c>
      <c r="E2" s="28">
        <v>0.39900000000000002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6.4000000000000001E-2</v>
      </c>
      <c r="D4" s="28">
        <v>6.3899999999999998E-2</v>
      </c>
      <c r="E4" s="28">
        <v>6.3899999999999998E-2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0.6725565473509999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0.42564000000000002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0.34358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0.65319999999999989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60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2.2400000000000002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42.08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47.43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134.57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0.41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1.33</v>
      </c>
      <c r="E13" s="86" t="s">
        <v>201</v>
      </c>
    </row>
    <row r="14" spans="1:5" ht="15.75" customHeight="1" x14ac:dyDescent="0.25">
      <c r="A14" s="11" t="s">
        <v>189</v>
      </c>
      <c r="B14" s="85">
        <v>0.43200000000000005</v>
      </c>
      <c r="C14" s="85">
        <v>0.95</v>
      </c>
      <c r="D14" s="86">
        <v>15.13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16.03</v>
      </c>
      <c r="E15" s="86" t="s">
        <v>201</v>
      </c>
    </row>
    <row r="16" spans="1:5" ht="15.75" customHeight="1" x14ac:dyDescent="0.25">
      <c r="A16" s="53" t="s">
        <v>57</v>
      </c>
      <c r="B16" s="85">
        <v>0.81299999999999994</v>
      </c>
      <c r="C16" s="85">
        <v>0.95</v>
      </c>
      <c r="D16" s="86">
        <v>131.15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0.34</v>
      </c>
      <c r="E17" s="86" t="s">
        <v>201</v>
      </c>
    </row>
    <row r="18" spans="1:5" ht="15.75" customHeight="1" x14ac:dyDescent="0.25">
      <c r="A18" s="53" t="s">
        <v>175</v>
      </c>
      <c r="B18" s="85">
        <v>0.53500000000000003</v>
      </c>
      <c r="C18" s="85">
        <v>0.95</v>
      </c>
      <c r="D18" s="86">
        <v>3.19</v>
      </c>
      <c r="E18" s="86" t="s">
        <v>201</v>
      </c>
    </row>
    <row r="19" spans="1:5" ht="15.75" customHeight="1" x14ac:dyDescent="0.25">
      <c r="A19" s="53" t="s">
        <v>174</v>
      </c>
      <c r="B19" s="85">
        <v>0.17</v>
      </c>
      <c r="C19" s="85">
        <v>0.95</v>
      </c>
      <c r="D19" s="86">
        <v>3.39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131.44999999999999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3.66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25.83</v>
      </c>
      <c r="E22" s="86" t="s">
        <v>201</v>
      </c>
    </row>
    <row r="23" spans="1:5" ht="15.75" customHeight="1" x14ac:dyDescent="0.25">
      <c r="A23" s="53" t="s">
        <v>34</v>
      </c>
      <c r="B23" s="85">
        <v>0.84</v>
      </c>
      <c r="C23" s="85">
        <v>0.95</v>
      </c>
      <c r="D23" s="86">
        <v>4.99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21.81</v>
      </c>
      <c r="E24" s="86" t="s">
        <v>201</v>
      </c>
    </row>
    <row r="25" spans="1:5" ht="15.75" customHeight="1" x14ac:dyDescent="0.25">
      <c r="A25" s="53" t="s">
        <v>87</v>
      </c>
      <c r="B25" s="85">
        <v>0.25700000000000001</v>
      </c>
      <c r="C25" s="85">
        <v>0.95</v>
      </c>
      <c r="D25" s="86">
        <v>21.81</v>
      </c>
      <c r="E25" s="86" t="s">
        <v>201</v>
      </c>
    </row>
    <row r="26" spans="1:5" ht="15.75" customHeight="1" x14ac:dyDescent="0.25">
      <c r="A26" s="53" t="s">
        <v>137</v>
      </c>
      <c r="B26" s="85">
        <v>0.59099999999999997</v>
      </c>
      <c r="C26" s="85">
        <v>0.95</v>
      </c>
      <c r="D26" s="86">
        <v>5.1100000000000003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4.79</v>
      </c>
      <c r="E27" s="86" t="s">
        <v>201</v>
      </c>
    </row>
    <row r="28" spans="1:5" ht="15.75" customHeight="1" x14ac:dyDescent="0.25">
      <c r="A28" s="53" t="s">
        <v>84</v>
      </c>
      <c r="B28" s="85">
        <v>0.52500000000000002</v>
      </c>
      <c r="C28" s="85">
        <v>0.95</v>
      </c>
      <c r="D28" s="86">
        <v>0.73</v>
      </c>
      <c r="E28" s="86" t="s">
        <v>201</v>
      </c>
    </row>
    <row r="29" spans="1:5" ht="15.75" customHeight="1" x14ac:dyDescent="0.25">
      <c r="A29" s="53" t="s">
        <v>58</v>
      </c>
      <c r="B29" s="85">
        <v>0.17</v>
      </c>
      <c r="C29" s="85">
        <v>0.95</v>
      </c>
      <c r="D29" s="86">
        <v>76.11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206.03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218.39</v>
      </c>
      <c r="E31" s="86" t="s">
        <v>201</v>
      </c>
    </row>
    <row r="32" spans="1:5" ht="15.75" customHeight="1" x14ac:dyDescent="0.25">
      <c r="A32" s="53" t="s">
        <v>28</v>
      </c>
      <c r="B32" s="85">
        <v>0.76400000000000001</v>
      </c>
      <c r="C32" s="85">
        <v>0.95</v>
      </c>
      <c r="D32" s="86">
        <v>0.69</v>
      </c>
      <c r="E32" s="86" t="s">
        <v>201</v>
      </c>
    </row>
    <row r="33" spans="1:6" ht="15.75" customHeight="1" x14ac:dyDescent="0.25">
      <c r="A33" s="53" t="s">
        <v>83</v>
      </c>
      <c r="B33" s="85">
        <v>0.33700000000000002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0.70799999999999996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0.26400000000000001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0.191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2.08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0.71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2020-08-31T04:56:10Z</dcterms:modified>
</cp:coreProperties>
</file>