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DCFA05C-6B89-4DA2-A16F-9A3F57127FD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<sst xmlns="http://schemas.openxmlformats.org/spreadsheetml/2006/main" count="1109" uniqueCount="272">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</sst>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3501519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0.63021438598632795</v>
      </c>
    </row>
    <row r="11" spans="1:3" ht="15" customHeight="1" x14ac:dyDescent="0.25">
      <c r="B11" s="7" t="s">
        <v>108</v>
      </c>
      <c r="C11" s="66">
        <v>0.55299999999999994</v>
      </c>
    </row>
    <row r="12" spans="1:3" ht="15" customHeight="1" x14ac:dyDescent="0.25">
      <c r="B12" s="7" t="s">
        <v>109</v>
      </c>
      <c r="C12" s="66">
        <v>0.70099999999999996</v>
      </c>
    </row>
    <row r="13" spans="1:3" ht="15" customHeight="1" x14ac:dyDescent="0.25">
      <c r="B13" s="7" t="s">
        <v>110</v>
      </c>
      <c r="C13" s="66">
        <v>0.252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6.9099999999999995E-2</v>
      </c>
    </row>
    <row r="24" spans="1:3" ht="15" customHeight="1" x14ac:dyDescent="0.25">
      <c r="B24" s="20" t="s">
        <v>102</v>
      </c>
      <c r="C24" s="67">
        <v>0.43239999999999995</v>
      </c>
    </row>
    <row r="25" spans="1:3" ht="15" customHeight="1" x14ac:dyDescent="0.25">
      <c r="B25" s="20" t="s">
        <v>103</v>
      </c>
      <c r="C25" s="67">
        <v>0.39429999999999998</v>
      </c>
    </row>
    <row r="26" spans="1:3" ht="15" customHeight="1" x14ac:dyDescent="0.25">
      <c r="B26" s="20" t="s">
        <v>104</v>
      </c>
      <c r="C26" s="67">
        <v>0.1042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8.5999999999999993E-2</v>
      </c>
    </row>
    <row r="32" spans="1:3" ht="14.25" customHeight="1" x14ac:dyDescent="0.25">
      <c r="B32" s="30" t="s">
        <v>78</v>
      </c>
      <c r="C32" s="69">
        <v>0.58900000001490116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23.3</v>
      </c>
      <c r="D39" s="17"/>
      <c r="E39" s="17"/>
    </row>
    <row r="40" spans="1:5" ht="15" customHeight="1" x14ac:dyDescent="0.25">
      <c r="B40" s="16" t="s">
        <v>171</v>
      </c>
      <c r="C40" s="68">
        <v>1.21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1.0700000000000001E-2</v>
      </c>
      <c r="D45" s="17"/>
    </row>
    <row r="46" spans="1:5" ht="15.75" customHeight="1" x14ac:dyDescent="0.25">
      <c r="B46" s="16" t="s">
        <v>11</v>
      </c>
      <c r="C46" s="67">
        <v>5.5999999999999994E-2</v>
      </c>
      <c r="D46" s="17"/>
    </row>
    <row r="47" spans="1:5" ht="15.75" customHeight="1" x14ac:dyDescent="0.25">
      <c r="B47" s="16" t="s">
        <v>12</v>
      </c>
      <c r="C47" s="67">
        <v>6.5500000000000003E-2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0.86780000000000002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3.6014620729974993</v>
      </c>
      <c r="D51" s="17"/>
    </row>
    <row r="52" spans="1:4" ht="15" customHeight="1" x14ac:dyDescent="0.25">
      <c r="B52" s="16" t="s">
        <v>125</v>
      </c>
      <c r="C52" s="65">
        <v>2.85698421254</v>
      </c>
    </row>
    <row r="53" spans="1:4" ht="15.75" customHeight="1" x14ac:dyDescent="0.25">
      <c r="B53" s="16" t="s">
        <v>126</v>
      </c>
      <c r="C53" s="65">
        <v>2.85698421254</v>
      </c>
    </row>
    <row r="54" spans="1:4" ht="15.75" customHeight="1" x14ac:dyDescent="0.25">
      <c r="B54" s="16" t="s">
        <v>127</v>
      </c>
      <c r="C54" s="65">
        <v>1.75077347098</v>
      </c>
    </row>
    <row r="55" spans="1:4" ht="15.75" customHeight="1" x14ac:dyDescent="0.25">
      <c r="B55" s="16" t="s">
        <v>128</v>
      </c>
      <c r="C55" s="65">
        <v>1.75077347098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0.47512804950234033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3.6014620729974993</v>
      </c>
      <c r="C2" s="26">
        <f>'Baseline year population inputs'!C52</f>
        <v>2.85698421254</v>
      </c>
      <c r="D2" s="26">
        <f>'Baseline year population inputs'!C53</f>
        <v>2.85698421254</v>
      </c>
      <c r="E2" s="26">
        <f>'Baseline year population inputs'!C54</f>
        <v>1.75077347098</v>
      </c>
      <c r="F2" s="26">
        <f>'Baseline year population inputs'!C55</f>
        <v>1.75077347098</v>
      </c>
    </row>
    <row r="3" spans="1:6" ht="15.75" customHeight="1" x14ac:dyDescent="0.25">
      <c r="A3" s="3" t="s">
        <v>65</v>
      </c>
      <c r="B3" s="26">
        <f>frac_mam_1month * 2.6</f>
        <v>0.19266</v>
      </c>
      <c r="C3" s="26">
        <f>frac_mam_1_5months * 2.6</f>
        <v>0.19266</v>
      </c>
      <c r="D3" s="26">
        <f>frac_mam_6_11months * 2.6</f>
        <v>0.12973999999999999</v>
      </c>
      <c r="E3" s="26">
        <f>frac_mam_12_23months * 2.6</f>
        <v>9.8540000000000016E-2</v>
      </c>
      <c r="F3" s="26">
        <f>frac_mam_24_59months * 2.6</f>
        <v>0.16172</v>
      </c>
    </row>
    <row r="4" spans="1:6" ht="15.75" customHeight="1" x14ac:dyDescent="0.25">
      <c r="A4" s="3" t="s">
        <v>66</v>
      </c>
      <c r="B4" s="26">
        <f>frac_sam_1month * 2.6</f>
        <v>0.22100000000000003</v>
      </c>
      <c r="C4" s="26">
        <f>frac_sam_1_5months * 2.6</f>
        <v>0.22100000000000003</v>
      </c>
      <c r="D4" s="26">
        <f>frac_sam_6_11months * 2.6</f>
        <v>9.6979999999999997E-2</v>
      </c>
      <c r="E4" s="26">
        <f>frac_sam_12_23months * 2.6</f>
        <v>6.3960000000000003E-2</v>
      </c>
      <c r="F4" s="26">
        <f>frac_sam_24_59months * 2.6</f>
        <v>0.11466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3.6014620729974993</v>
      </c>
      <c r="D7" s="93">
        <f>diarrhoea_1_5mo</f>
        <v>2.85698421254</v>
      </c>
      <c r="E7" s="93">
        <f>diarrhoea_6_11mo</f>
        <v>2.85698421254</v>
      </c>
      <c r="F7" s="93">
        <f>diarrhoea_12_23mo</f>
        <v>1.75077347098</v>
      </c>
      <c r="G7" s="93">
        <f>diarrhoea_24_59mo</f>
        <v>1.75077347098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3.6014620729974993</v>
      </c>
      <c r="D12" s="93">
        <f>diarrhoea_1_5mo</f>
        <v>2.85698421254</v>
      </c>
      <c r="E12" s="93">
        <f>diarrhoea_6_11mo</f>
        <v>2.85698421254</v>
      </c>
      <c r="F12" s="93">
        <f>diarrhoea_12_23mo</f>
        <v>1.75077347098</v>
      </c>
      <c r="G12" s="93">
        <f>diarrhoea_24_59mo</f>
        <v>1.75077347098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0.55299999999999994</v>
      </c>
      <c r="I18" s="93">
        <f>frac_PW_health_facility</f>
        <v>0.55299999999999994</v>
      </c>
      <c r="J18" s="93">
        <f>frac_PW_health_facility</f>
        <v>0.55299999999999994</v>
      </c>
      <c r="K18" s="93">
        <f>frac_PW_health_facility</f>
        <v>0.55299999999999994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0.252</v>
      </c>
      <c r="M24" s="93">
        <f>famplan_unmet_need</f>
        <v>0.252</v>
      </c>
      <c r="N24" s="93">
        <f>famplan_unmet_need</f>
        <v>0.252</v>
      </c>
      <c r="O24" s="93">
        <f>famplan_unmet_need</f>
        <v>0.252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0.18197150065612802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7.7987785995483436E-2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0.10982632736206059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0.63021438598632795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677212</v>
      </c>
      <c r="C2" s="75">
        <v>1455000</v>
      </c>
      <c r="D2" s="75">
        <v>2902000</v>
      </c>
      <c r="E2" s="75">
        <v>2920000</v>
      </c>
      <c r="F2" s="75">
        <v>2376000</v>
      </c>
      <c r="G2" s="22">
        <f t="shared" ref="G2:G40" si="0">C2+D2+E2+F2</f>
        <v>9653000</v>
      </c>
      <c r="H2" s="22">
        <f t="shared" ref="H2:H40" si="1">(B2 + stillbirth*B2/(1000-stillbirth))/(1-abortion)</f>
        <v>797954.48252296203</v>
      </c>
      <c r="I2" s="22">
        <f>G2-H2</f>
        <v>8855045.5174770374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674024</v>
      </c>
      <c r="C3" s="75">
        <v>1463000</v>
      </c>
      <c r="D3" s="75">
        <v>2881000</v>
      </c>
      <c r="E3" s="75">
        <v>2940000</v>
      </c>
      <c r="F3" s="75">
        <v>2439000</v>
      </c>
      <c r="G3" s="22">
        <f t="shared" si="0"/>
        <v>9723000</v>
      </c>
      <c r="H3" s="22">
        <f t="shared" si="1"/>
        <v>794198.08291651204</v>
      </c>
      <c r="I3" s="22">
        <f t="shared" ref="I3:I15" si="3">G3-H3</f>
        <v>8928801.9170834888</v>
      </c>
    </row>
    <row r="4" spans="1:9" ht="15.75" customHeight="1" x14ac:dyDescent="0.25">
      <c r="A4" s="92">
        <f t="shared" si="2"/>
        <v>2022</v>
      </c>
      <c r="B4" s="74">
        <v>668128</v>
      </c>
      <c r="C4" s="75">
        <v>1468000</v>
      </c>
      <c r="D4" s="75">
        <v>2857000</v>
      </c>
      <c r="E4" s="75">
        <v>2949000</v>
      </c>
      <c r="F4" s="75">
        <v>2504000</v>
      </c>
      <c r="G4" s="22">
        <f t="shared" si="0"/>
        <v>9778000</v>
      </c>
      <c r="H4" s="22">
        <f t="shared" si="1"/>
        <v>787250.86457283911</v>
      </c>
      <c r="I4" s="22">
        <f t="shared" si="3"/>
        <v>8990749.1354271602</v>
      </c>
    </row>
    <row r="5" spans="1:9" ht="15.75" customHeight="1" x14ac:dyDescent="0.25">
      <c r="A5" s="92" t="str">
        <f t="shared" si="2"/>
        <v/>
      </c>
      <c r="B5" s="74">
        <v>653302.35200000007</v>
      </c>
      <c r="C5" s="75">
        <v>1475000</v>
      </c>
      <c r="D5" s="75">
        <v>2834000</v>
      </c>
      <c r="E5" s="75">
        <v>2950000</v>
      </c>
      <c r="F5" s="75">
        <v>2569000</v>
      </c>
      <c r="G5" s="22">
        <f t="shared" si="0"/>
        <v>9828000</v>
      </c>
      <c r="H5" s="22">
        <f t="shared" si="1"/>
        <v>769781.90023389144</v>
      </c>
      <c r="I5" s="22">
        <f t="shared" si="3"/>
        <v>9058218.0997661091</v>
      </c>
    </row>
    <row r="6" spans="1:9" ht="15.75" customHeight="1" x14ac:dyDescent="0.25">
      <c r="A6" s="92" t="str">
        <f t="shared" si="2"/>
        <v/>
      </c>
      <c r="B6" s="74">
        <v>645797.17200000025</v>
      </c>
      <c r="C6" s="75">
        <v>1488000</v>
      </c>
      <c r="D6" s="75">
        <v>2815000</v>
      </c>
      <c r="E6" s="75">
        <v>2944000</v>
      </c>
      <c r="F6" s="75">
        <v>2633000</v>
      </c>
      <c r="G6" s="22">
        <f t="shared" si="0"/>
        <v>9880000</v>
      </c>
      <c r="H6" s="22">
        <f t="shared" si="1"/>
        <v>760938.59559200448</v>
      </c>
      <c r="I6" s="22">
        <f t="shared" si="3"/>
        <v>9119061.4044079948</v>
      </c>
    </row>
    <row r="7" spans="1:9" ht="15.75" customHeight="1" x14ac:dyDescent="0.25">
      <c r="A7" s="92" t="str">
        <f t="shared" si="2"/>
        <v/>
      </c>
      <c r="B7" s="74">
        <v>637854.61300000001</v>
      </c>
      <c r="C7" s="75">
        <v>1509000</v>
      </c>
      <c r="D7" s="75">
        <v>2804000</v>
      </c>
      <c r="E7" s="75">
        <v>2934000</v>
      </c>
      <c r="F7" s="75">
        <v>2691000</v>
      </c>
      <c r="G7" s="22">
        <f t="shared" si="0"/>
        <v>9938000</v>
      </c>
      <c r="H7" s="22">
        <f t="shared" si="1"/>
        <v>751579.93012719683</v>
      </c>
      <c r="I7" s="22">
        <f t="shared" si="3"/>
        <v>9186420.069872804</v>
      </c>
    </row>
    <row r="8" spans="1:9" ht="15.75" customHeight="1" x14ac:dyDescent="0.25">
      <c r="A8" s="92" t="str">
        <f t="shared" si="2"/>
        <v/>
      </c>
      <c r="B8" s="74">
        <v>632973.97439999995</v>
      </c>
      <c r="C8" s="75">
        <v>1533000</v>
      </c>
      <c r="D8" s="75">
        <v>2804000</v>
      </c>
      <c r="E8" s="75">
        <v>2920000</v>
      </c>
      <c r="F8" s="75">
        <v>2741000</v>
      </c>
      <c r="G8" s="22">
        <f t="shared" si="0"/>
        <v>9998000</v>
      </c>
      <c r="H8" s="22">
        <f t="shared" si="1"/>
        <v>745829.10549850645</v>
      </c>
      <c r="I8" s="22">
        <f t="shared" si="3"/>
        <v>9252170.8945014942</v>
      </c>
    </row>
    <row r="9" spans="1:9" ht="15.75" customHeight="1" x14ac:dyDescent="0.25">
      <c r="A9" s="92" t="str">
        <f t="shared" si="2"/>
        <v/>
      </c>
      <c r="B9" s="74">
        <v>627711.07200000004</v>
      </c>
      <c r="C9" s="75">
        <v>1565000</v>
      </c>
      <c r="D9" s="75">
        <v>2812000</v>
      </c>
      <c r="E9" s="75">
        <v>2902000</v>
      </c>
      <c r="F9" s="75">
        <v>2786000</v>
      </c>
      <c r="G9" s="22">
        <f t="shared" si="0"/>
        <v>10065000</v>
      </c>
      <c r="H9" s="22">
        <f t="shared" si="1"/>
        <v>739627.86192757043</v>
      </c>
      <c r="I9" s="22">
        <f t="shared" si="3"/>
        <v>9325372.1380724292</v>
      </c>
    </row>
    <row r="10" spans="1:9" ht="15.75" customHeight="1" x14ac:dyDescent="0.25">
      <c r="A10" s="92" t="str">
        <f t="shared" si="2"/>
        <v/>
      </c>
      <c r="B10" s="74">
        <v>622090.57679999992</v>
      </c>
      <c r="C10" s="75">
        <v>1600000</v>
      </c>
      <c r="D10" s="75">
        <v>2825000</v>
      </c>
      <c r="E10" s="75">
        <v>2881000</v>
      </c>
      <c r="F10" s="75">
        <v>2824000</v>
      </c>
      <c r="G10" s="22">
        <f t="shared" si="0"/>
        <v>10130000</v>
      </c>
      <c r="H10" s="22">
        <f t="shared" si="1"/>
        <v>733005.26909277285</v>
      </c>
      <c r="I10" s="22">
        <f t="shared" si="3"/>
        <v>9396994.7309072278</v>
      </c>
    </row>
    <row r="11" spans="1:9" ht="15.75" customHeight="1" x14ac:dyDescent="0.25">
      <c r="A11" s="92" t="str">
        <f t="shared" si="2"/>
        <v/>
      </c>
      <c r="B11" s="74">
        <v>616136.04539999994</v>
      </c>
      <c r="C11" s="75">
        <v>1628000</v>
      </c>
      <c r="D11" s="75">
        <v>2846000</v>
      </c>
      <c r="E11" s="75">
        <v>2858000</v>
      </c>
      <c r="F11" s="75">
        <v>2855000</v>
      </c>
      <c r="G11" s="22">
        <f t="shared" si="0"/>
        <v>10187000</v>
      </c>
      <c r="H11" s="22">
        <f t="shared" si="1"/>
        <v>725989.08358224784</v>
      </c>
      <c r="I11" s="22">
        <f t="shared" si="3"/>
        <v>9461010.9164177515</v>
      </c>
    </row>
    <row r="12" spans="1:9" ht="15.75" customHeight="1" x14ac:dyDescent="0.25">
      <c r="A12" s="92" t="str">
        <f t="shared" si="2"/>
        <v/>
      </c>
      <c r="B12" s="74">
        <v>609840.07999999996</v>
      </c>
      <c r="C12" s="75">
        <v>1646000</v>
      </c>
      <c r="D12" s="75">
        <v>2871000</v>
      </c>
      <c r="E12" s="75">
        <v>2832000</v>
      </c>
      <c r="F12" s="75">
        <v>2878000</v>
      </c>
      <c r="G12" s="22">
        <f t="shared" si="0"/>
        <v>10227000</v>
      </c>
      <c r="H12" s="22">
        <f t="shared" si="1"/>
        <v>718570.58861650666</v>
      </c>
      <c r="I12" s="22">
        <f t="shared" si="3"/>
        <v>9508429.4113834929</v>
      </c>
    </row>
    <row r="13" spans="1:9" ht="15.75" customHeight="1" x14ac:dyDescent="0.25">
      <c r="A13" s="92" t="str">
        <f t="shared" si="2"/>
        <v/>
      </c>
      <c r="B13" s="74">
        <v>1447000</v>
      </c>
      <c r="C13" s="75">
        <v>2928000</v>
      </c>
      <c r="D13" s="75">
        <v>2897000</v>
      </c>
      <c r="E13" s="75">
        <v>2322000</v>
      </c>
      <c r="F13" s="75">
        <v>1.7084093250000001E-2</v>
      </c>
      <c r="G13" s="22">
        <f t="shared" si="0"/>
        <v>8147000.0170840928</v>
      </c>
      <c r="H13" s="22">
        <f t="shared" si="1"/>
        <v>1704990.6620241904</v>
      </c>
      <c r="I13" s="22">
        <f t="shared" si="3"/>
        <v>6442009.3550599022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1.7084093250000001E-2</v>
      </c>
    </row>
    <row r="4" spans="1:8" ht="15.75" customHeight="1" x14ac:dyDescent="0.25">
      <c r="B4" s="24" t="s">
        <v>7</v>
      </c>
      <c r="C4" s="76">
        <v>2.7447607768341223E-2</v>
      </c>
    </row>
    <row r="5" spans="1:8" ht="15.75" customHeight="1" x14ac:dyDescent="0.25">
      <c r="B5" s="24" t="s">
        <v>8</v>
      </c>
      <c r="C5" s="76">
        <v>6.6750921026432625E-2</v>
      </c>
    </row>
    <row r="6" spans="1:8" ht="15.75" customHeight="1" x14ac:dyDescent="0.25">
      <c r="B6" s="24" t="s">
        <v>10</v>
      </c>
      <c r="C6" s="76">
        <v>5.33252552088328E-2</v>
      </c>
    </row>
    <row r="7" spans="1:8" ht="15.75" customHeight="1" x14ac:dyDescent="0.25">
      <c r="B7" s="24" t="s">
        <v>13</v>
      </c>
      <c r="C7" s="76">
        <v>0.35036205590840225</v>
      </c>
    </row>
    <row r="8" spans="1:8" ht="15.75" customHeight="1" x14ac:dyDescent="0.25">
      <c r="B8" s="24" t="s">
        <v>14</v>
      </c>
      <c r="C8" s="76">
        <v>1.6917973182787316E-2</v>
      </c>
    </row>
    <row r="9" spans="1:8" ht="15.75" customHeight="1" x14ac:dyDescent="0.25">
      <c r="B9" s="24" t="s">
        <v>27</v>
      </c>
      <c r="C9" s="76">
        <v>0.28183436757680375</v>
      </c>
    </row>
    <row r="10" spans="1:8" ht="15.75" customHeight="1" x14ac:dyDescent="0.25">
      <c r="B10" s="24" t="s">
        <v>15</v>
      </c>
      <c r="C10" s="76">
        <v>0.1862777260784001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0.119475298828527</v>
      </c>
      <c r="D14" s="76">
        <v>0.119475298828527</v>
      </c>
      <c r="E14" s="76">
        <v>9.8815632267225395E-2</v>
      </c>
      <c r="F14" s="76">
        <v>9.8815632267225395E-2</v>
      </c>
    </row>
    <row r="15" spans="1:8" ht="15.75" customHeight="1" x14ac:dyDescent="0.25">
      <c r="B15" s="24" t="s">
        <v>16</v>
      </c>
      <c r="C15" s="76">
        <v>0.12924084495739699</v>
      </c>
      <c r="D15" s="76">
        <v>0.12924084495739699</v>
      </c>
      <c r="E15" s="76">
        <v>6.9267810374554095E-2</v>
      </c>
      <c r="F15" s="76">
        <v>6.9267810374554095E-2</v>
      </c>
    </row>
    <row r="16" spans="1:8" ht="15.75" customHeight="1" x14ac:dyDescent="0.25">
      <c r="B16" s="24" t="s">
        <v>17</v>
      </c>
      <c r="C16" s="76">
        <v>4.9647975600913101E-2</v>
      </c>
      <c r="D16" s="76">
        <v>4.9647975600913101E-2</v>
      </c>
      <c r="E16" s="76">
        <v>5.1099762654976309E-2</v>
      </c>
      <c r="F16" s="76">
        <v>5.1099762654976309E-2</v>
      </c>
    </row>
    <row r="17" spans="1:8" ht="15.75" customHeight="1" x14ac:dyDescent="0.25">
      <c r="B17" s="24" t="s">
        <v>18</v>
      </c>
      <c r="C17" s="76">
        <v>4.9674618389856798E-3</v>
      </c>
      <c r="D17" s="76">
        <v>4.9674618389856798E-3</v>
      </c>
      <c r="E17" s="76">
        <v>2.20729962793055E-2</v>
      </c>
      <c r="F17" s="76">
        <v>2.20729962793055E-2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2.24003105372674E-2</v>
      </c>
      <c r="D19" s="76">
        <v>2.24003105372674E-2</v>
      </c>
      <c r="E19" s="76">
        <v>4.2045989717004503E-2</v>
      </c>
      <c r="F19" s="76">
        <v>4.2045989717004503E-2</v>
      </c>
    </row>
    <row r="20" spans="1:8" ht="15.75" customHeight="1" x14ac:dyDescent="0.25">
      <c r="B20" s="24" t="s">
        <v>21</v>
      </c>
      <c r="C20" s="76">
        <v>5.39921672972863E-3</v>
      </c>
      <c r="D20" s="76">
        <v>5.39921672972863E-3</v>
      </c>
      <c r="E20" s="76">
        <v>4.7870630730868703E-2</v>
      </c>
      <c r="F20" s="76">
        <v>4.7870630730868703E-2</v>
      </c>
    </row>
    <row r="21" spans="1:8" ht="15.75" customHeight="1" x14ac:dyDescent="0.25">
      <c r="B21" s="24" t="s">
        <v>22</v>
      </c>
      <c r="C21" s="76">
        <v>5.7530808182722097E-2</v>
      </c>
      <c r="D21" s="76">
        <v>5.7530808182722097E-2</v>
      </c>
      <c r="E21" s="76">
        <v>0.216845352593899</v>
      </c>
      <c r="F21" s="76">
        <v>0.216845352593899</v>
      </c>
    </row>
    <row r="22" spans="1:8" ht="15.75" customHeight="1" x14ac:dyDescent="0.25">
      <c r="B22" s="24" t="s">
        <v>23</v>
      </c>
      <c r="C22" s="76">
        <v>0.61133808332445905</v>
      </c>
      <c r="D22" s="76">
        <v>0.61133808332445905</v>
      </c>
      <c r="E22" s="76">
        <v>0.45198182538216647</v>
      </c>
      <c r="F22" s="76">
        <v>0.45198182538216647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2.9399999999999999E-2</v>
      </c>
    </row>
    <row r="27" spans="1:8" ht="15.75" customHeight="1" x14ac:dyDescent="0.25">
      <c r="B27" s="24" t="s">
        <v>39</v>
      </c>
      <c r="C27" s="76">
        <v>9.4999999999999998E-3</v>
      </c>
    </row>
    <row r="28" spans="1:8" ht="15.75" customHeight="1" x14ac:dyDescent="0.25">
      <c r="B28" s="24" t="s">
        <v>40</v>
      </c>
      <c r="C28" s="76">
        <v>0.26789999999999997</v>
      </c>
    </row>
    <row r="29" spans="1:8" ht="15.75" customHeight="1" x14ac:dyDescent="0.25">
      <c r="B29" s="24" t="s">
        <v>41</v>
      </c>
      <c r="C29" s="76">
        <v>0.15310000000000001</v>
      </c>
    </row>
    <row r="30" spans="1:8" ht="15.75" customHeight="1" x14ac:dyDescent="0.25">
      <c r="B30" s="24" t="s">
        <v>42</v>
      </c>
      <c r="C30" s="76">
        <v>8.199999999999999E-2</v>
      </c>
    </row>
    <row r="31" spans="1:8" ht="15.75" customHeight="1" x14ac:dyDescent="0.25">
      <c r="B31" s="24" t="s">
        <v>43</v>
      </c>
      <c r="C31" s="76">
        <v>7.4000000000000003E-3</v>
      </c>
    </row>
    <row r="32" spans="1:8" ht="15.75" customHeight="1" x14ac:dyDescent="0.25">
      <c r="B32" s="24" t="s">
        <v>44</v>
      </c>
      <c r="C32" s="76">
        <v>1.1599999999999999E-2</v>
      </c>
    </row>
    <row r="33" spans="2:3" ht="15.75" customHeight="1" x14ac:dyDescent="0.25">
      <c r="B33" s="24" t="s">
        <v>45</v>
      </c>
      <c r="C33" s="76">
        <v>0.2495</v>
      </c>
    </row>
    <row r="34" spans="2:3" ht="15.75" customHeight="1" x14ac:dyDescent="0.25">
      <c r="B34" s="24" t="s">
        <v>46</v>
      </c>
      <c r="C34" s="76">
        <v>0.18959999999552968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0.71792882402948399</v>
      </c>
      <c r="D2" s="77">
        <v>0.65689999999999993</v>
      </c>
      <c r="E2" s="77">
        <v>0.62090000000000001</v>
      </c>
      <c r="F2" s="77">
        <v>0.57169999999999999</v>
      </c>
      <c r="G2" s="77">
        <v>0.50350000000000006</v>
      </c>
    </row>
    <row r="3" spans="1:15" ht="15.75" customHeight="1" x14ac:dyDescent="0.25">
      <c r="A3" s="5"/>
      <c r="B3" s="11" t="s">
        <v>118</v>
      </c>
      <c r="C3" s="77">
        <v>0.15740000000000001</v>
      </c>
      <c r="D3" s="77">
        <v>0.1573</v>
      </c>
      <c r="E3" s="77">
        <v>0.16519999999999999</v>
      </c>
      <c r="F3" s="77">
        <v>0.18109999999999998</v>
      </c>
      <c r="G3" s="77">
        <v>0.26550000000000001</v>
      </c>
    </row>
    <row r="4" spans="1:15" ht="15.75" customHeight="1" x14ac:dyDescent="0.25">
      <c r="A4" s="5"/>
      <c r="B4" s="11" t="s">
        <v>116</v>
      </c>
      <c r="C4" s="78">
        <v>0.11509999999999999</v>
      </c>
      <c r="D4" s="78">
        <v>0.1152</v>
      </c>
      <c r="E4" s="78">
        <v>0.12369999999999999</v>
      </c>
      <c r="F4" s="78">
        <v>0.1232</v>
      </c>
      <c r="G4" s="78">
        <v>0.1459</v>
      </c>
    </row>
    <row r="5" spans="1:15" ht="15.75" customHeight="1" x14ac:dyDescent="0.25">
      <c r="A5" s="5"/>
      <c r="B5" s="11" t="s">
        <v>119</v>
      </c>
      <c r="C5" s="78">
        <v>7.0599999999999996E-2</v>
      </c>
      <c r="D5" s="78">
        <v>7.0599999999999996E-2</v>
      </c>
      <c r="E5" s="78">
        <v>9.0200000000000002E-2</v>
      </c>
      <c r="F5" s="78">
        <v>0.124</v>
      </c>
      <c r="G5" s="78">
        <v>8.5199999999999998E-2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0.7399</v>
      </c>
      <c r="D8" s="77">
        <v>0.7399</v>
      </c>
      <c r="E8" s="77">
        <v>0.82290000000000008</v>
      </c>
      <c r="F8" s="77">
        <v>0.84420000000000006</v>
      </c>
      <c r="G8" s="77">
        <v>0.78500000000000003</v>
      </c>
    </row>
    <row r="9" spans="1:15" ht="15.75" customHeight="1" x14ac:dyDescent="0.25">
      <c r="B9" s="7" t="s">
        <v>121</v>
      </c>
      <c r="C9" s="77">
        <v>0.1011</v>
      </c>
      <c r="D9" s="77">
        <v>0.1011</v>
      </c>
      <c r="E9" s="77">
        <v>8.9800000000000005E-2</v>
      </c>
      <c r="F9" s="77">
        <v>9.3299999999999994E-2</v>
      </c>
      <c r="G9" s="77">
        <v>0.10880000000000001</v>
      </c>
    </row>
    <row r="10" spans="1:15" ht="15.75" customHeight="1" x14ac:dyDescent="0.25">
      <c r="B10" s="7" t="s">
        <v>122</v>
      </c>
      <c r="C10" s="78">
        <v>7.4099999999999999E-2</v>
      </c>
      <c r="D10" s="78">
        <v>7.4099999999999999E-2</v>
      </c>
      <c r="E10" s="78">
        <v>4.99E-2</v>
      </c>
      <c r="F10" s="78">
        <v>3.7900000000000003E-2</v>
      </c>
      <c r="G10" s="78">
        <v>6.2199999999999998E-2</v>
      </c>
    </row>
    <row r="11" spans="1:15" ht="15.75" customHeight="1" x14ac:dyDescent="0.25">
      <c r="B11" s="7" t="s">
        <v>123</v>
      </c>
      <c r="C11" s="78">
        <v>8.5000000000000006E-2</v>
      </c>
      <c r="D11" s="78">
        <v>8.5000000000000006E-2</v>
      </c>
      <c r="E11" s="78">
        <v>3.73E-2</v>
      </c>
      <c r="F11" s="78">
        <v>2.46E-2</v>
      </c>
      <c r="G11" s="78">
        <v>4.41E-2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0.36986040149999999</v>
      </c>
      <c r="D14" s="79">
        <v>0.397561844474</v>
      </c>
      <c r="E14" s="79">
        <v>0.397561844474</v>
      </c>
      <c r="F14" s="79">
        <v>0.34443006445199997</v>
      </c>
      <c r="G14" s="79">
        <v>0.34443006445199997</v>
      </c>
      <c r="H14" s="80">
        <v>0.40618000000000004</v>
      </c>
      <c r="I14" s="80">
        <v>0.40618000000000004</v>
      </c>
      <c r="J14" s="80">
        <v>0.40618000000000004</v>
      </c>
      <c r="K14" s="80">
        <v>0.40618000000000004</v>
      </c>
      <c r="L14" s="80">
        <v>0.36975999999999998</v>
      </c>
      <c r="M14" s="80">
        <v>0.36975999999999998</v>
      </c>
      <c r="N14" s="80">
        <v>0.36975999999999998</v>
      </c>
      <c r="O14" s="80">
        <v>0.36975999999999998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0.17573105115284746</v>
      </c>
      <c r="D15" s="77">
        <f t="shared" si="0"/>
        <v>0.18889278372148441</v>
      </c>
      <c r="E15" s="77">
        <f t="shared" si="0"/>
        <v>0.18889278372148441</v>
      </c>
      <c r="F15" s="77">
        <f t="shared" si="0"/>
        <v>0.1636483847130441</v>
      </c>
      <c r="G15" s="77">
        <f t="shared" si="0"/>
        <v>0.1636483847130441</v>
      </c>
      <c r="H15" s="77">
        <f t="shared" si="0"/>
        <v>0.19298751114686061</v>
      </c>
      <c r="I15" s="77">
        <f t="shared" si="0"/>
        <v>0.19298751114686061</v>
      </c>
      <c r="J15" s="77">
        <f t="shared" si="0"/>
        <v>0.19298751114686061</v>
      </c>
      <c r="K15" s="77">
        <f t="shared" si="0"/>
        <v>0.19298751114686061</v>
      </c>
      <c r="L15" s="77">
        <f t="shared" si="0"/>
        <v>0.17568334758398535</v>
      </c>
      <c r="M15" s="77">
        <f t="shared" si="0"/>
        <v>0.17568334758398535</v>
      </c>
      <c r="N15" s="77">
        <f t="shared" si="0"/>
        <v>0.17568334758398535</v>
      </c>
      <c r="O15" s="77">
        <f t="shared" si="0"/>
        <v>0.17568334758398535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0.61060000000000003</v>
      </c>
      <c r="D2" s="78">
        <v>0.25109999999999999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9.0500000000000011E-2</v>
      </c>
      <c r="D3" s="78">
        <v>0.15839999999999999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0.2359</v>
      </c>
      <c r="D4" s="78">
        <v>0.46189999999999998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6.2999999999999945E-2</v>
      </c>
      <c r="D5" s="77">
        <f t="shared" ref="D5:G5" si="0">1-SUM(D2:D4)</f>
        <v>0.12860000000000005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0.22799999999999998</v>
      </c>
      <c r="D2" s="28">
        <v>0.22939999999999999</v>
      </c>
      <c r="E2" s="28">
        <v>0.22960000000000003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0.1009</v>
      </c>
      <c r="D4" s="28">
        <v>0.1008</v>
      </c>
      <c r="E4" s="28">
        <v>0.1008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0.397561844474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0.40618000000000004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0.36975999999999998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0.25109999999999999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306.63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1.46</v>
      </c>
      <c r="E13" s="86" t="s">
        <v>201</v>
      </c>
    </row>
    <row r="14" spans="1:5" ht="15.75" customHeight="1" x14ac:dyDescent="0.25">
      <c r="A14" s="11" t="s">
        <v>189</v>
      </c>
      <c r="B14" s="85">
        <v>3.7999999999999999E-2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82.15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0.56999999999999995</v>
      </c>
      <c r="E17" s="86" t="s">
        <v>201</v>
      </c>
    </row>
    <row r="18" spans="1:5" ht="15.75" customHeight="1" x14ac:dyDescent="0.25">
      <c r="A18" s="53" t="s">
        <v>175</v>
      </c>
      <c r="B18" s="85">
        <v>0.20499999999999999</v>
      </c>
      <c r="C18" s="85">
        <v>0.95</v>
      </c>
      <c r="D18" s="86">
        <v>7.11</v>
      </c>
      <c r="E18" s="86" t="s">
        <v>201</v>
      </c>
    </row>
    <row r="19" spans="1:5" ht="15.75" customHeight="1" x14ac:dyDescent="0.25">
      <c r="A19" s="53" t="s">
        <v>174</v>
      </c>
      <c r="B19" s="85">
        <v>0.17199999999999999</v>
      </c>
      <c r="C19" s="85">
        <v>0.95</v>
      </c>
      <c r="D19" s="86">
        <v>7.54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</v>
      </c>
      <c r="E24" s="86" t="s">
        <v>201</v>
      </c>
    </row>
    <row r="25" spans="1:5" ht="15.75" customHeight="1" x14ac:dyDescent="0.25">
      <c r="A25" s="53" t="s">
        <v>87</v>
      </c>
      <c r="B25" s="85">
        <v>0.14300000000000002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5.2000000000000005E-2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6.46</v>
      </c>
      <c r="E27" s="86" t="s">
        <v>201</v>
      </c>
    </row>
    <row r="28" spans="1:5" ht="15.75" customHeight="1" x14ac:dyDescent="0.25">
      <c r="A28" s="53" t="s">
        <v>84</v>
      </c>
      <c r="B28" s="85">
        <v>0.22899999999999998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0.17199999999999999</v>
      </c>
      <c r="C29" s="85">
        <v>0.95</v>
      </c>
      <c r="D29" s="86">
        <v>101.16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241.19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255.66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1.21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6.3E-2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0.86799999999999999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0.67700000000000005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2020-08-31T04:49:23Z</dcterms:modified>
</cp:coreProperties>
</file>