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8D905E2-4593-4C04-BBB9-36943EB07D5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<sst xmlns="http://schemas.openxmlformats.org/spreadsheetml/2006/main" count="1109" uniqueCount="272">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</sst>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1052953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0.85099999999999998</v>
      </c>
    </row>
    <row r="12" spans="1:3" ht="15" customHeight="1" x14ac:dyDescent="0.25">
      <c r="B12" s="7" t="s">
        <v>109</v>
      </c>
      <c r="C12" s="66">
        <v>0.59499999999999997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1.77E-2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0.49219999999999997</v>
      </c>
    </row>
    <row r="26" spans="1:3" ht="15" customHeight="1" x14ac:dyDescent="0.25">
      <c r="B26" s="20" t="s">
        <v>104</v>
      </c>
      <c r="C26" s="67">
        <v>5.5300000000000002E-2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7.5</v>
      </c>
    </row>
    <row r="38" spans="1:5" ht="15" customHeight="1" x14ac:dyDescent="0.25">
      <c r="B38" s="16" t="s">
        <v>91</v>
      </c>
      <c r="C38" s="68">
        <v>11.2</v>
      </c>
      <c r="D38" s="17"/>
      <c r="E38" s="18"/>
    </row>
    <row r="39" spans="1:5" ht="15" customHeight="1" x14ac:dyDescent="0.25">
      <c r="B39" s="16" t="s">
        <v>90</v>
      </c>
      <c r="C39" s="68">
        <v>13</v>
      </c>
      <c r="D39" s="17"/>
      <c r="E39" s="17"/>
    </row>
    <row r="40" spans="1:5" ht="15" customHeight="1" x14ac:dyDescent="0.25">
      <c r="B40" s="16" t="s">
        <v>171</v>
      </c>
      <c r="C40" s="68">
        <v>0.16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1.4199999999999999E-2</v>
      </c>
      <c r="D45" s="17"/>
    </row>
    <row r="46" spans="1:5" ht="15.75" customHeight="1" x14ac:dyDescent="0.25">
      <c r="B46" s="16" t="s">
        <v>11</v>
      </c>
      <c r="C46" s="67">
        <v>7.46E-2</v>
      </c>
      <c r="D46" s="17"/>
    </row>
    <row r="47" spans="1:5" ht="15.75" customHeight="1" x14ac:dyDescent="0.25">
      <c r="B47" s="16" t="s">
        <v>12</v>
      </c>
      <c r="C47" s="67">
        <v>8.14E-2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0.82979999999999998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2.6739858425225003</v>
      </c>
      <c r="D51" s="17"/>
    </row>
    <row r="52" spans="1:4" ht="15" customHeight="1" x14ac:dyDescent="0.25">
      <c r="B52" s="16" t="s">
        <v>125</v>
      </c>
      <c r="C52" s="65">
        <v>2.5421894364799997</v>
      </c>
    </row>
    <row r="53" spans="1:4" ht="15.75" customHeight="1" x14ac:dyDescent="0.25">
      <c r="B53" s="16" t="s">
        <v>126</v>
      </c>
      <c r="C53" s="65">
        <v>2.5421894364799997</v>
      </c>
    </row>
    <row r="54" spans="1:4" ht="15.75" customHeight="1" x14ac:dyDescent="0.25">
      <c r="B54" s="16" t="s">
        <v>127</v>
      </c>
      <c r="C54" s="65">
        <v>1.6002609630100002</v>
      </c>
    </row>
    <row r="55" spans="1:4" ht="15.75" customHeight="1" x14ac:dyDescent="0.25">
      <c r="B55" s="16" t="s">
        <v>128</v>
      </c>
      <c r="C55" s="65">
        <v>1.6002609630100002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0.51577717856589778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2.6739858425225003</v>
      </c>
      <c r="C2" s="26">
        <f>'Baseline year population inputs'!C52</f>
        <v>2.5421894364799997</v>
      </c>
      <c r="D2" s="26">
        <f>'Baseline year population inputs'!C53</f>
        <v>2.5421894364799997</v>
      </c>
      <c r="E2" s="26">
        <f>'Baseline year population inputs'!C54</f>
        <v>1.6002609630100002</v>
      </c>
      <c r="F2" s="26">
        <f>'Baseline year population inputs'!C55</f>
        <v>1.6002609630100002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4.4720000000000003E-2</v>
      </c>
      <c r="E3" s="26">
        <f>frac_mam_12_23months * 2.6</f>
        <v>2.0431996000000004E-2</v>
      </c>
      <c r="F3" s="26">
        <f>frac_mam_24_59months * 2.6</f>
        <v>2.2685259999999999E-2</v>
      </c>
    </row>
    <row r="4" spans="1:6" ht="15.75" customHeight="1" x14ac:dyDescent="0.25">
      <c r="A4" s="3" t="s">
        <v>66</v>
      </c>
      <c r="B4" s="26">
        <f>frac_sam_1month * 2.6</f>
        <v>0.13104000000000002</v>
      </c>
      <c r="C4" s="26">
        <f>frac_sam_1_5months * 2.6</f>
        <v>0.13104000000000002</v>
      </c>
      <c r="D4" s="26">
        <f>frac_sam_6_11months * 2.6</f>
        <v>8.7100000000000011E-2</v>
      </c>
      <c r="E4" s="26">
        <f>frac_sam_12_23months * 2.6</f>
        <v>3.2239999999999998E-2</v>
      </c>
      <c r="F4" s="26">
        <f>frac_sam_24_59months * 2.6</f>
        <v>2.5588940000000001E-2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2.6739858425225003</v>
      </c>
      <c r="D7" s="93">
        <f>diarrhoea_1_5mo</f>
        <v>2.5421894364799997</v>
      </c>
      <c r="E7" s="93">
        <f>diarrhoea_6_11mo</f>
        <v>2.5421894364799997</v>
      </c>
      <c r="F7" s="93">
        <f>diarrhoea_12_23mo</f>
        <v>1.6002609630100002</v>
      </c>
      <c r="G7" s="93">
        <f>diarrhoea_24_59mo</f>
        <v>1.6002609630100002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2.6739858425225003</v>
      </c>
      <c r="D12" s="93">
        <f>diarrhoea_1_5mo</f>
        <v>2.5421894364799997</v>
      </c>
      <c r="E12" s="93">
        <f>diarrhoea_6_11mo</f>
        <v>2.5421894364799997</v>
      </c>
      <c r="F12" s="93">
        <f>diarrhoea_12_23mo</f>
        <v>1.6002609630100002</v>
      </c>
      <c r="G12" s="93">
        <f>diarrhoea_24_59mo</f>
        <v>1.6002609630100002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202202</v>
      </c>
      <c r="C2" s="75">
        <v>384000</v>
      </c>
      <c r="D2" s="75">
        <v>857000</v>
      </c>
      <c r="E2" s="75">
        <v>6365000</v>
      </c>
      <c r="F2" s="75">
        <v>5803000</v>
      </c>
      <c r="G2" s="22">
        <f t="shared" ref="G2:G40" si="0">C2+D2+E2+F2</f>
        <v>13409000</v>
      </c>
      <c r="H2" s="22">
        <f t="shared" ref="H2:H40" si="1">(B2 + stillbirth*B2/(1000-stillbirth))/(1-abortion)</f>
        <v>235024.86798869752</v>
      </c>
      <c r="I2" s="22">
        <f>G2-H2</f>
        <v>13173975.132011302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199297</v>
      </c>
      <c r="C3" s="75">
        <v>387000</v>
      </c>
      <c r="D3" s="75">
        <v>838000</v>
      </c>
      <c r="E3" s="75">
        <v>6359000</v>
      </c>
      <c r="F3" s="75">
        <v>5895000</v>
      </c>
      <c r="G3" s="22">
        <f t="shared" si="0"/>
        <v>13479000</v>
      </c>
      <c r="H3" s="22">
        <f t="shared" si="1"/>
        <v>231648.30770983201</v>
      </c>
      <c r="I3" s="22">
        <f t="shared" ref="I3:I15" si="3">G3-H3</f>
        <v>13247351.692290168</v>
      </c>
    </row>
    <row r="4" spans="1:9" ht="15.75" customHeight="1" x14ac:dyDescent="0.25">
      <c r="A4" s="92">
        <f t="shared" si="2"/>
        <v>2022</v>
      </c>
      <c r="B4" s="74">
        <v>195565</v>
      </c>
      <c r="C4" s="75">
        <v>390000</v>
      </c>
      <c r="D4" s="75">
        <v>819000</v>
      </c>
      <c r="E4" s="75">
        <v>6329000</v>
      </c>
      <c r="F4" s="75">
        <v>5967000</v>
      </c>
      <c r="G4" s="22">
        <f t="shared" si="0"/>
        <v>13505000</v>
      </c>
      <c r="H4" s="22">
        <f t="shared" si="1"/>
        <v>227310.50290407432</v>
      </c>
      <c r="I4" s="22">
        <f t="shared" si="3"/>
        <v>13277689.497095926</v>
      </c>
    </row>
    <row r="5" spans="1:9" ht="15.75" customHeight="1" x14ac:dyDescent="0.25">
      <c r="A5" s="92" t="str">
        <f t="shared" si="2"/>
        <v/>
      </c>
      <c r="B5" s="74">
        <v>185903.48399999997</v>
      </c>
      <c r="C5" s="75">
        <v>396000</v>
      </c>
      <c r="D5" s="75">
        <v>803000</v>
      </c>
      <c r="E5" s="75">
        <v>6288000</v>
      </c>
      <c r="F5" s="75">
        <v>6021000</v>
      </c>
      <c r="G5" s="22">
        <f t="shared" si="0"/>
        <v>13508000</v>
      </c>
      <c r="H5" s="22">
        <f t="shared" si="1"/>
        <v>216080.66085270638</v>
      </c>
      <c r="I5" s="22">
        <f t="shared" si="3"/>
        <v>13291919.339147294</v>
      </c>
    </row>
    <row r="6" spans="1:9" ht="15.75" customHeight="1" x14ac:dyDescent="0.25">
      <c r="A6" s="92" t="str">
        <f t="shared" si="2"/>
        <v/>
      </c>
      <c r="B6" s="74">
        <v>182155.84319999994</v>
      </c>
      <c r="C6" s="75">
        <v>404000</v>
      </c>
      <c r="D6" s="75">
        <v>790000</v>
      </c>
      <c r="E6" s="75">
        <v>6250000</v>
      </c>
      <c r="F6" s="75">
        <v>6064000</v>
      </c>
      <c r="G6" s="22">
        <f t="shared" si="0"/>
        <v>13508000</v>
      </c>
      <c r="H6" s="22">
        <f t="shared" si="1"/>
        <v>211724.67632095565</v>
      </c>
      <c r="I6" s="22">
        <f t="shared" si="3"/>
        <v>13296275.323679045</v>
      </c>
    </row>
    <row r="7" spans="1:9" ht="15.75" customHeight="1" x14ac:dyDescent="0.25">
      <c r="A7" s="92" t="str">
        <f t="shared" si="2"/>
        <v/>
      </c>
      <c r="B7" s="74">
        <v>178250.016</v>
      </c>
      <c r="C7" s="75">
        <v>416000</v>
      </c>
      <c r="D7" s="75">
        <v>780000</v>
      </c>
      <c r="E7" s="75">
        <v>6227000</v>
      </c>
      <c r="F7" s="75">
        <v>6099000</v>
      </c>
      <c r="G7" s="22">
        <f t="shared" si="0"/>
        <v>13522000</v>
      </c>
      <c r="H7" s="22">
        <f t="shared" si="1"/>
        <v>207184.82744672764</v>
      </c>
      <c r="I7" s="22">
        <f t="shared" si="3"/>
        <v>13314815.172553273</v>
      </c>
    </row>
    <row r="8" spans="1:9" ht="15.75" customHeight="1" x14ac:dyDescent="0.25">
      <c r="A8" s="92" t="str">
        <f t="shared" si="2"/>
        <v/>
      </c>
      <c r="B8" s="74">
        <v>175602.51519999999</v>
      </c>
      <c r="C8" s="75">
        <v>431000</v>
      </c>
      <c r="D8" s="75">
        <v>774000</v>
      </c>
      <c r="E8" s="75">
        <v>6218000</v>
      </c>
      <c r="F8" s="75">
        <v>6125000</v>
      </c>
      <c r="G8" s="22">
        <f t="shared" si="0"/>
        <v>13548000</v>
      </c>
      <c r="H8" s="22">
        <f t="shared" si="1"/>
        <v>204107.56547098077</v>
      </c>
      <c r="I8" s="22">
        <f t="shared" si="3"/>
        <v>13343892.43452902</v>
      </c>
    </row>
    <row r="9" spans="1:9" ht="15.75" customHeight="1" x14ac:dyDescent="0.25">
      <c r="A9" s="92" t="str">
        <f t="shared" si="2"/>
        <v/>
      </c>
      <c r="B9" s="74">
        <v>172829.04119999998</v>
      </c>
      <c r="C9" s="75">
        <v>450000</v>
      </c>
      <c r="D9" s="75">
        <v>772000</v>
      </c>
      <c r="E9" s="75">
        <v>6222000</v>
      </c>
      <c r="F9" s="75">
        <v>6147000</v>
      </c>
      <c r="G9" s="22">
        <f t="shared" si="0"/>
        <v>13591000</v>
      </c>
      <c r="H9" s="22">
        <f t="shared" si="1"/>
        <v>200883.88142868597</v>
      </c>
      <c r="I9" s="22">
        <f t="shared" si="3"/>
        <v>13390116.118571315</v>
      </c>
    </row>
    <row r="10" spans="1:9" ht="15.75" customHeight="1" x14ac:dyDescent="0.25">
      <c r="A10" s="92" t="str">
        <f t="shared" si="2"/>
        <v/>
      </c>
      <c r="B10" s="74">
        <v>169947.71919999999</v>
      </c>
      <c r="C10" s="75">
        <v>470000</v>
      </c>
      <c r="D10" s="75">
        <v>774000</v>
      </c>
      <c r="E10" s="75">
        <v>6238000</v>
      </c>
      <c r="F10" s="75">
        <v>6161000</v>
      </c>
      <c r="G10" s="22">
        <f t="shared" si="0"/>
        <v>13643000</v>
      </c>
      <c r="H10" s="22">
        <f t="shared" si="1"/>
        <v>197534.84273132923</v>
      </c>
      <c r="I10" s="22">
        <f t="shared" si="3"/>
        <v>13445465.157268671</v>
      </c>
    </row>
    <row r="11" spans="1:9" ht="15.75" customHeight="1" x14ac:dyDescent="0.25">
      <c r="A11" s="92" t="str">
        <f t="shared" si="2"/>
        <v/>
      </c>
      <c r="B11" s="74">
        <v>166949.26079999999</v>
      </c>
      <c r="C11" s="75">
        <v>486000</v>
      </c>
      <c r="D11" s="75">
        <v>781000</v>
      </c>
      <c r="E11" s="75">
        <v>6256000</v>
      </c>
      <c r="F11" s="75">
        <v>6166000</v>
      </c>
      <c r="G11" s="22">
        <f t="shared" si="0"/>
        <v>13689000</v>
      </c>
      <c r="H11" s="22">
        <f t="shared" si="1"/>
        <v>194049.65321970423</v>
      </c>
      <c r="I11" s="22">
        <f t="shared" si="3"/>
        <v>13494950.346780296</v>
      </c>
    </row>
    <row r="12" spans="1:9" ht="15.75" customHeight="1" x14ac:dyDescent="0.25">
      <c r="A12" s="92" t="str">
        <f t="shared" si="2"/>
        <v/>
      </c>
      <c r="B12" s="74">
        <v>163863.92000000001</v>
      </c>
      <c r="C12" s="75">
        <v>497000</v>
      </c>
      <c r="D12" s="75">
        <v>793000</v>
      </c>
      <c r="E12" s="75">
        <v>6272000</v>
      </c>
      <c r="F12" s="75">
        <v>6162000</v>
      </c>
      <c r="G12" s="22">
        <f t="shared" si="0"/>
        <v>13724000</v>
      </c>
      <c r="H12" s="22">
        <f t="shared" si="1"/>
        <v>190463.47793845015</v>
      </c>
      <c r="I12" s="22">
        <f t="shared" si="3"/>
        <v>13533536.522061549</v>
      </c>
    </row>
    <row r="13" spans="1:9" ht="15.75" customHeight="1" x14ac:dyDescent="0.25">
      <c r="A13" s="92" t="str">
        <f t="shared" si="2"/>
        <v/>
      </c>
      <c r="B13" s="74">
        <v>384000</v>
      </c>
      <c r="C13" s="75">
        <v>880000</v>
      </c>
      <c r="D13" s="75">
        <v>6358000</v>
      </c>
      <c r="E13" s="75">
        <v>5697000</v>
      </c>
      <c r="F13" s="75">
        <v>4.7394159999999998E-3</v>
      </c>
      <c r="G13" s="22">
        <f t="shared" si="0"/>
        <v>12935000.004739417</v>
      </c>
      <c r="H13" s="22">
        <f t="shared" si="1"/>
        <v>446333.6134541689</v>
      </c>
      <c r="I13" s="22">
        <f t="shared" si="3"/>
        <v>12488666.391285248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4.7394159999999998E-3</v>
      </c>
    </row>
    <row r="4" spans="1:8" ht="15.75" customHeight="1" x14ac:dyDescent="0.25">
      <c r="B4" s="24" t="s">
        <v>7</v>
      </c>
      <c r="C4" s="76">
        <v>3.8152431499796996E-2</v>
      </c>
    </row>
    <row r="5" spans="1:8" ht="15.75" customHeight="1" x14ac:dyDescent="0.25">
      <c r="B5" s="24" t="s">
        <v>8</v>
      </c>
      <c r="C5" s="76">
        <v>3.3596887760844962E-2</v>
      </c>
    </row>
    <row r="6" spans="1:8" ht="15.75" customHeight="1" x14ac:dyDescent="0.25">
      <c r="B6" s="24" t="s">
        <v>10</v>
      </c>
      <c r="C6" s="76">
        <v>6.2735910987566396E-2</v>
      </c>
    </row>
    <row r="7" spans="1:8" ht="15.75" customHeight="1" x14ac:dyDescent="0.25">
      <c r="B7" s="24" t="s">
        <v>13</v>
      </c>
      <c r="C7" s="76">
        <v>0.38681309837037675</v>
      </c>
    </row>
    <row r="8" spans="1:8" ht="15.75" customHeight="1" x14ac:dyDescent="0.25">
      <c r="B8" s="24" t="s">
        <v>14</v>
      </c>
      <c r="C8" s="76">
        <v>1.7982167239306854E-5</v>
      </c>
    </row>
    <row r="9" spans="1:8" ht="15.75" customHeight="1" x14ac:dyDescent="0.25">
      <c r="B9" s="24" t="s">
        <v>27</v>
      </c>
      <c r="C9" s="76">
        <v>0.26841809131313576</v>
      </c>
    </row>
    <row r="10" spans="1:8" ht="15.75" customHeight="1" x14ac:dyDescent="0.25">
      <c r="B10" s="24" t="s">
        <v>15</v>
      </c>
      <c r="C10" s="76">
        <v>0.20552618190103977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2.76436363174439E-2</v>
      </c>
      <c r="D14" s="76">
        <v>2.76436363174439E-2</v>
      </c>
      <c r="E14" s="76">
        <v>1.80524103170768E-2</v>
      </c>
      <c r="F14" s="76">
        <v>1.80524103170768E-2</v>
      </c>
    </row>
    <row r="15" spans="1:8" ht="15.75" customHeight="1" x14ac:dyDescent="0.25">
      <c r="B15" s="24" t="s">
        <v>16</v>
      </c>
      <c r="C15" s="76">
        <v>8.3624304887921996E-2</v>
      </c>
      <c r="D15" s="76">
        <v>8.3624304887921996E-2</v>
      </c>
      <c r="E15" s="76">
        <v>4.5379387502413202E-2</v>
      </c>
      <c r="F15" s="76">
        <v>4.5379387502413202E-2</v>
      </c>
    </row>
    <row r="16" spans="1:8" ht="15.75" customHeight="1" x14ac:dyDescent="0.25">
      <c r="B16" s="24" t="s">
        <v>17</v>
      </c>
      <c r="C16" s="76">
        <v>1.0818118836742698E-2</v>
      </c>
      <c r="D16" s="76">
        <v>1.0818118836742698E-2</v>
      </c>
      <c r="E16" s="76">
        <v>1.13243889882969E-2</v>
      </c>
      <c r="F16" s="76">
        <v>1.13243889882969E-2</v>
      </c>
    </row>
    <row r="17" spans="1:8" ht="15.75" customHeight="1" x14ac:dyDescent="0.25">
      <c r="B17" s="24" t="s">
        <v>18</v>
      </c>
      <c r="C17" s="76">
        <v>8.2557368265577698E-3</v>
      </c>
      <c r="D17" s="76">
        <v>8.2557368265577698E-3</v>
      </c>
      <c r="E17" s="76">
        <v>2.7387908725618901E-2</v>
      </c>
      <c r="F17" s="76">
        <v>2.7387908725618901E-2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2.65917099458036E-2</v>
      </c>
      <c r="D19" s="76">
        <v>2.65917099458036E-2</v>
      </c>
      <c r="E19" s="76">
        <v>3.6306825546515702E-2</v>
      </c>
      <c r="F19" s="76">
        <v>3.6306825546515702E-2</v>
      </c>
    </row>
    <row r="20" spans="1:8" ht="15.75" customHeight="1" x14ac:dyDescent="0.25">
      <c r="B20" s="24" t="s">
        <v>21</v>
      </c>
      <c r="C20" s="76">
        <v>9.0731488688961907E-3</v>
      </c>
      <c r="D20" s="76">
        <v>9.0731488688961907E-3</v>
      </c>
      <c r="E20" s="76">
        <v>6.2572942102662399E-2</v>
      </c>
      <c r="F20" s="76">
        <v>6.2572942102662399E-2</v>
      </c>
    </row>
    <row r="21" spans="1:8" ht="15.75" customHeight="1" x14ac:dyDescent="0.25">
      <c r="B21" s="24" t="s">
        <v>22</v>
      </c>
      <c r="C21" s="76">
        <v>9.5598001062288093E-2</v>
      </c>
      <c r="D21" s="76">
        <v>9.5598001062288093E-2</v>
      </c>
      <c r="E21" s="76">
        <v>0.35310886061691499</v>
      </c>
      <c r="F21" s="76">
        <v>0.35310886061691499</v>
      </c>
    </row>
    <row r="22" spans="1:8" ht="15.75" customHeight="1" x14ac:dyDescent="0.25">
      <c r="B22" s="24" t="s">
        <v>23</v>
      </c>
      <c r="C22" s="76">
        <v>0.73839534325434575</v>
      </c>
      <c r="D22" s="76">
        <v>0.73839534325434575</v>
      </c>
      <c r="E22" s="76">
        <v>0.44586727620050115</v>
      </c>
      <c r="F22" s="76">
        <v>0.44586727620050115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1.11E-2</v>
      </c>
    </row>
    <row r="27" spans="1:8" ht="15.75" customHeight="1" x14ac:dyDescent="0.25">
      <c r="B27" s="24" t="s">
        <v>39</v>
      </c>
      <c r="C27" s="76">
        <v>3.7000000000000002E-3</v>
      </c>
    </row>
    <row r="28" spans="1:8" ht="15.75" customHeight="1" x14ac:dyDescent="0.25">
      <c r="B28" s="24" t="s">
        <v>40</v>
      </c>
      <c r="C28" s="76">
        <v>0.34670000000000001</v>
      </c>
    </row>
    <row r="29" spans="1:8" ht="15.75" customHeight="1" x14ac:dyDescent="0.25">
      <c r="B29" s="24" t="s">
        <v>41</v>
      </c>
      <c r="C29" s="76">
        <v>0.10580000000000001</v>
      </c>
    </row>
    <row r="30" spans="1:8" ht="15.75" customHeight="1" x14ac:dyDescent="0.25">
      <c r="B30" s="24" t="s">
        <v>42</v>
      </c>
      <c r="C30" s="76">
        <v>4.4900000000000002E-2</v>
      </c>
    </row>
    <row r="31" spans="1:8" ht="15.75" customHeight="1" x14ac:dyDescent="0.25">
      <c r="B31" s="24" t="s">
        <v>43</v>
      </c>
      <c r="C31" s="76">
        <v>3.5099999999999999E-2</v>
      </c>
    </row>
    <row r="32" spans="1:8" ht="15.75" customHeight="1" x14ac:dyDescent="0.25">
      <c r="B32" s="24" t="s">
        <v>44</v>
      </c>
      <c r="C32" s="76">
        <v>8.1199999999999994E-2</v>
      </c>
    </row>
    <row r="33" spans="2:3" ht="15.75" customHeight="1" x14ac:dyDescent="0.25">
      <c r="B33" s="24" t="s">
        <v>45</v>
      </c>
      <c r="C33" s="76">
        <v>9.2699999999999991E-2</v>
      </c>
    </row>
    <row r="34" spans="2:3" ht="15.75" customHeight="1" x14ac:dyDescent="0.25">
      <c r="B34" s="24" t="s">
        <v>46</v>
      </c>
      <c r="C34" s="76">
        <v>0.27879999999776484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0.7227380096774193</v>
      </c>
      <c r="D2" s="77">
        <v>0.72670000000000001</v>
      </c>
      <c r="E2" s="77">
        <v>0.86109999999999998</v>
      </c>
      <c r="F2" s="77">
        <v>0.6613</v>
      </c>
      <c r="G2" s="77">
        <v>0.72519999999999996</v>
      </c>
    </row>
    <row r="3" spans="1:15" ht="15.75" customHeight="1" x14ac:dyDescent="0.25">
      <c r="A3" s="5"/>
      <c r="B3" s="11" t="s">
        <v>118</v>
      </c>
      <c r="C3" s="77">
        <v>0.1143</v>
      </c>
      <c r="D3" s="77">
        <v>0.1143</v>
      </c>
      <c r="E3" s="77">
        <v>7.9500000000000001E-2</v>
      </c>
      <c r="F3" s="77">
        <v>0.20030000000000001</v>
      </c>
      <c r="G3" s="77">
        <v>0.18420000000000003</v>
      </c>
    </row>
    <row r="4" spans="1:15" ht="15.75" customHeight="1" x14ac:dyDescent="0.25">
      <c r="A4" s="5"/>
      <c r="B4" s="11" t="s">
        <v>116</v>
      </c>
      <c r="C4" s="78">
        <v>9.5700000000000007E-2</v>
      </c>
      <c r="D4" s="78">
        <v>9.5700000000000007E-2</v>
      </c>
      <c r="E4" s="78">
        <v>3.2599999999999997E-2</v>
      </c>
      <c r="F4" s="78">
        <v>8.8000000000000009E-2</v>
      </c>
      <c r="G4" s="78">
        <v>5.9699999999999996E-2</v>
      </c>
    </row>
    <row r="5" spans="1:15" ht="15.75" customHeight="1" x14ac:dyDescent="0.25">
      <c r="A5" s="5"/>
      <c r="B5" s="11" t="s">
        <v>119</v>
      </c>
      <c r="C5" s="78">
        <v>6.3299999999999995E-2</v>
      </c>
      <c r="D5" s="78">
        <v>6.3299999999999995E-2</v>
      </c>
      <c r="E5" s="78">
        <v>2.6800000000000001E-2</v>
      </c>
      <c r="F5" s="78">
        <v>5.04E-2</v>
      </c>
      <c r="G5" s="78">
        <v>3.0800000000000001E-2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0.84019999999999995</v>
      </c>
      <c r="D8" s="77">
        <v>0.84019999999999995</v>
      </c>
      <c r="E8" s="77">
        <v>0.88069999999999993</v>
      </c>
      <c r="F8" s="77">
        <v>0.94379999999999997</v>
      </c>
      <c r="G8" s="77">
        <v>0.94730000000000003</v>
      </c>
    </row>
    <row r="9" spans="1:15" ht="15.75" customHeight="1" x14ac:dyDescent="0.25">
      <c r="B9" s="7" t="s">
        <v>121</v>
      </c>
      <c r="C9" s="77">
        <v>8.43E-2</v>
      </c>
      <c r="D9" s="77">
        <v>8.43E-2</v>
      </c>
      <c r="E9" s="77">
        <v>6.8600000000000008E-2</v>
      </c>
      <c r="F9" s="77">
        <v>3.5900000000000001E-2</v>
      </c>
      <c r="G9" s="77">
        <v>3.4200000000000001E-2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1.72E-2</v>
      </c>
      <c r="F10" s="78">
        <v>7.8584600000000011E-3</v>
      </c>
      <c r="G10" s="78">
        <v>8.7250999999999995E-3</v>
      </c>
    </row>
    <row r="11" spans="1:15" ht="15.75" customHeight="1" x14ac:dyDescent="0.25">
      <c r="B11" s="7" t="s">
        <v>123</v>
      </c>
      <c r="C11" s="78">
        <v>5.04E-2</v>
      </c>
      <c r="D11" s="78">
        <v>5.04E-2</v>
      </c>
      <c r="E11" s="78">
        <v>3.3500000000000002E-2</v>
      </c>
      <c r="F11" s="78">
        <v>1.24E-2</v>
      </c>
      <c r="G11" s="78">
        <v>9.8419000000000006E-3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0.42884647224999994</v>
      </c>
      <c r="D14" s="79">
        <v>0.41391502033799993</v>
      </c>
      <c r="E14" s="79">
        <v>0.41391502033799993</v>
      </c>
      <c r="F14" s="79">
        <v>0.18722120341099999</v>
      </c>
      <c r="G14" s="79">
        <v>0.18722120341099999</v>
      </c>
      <c r="H14" s="80">
        <v>0.36700000000000005</v>
      </c>
      <c r="I14" s="80">
        <v>0.36700000000000005</v>
      </c>
      <c r="J14" s="80">
        <v>0.36700000000000005</v>
      </c>
      <c r="K14" s="80">
        <v>0.36700000000000005</v>
      </c>
      <c r="L14" s="80">
        <v>0.31376000000000004</v>
      </c>
      <c r="M14" s="80">
        <v>0.31376000000000004</v>
      </c>
      <c r="N14" s="80">
        <v>0.31376000000000004</v>
      </c>
      <c r="O14" s="80">
        <v>0.31376000000000004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0.22118922349504355</v>
      </c>
      <c r="D15" s="77">
        <f t="shared" si="0"/>
        <v>0.2134879213559798</v>
      </c>
      <c r="E15" s="77">
        <f t="shared" si="0"/>
        <v>0.2134879213559798</v>
      </c>
      <c r="F15" s="77">
        <f t="shared" si="0"/>
        <v>9.6564424063037613E-2</v>
      </c>
      <c r="G15" s="77">
        <f t="shared" si="0"/>
        <v>9.6564424063037613E-2</v>
      </c>
      <c r="H15" s="77">
        <f t="shared" si="0"/>
        <v>0.18929022453368452</v>
      </c>
      <c r="I15" s="77">
        <f t="shared" si="0"/>
        <v>0.18929022453368452</v>
      </c>
      <c r="J15" s="77">
        <f t="shared" si="0"/>
        <v>0.18929022453368452</v>
      </c>
      <c r="K15" s="77">
        <f t="shared" si="0"/>
        <v>0.18929022453368452</v>
      </c>
      <c r="L15" s="77">
        <f t="shared" si="0"/>
        <v>0.16183024754683611</v>
      </c>
      <c r="M15" s="77">
        <f t="shared" si="0"/>
        <v>0.16183024754683611</v>
      </c>
      <c r="N15" s="77">
        <f t="shared" si="0"/>
        <v>0.16183024754683611</v>
      </c>
      <c r="O15" s="77">
        <f t="shared" si="0"/>
        <v>0.16183024754683611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0.16789999999999999</v>
      </c>
      <c r="D2" s="78">
        <v>5.79E-2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0.3301</v>
      </c>
      <c r="D3" s="78">
        <v>0.24600000000000002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0.41869999999999996</v>
      </c>
      <c r="D4" s="78">
        <v>0.55689999999999995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8.3300000000000041E-2</v>
      </c>
      <c r="D5" s="77">
        <f t="shared" ref="D5:G5" si="0">1-SUM(D2:D4)</f>
        <v>0.13919999999999999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0.10369999999999999</v>
      </c>
      <c r="D2" s="28">
        <v>0.1046</v>
      </c>
      <c r="E2" s="28">
        <v>0.10439999999999999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2.7700000000000002E-2</v>
      </c>
      <c r="D4" s="28">
        <v>2.76E-2</v>
      </c>
      <c r="E4" s="28">
        <v>2.76E-2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0.41391502033799993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0.36700000000000005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0.31376000000000004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5.79E-2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58.43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2.17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0.69</v>
      </c>
      <c r="E17" s="86" t="s">
        <v>201</v>
      </c>
    </row>
    <row r="18" spans="1:5" ht="15.75" customHeight="1" x14ac:dyDescent="0.25">
      <c r="A18" s="53" t="s">
        <v>175</v>
      </c>
      <c r="B18" s="85">
        <v>4.5999999999999999E-2</v>
      </c>
      <c r="C18" s="85">
        <v>0.95</v>
      </c>
      <c r="D18" s="86">
        <v>9.0299999999999994</v>
      </c>
      <c r="E18" s="86" t="s">
        <v>201</v>
      </c>
    </row>
    <row r="19" spans="1:5" ht="15.75" customHeight="1" x14ac:dyDescent="0.25">
      <c r="A19" s="53" t="s">
        <v>174</v>
      </c>
      <c r="B19" s="85">
        <v>0.53700000000000003</v>
      </c>
      <c r="C19" s="85">
        <v>0.95</v>
      </c>
      <c r="D19" s="86">
        <v>9.57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24.73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19.62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19.62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7.28</v>
      </c>
      <c r="E27" s="86" t="s">
        <v>201</v>
      </c>
    </row>
    <row r="28" spans="1:5" ht="15.75" customHeight="1" x14ac:dyDescent="0.25">
      <c r="A28" s="53" t="s">
        <v>84</v>
      </c>
      <c r="B28" s="85">
        <v>0.39600000000000002</v>
      </c>
      <c r="C28" s="85">
        <v>0.95</v>
      </c>
      <c r="D28" s="86">
        <v>0.89</v>
      </c>
      <c r="E28" s="86" t="s">
        <v>201</v>
      </c>
    </row>
    <row r="29" spans="1:5" ht="15.75" customHeight="1" x14ac:dyDescent="0.25">
      <c r="A29" s="53" t="s">
        <v>58</v>
      </c>
      <c r="B29" s="85">
        <v>0.53700000000000003</v>
      </c>
      <c r="C29" s="85">
        <v>0.95</v>
      </c>
      <c r="D29" s="86">
        <v>113.44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247.22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262.05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1.48</v>
      </c>
      <c r="E32" s="86" t="s">
        <v>201</v>
      </c>
    </row>
    <row r="33" spans="1:6" ht="15.75" customHeight="1" x14ac:dyDescent="0.25">
      <c r="A33" s="53" t="s">
        <v>83</v>
      </c>
      <c r="B33" s="85">
        <v>0.94200000000000006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0.13800000000000001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0.90900000000000003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0.88900000000000001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3.9E-2</v>
      </c>
      <c r="C38" s="85">
        <v>0.95</v>
      </c>
      <c r="D38" s="86">
        <v>2.08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2020-08-31T04:50:52Z</dcterms:modified>
</cp:coreProperties>
</file>