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0CF45DFF-9FB1-4C61-96CD-62B64F45A2AA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<sst xmlns="http://schemas.openxmlformats.org/spreadsheetml/2006/main" count="1109" uniqueCount="272">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</sst>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575068</v>
      </c>
    </row>
    <row r="8" spans="1:3" ht="15" customHeight="1" x14ac:dyDescent="0.25">
      <c r="B8" s="7" t="s">
        <v>106</v>
      </c>
      <c r="C8" s="66">
        <v>1.9E-2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0.61118221282958995</v>
      </c>
    </row>
    <row r="11" spans="1:3" ht="15" customHeight="1" x14ac:dyDescent="0.25">
      <c r="B11" s="7" t="s">
        <v>108</v>
      </c>
      <c r="C11" s="66">
        <v>0.75099999999999989</v>
      </c>
    </row>
    <row r="12" spans="1:3" ht="15" customHeight="1" x14ac:dyDescent="0.25">
      <c r="B12" s="7" t="s">
        <v>109</v>
      </c>
      <c r="C12" s="66">
        <v>0.79700000000000004</v>
      </c>
    </row>
    <row r="13" spans="1:3" ht="15" customHeight="1" x14ac:dyDescent="0.25">
      <c r="B13" s="7" t="s">
        <v>110</v>
      </c>
      <c r="C13" s="66">
        <v>0.18100000000000002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0.1696</v>
      </c>
    </row>
    <row r="24" spans="1:3" ht="15" customHeight="1" x14ac:dyDescent="0.25">
      <c r="B24" s="20" t="s">
        <v>102</v>
      </c>
      <c r="C24" s="67">
        <v>0.5242</v>
      </c>
    </row>
    <row r="25" spans="1:3" ht="15" customHeight="1" x14ac:dyDescent="0.25">
      <c r="B25" s="20" t="s">
        <v>103</v>
      </c>
      <c r="C25" s="67">
        <v>0.2732</v>
      </c>
    </row>
    <row r="26" spans="1:3" ht="15" customHeight="1" x14ac:dyDescent="0.25">
      <c r="B26" s="20" t="s">
        <v>104</v>
      </c>
      <c r="C26" s="67">
        <v>3.3000000000000002E-2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7.1</v>
      </c>
    </row>
    <row r="38" spans="1:5" ht="15" customHeight="1" x14ac:dyDescent="0.25">
      <c r="B38" s="16" t="s">
        <v>91</v>
      </c>
      <c r="C38" s="68">
        <v>12.5</v>
      </c>
      <c r="D38" s="17"/>
      <c r="E38" s="18"/>
    </row>
    <row r="39" spans="1:5" ht="15" customHeight="1" x14ac:dyDescent="0.25">
      <c r="B39" s="16" t="s">
        <v>90</v>
      </c>
      <c r="C39" s="68">
        <v>14.5</v>
      </c>
      <c r="D39" s="17"/>
      <c r="E39" s="17"/>
    </row>
    <row r="40" spans="1:5" ht="15" customHeight="1" x14ac:dyDescent="0.25">
      <c r="B40" s="16" t="s">
        <v>171</v>
      </c>
      <c r="C40" s="68">
        <v>0.54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2.69E-2</v>
      </c>
      <c r="D45" s="17"/>
    </row>
    <row r="46" spans="1:5" ht="15.75" customHeight="1" x14ac:dyDescent="0.25">
      <c r="B46" s="16" t="s">
        <v>11</v>
      </c>
      <c r="C46" s="67">
        <v>0.10150000000000001</v>
      </c>
      <c r="D46" s="17"/>
    </row>
    <row r="47" spans="1:5" ht="15.75" customHeight="1" x14ac:dyDescent="0.25">
      <c r="B47" s="16" t="s">
        <v>12</v>
      </c>
      <c r="C47" s="67">
        <v>0.12640000000000001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0.74519999999999986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4.8988958911024998</v>
      </c>
      <c r="D51" s="17"/>
    </row>
    <row r="52" spans="1:4" ht="15" customHeight="1" x14ac:dyDescent="0.25">
      <c r="B52" s="16" t="s">
        <v>125</v>
      </c>
      <c r="C52" s="65">
        <v>4.1722290204999997</v>
      </c>
    </row>
    <row r="53" spans="1:4" ht="15.75" customHeight="1" x14ac:dyDescent="0.25">
      <c r="B53" s="16" t="s">
        <v>126</v>
      </c>
      <c r="C53" s="65">
        <v>4.1722290204999997</v>
      </c>
    </row>
    <row r="54" spans="1:4" ht="15.75" customHeight="1" x14ac:dyDescent="0.25">
      <c r="B54" s="16" t="s">
        <v>127</v>
      </c>
      <c r="C54" s="65">
        <v>2.0981650731900001</v>
      </c>
    </row>
    <row r="55" spans="1:4" ht="15.75" customHeight="1" x14ac:dyDescent="0.25">
      <c r="B55" s="16" t="s">
        <v>128</v>
      </c>
      <c r="C55" s="65">
        <v>2.0981650731900001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0.5151846600565696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4.8988958911024998</v>
      </c>
      <c r="C2" s="26">
        <f>'Baseline year population inputs'!C52</f>
        <v>4.1722290204999997</v>
      </c>
      <c r="D2" s="26">
        <f>'Baseline year population inputs'!C53</f>
        <v>4.1722290204999997</v>
      </c>
      <c r="E2" s="26">
        <f>'Baseline year population inputs'!C54</f>
        <v>2.0981650731900001</v>
      </c>
      <c r="F2" s="26">
        <f>'Baseline year population inputs'!C55</f>
        <v>2.0981650731900001</v>
      </c>
    </row>
    <row r="3" spans="1:6" ht="15.75" customHeight="1" x14ac:dyDescent="0.25">
      <c r="A3" s="3" t="s">
        <v>65</v>
      </c>
      <c r="B3" s="26">
        <f>frac_mam_1month * 2.6</f>
        <v>0.11413999999999999</v>
      </c>
      <c r="C3" s="26">
        <f>frac_mam_1_5months * 2.6</f>
        <v>0.11413999999999999</v>
      </c>
      <c r="D3" s="26">
        <f>frac_mam_6_11months * 2.6</f>
        <v>4.7840000000000001E-2</v>
      </c>
      <c r="E3" s="26">
        <f>frac_mam_12_23months * 2.6</f>
        <v>4.7060000000000005E-2</v>
      </c>
      <c r="F3" s="26">
        <f>frac_mam_24_59months * 2.6</f>
        <v>3.4580000000000007E-2</v>
      </c>
    </row>
    <row r="4" spans="1:6" ht="15.75" customHeight="1" x14ac:dyDescent="0.25">
      <c r="A4" s="3" t="s">
        <v>66</v>
      </c>
      <c r="B4" s="26">
        <f>frac_sam_1month * 2.6</f>
        <v>4.3160000000000004E-2</v>
      </c>
      <c r="C4" s="26">
        <f>frac_sam_1_5months * 2.6</f>
        <v>4.3160000000000004E-2</v>
      </c>
      <c r="D4" s="26">
        <f>frac_sam_6_11months * 2.6</f>
        <v>1.219426E-2</v>
      </c>
      <c r="E4" s="26">
        <f>frac_sam_12_23months * 2.6</f>
        <v>6.9201600000000007E-3</v>
      </c>
      <c r="F4" s="26">
        <f>frac_sam_24_59months * 2.6</f>
        <v>5.4046200000000006E-3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1.9E-2</v>
      </c>
      <c r="E2" s="93">
        <f>food_insecure</f>
        <v>1.9E-2</v>
      </c>
      <c r="F2" s="93">
        <f>food_insecure</f>
        <v>1.9E-2</v>
      </c>
      <c r="G2" s="93">
        <f>food_insecure</f>
        <v>1.9E-2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1.9E-2</v>
      </c>
      <c r="F5" s="93">
        <f>food_insecure</f>
        <v>1.9E-2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4.8988958911024998</v>
      </c>
      <c r="D7" s="93">
        <f>diarrhoea_1_5mo</f>
        <v>4.1722290204999997</v>
      </c>
      <c r="E7" s="93">
        <f>diarrhoea_6_11mo</f>
        <v>4.1722290204999997</v>
      </c>
      <c r="F7" s="93">
        <f>diarrhoea_12_23mo</f>
        <v>2.0981650731900001</v>
      </c>
      <c r="G7" s="93">
        <f>diarrhoea_24_59mo</f>
        <v>2.0981650731900001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1.9E-2</v>
      </c>
      <c r="F8" s="93">
        <f>food_insecure</f>
        <v>1.9E-2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4.8988958911024998</v>
      </c>
      <c r="D12" s="93">
        <f>diarrhoea_1_5mo</f>
        <v>4.1722290204999997</v>
      </c>
      <c r="E12" s="93">
        <f>diarrhoea_6_11mo</f>
        <v>4.1722290204999997</v>
      </c>
      <c r="F12" s="93">
        <f>diarrhoea_12_23mo</f>
        <v>2.0981650731900001</v>
      </c>
      <c r="G12" s="93">
        <f>diarrhoea_24_59mo</f>
        <v>2.0981650731900001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1.9E-2</v>
      </c>
      <c r="I15" s="93">
        <f>food_insecure</f>
        <v>1.9E-2</v>
      </c>
      <c r="J15" s="93">
        <f>food_insecure</f>
        <v>1.9E-2</v>
      </c>
      <c r="K15" s="93">
        <f>food_insecure</f>
        <v>1.9E-2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0.75099999999999989</v>
      </c>
      <c r="I18" s="93">
        <f>frac_PW_health_facility</f>
        <v>0.75099999999999989</v>
      </c>
      <c r="J18" s="93">
        <f>frac_PW_health_facility</f>
        <v>0.75099999999999989</v>
      </c>
      <c r="K18" s="93">
        <f>frac_PW_health_facility</f>
        <v>0.75099999999999989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0.18100000000000002</v>
      </c>
      <c r="M24" s="93">
        <f>famplan_unmet_need</f>
        <v>0.18100000000000002</v>
      </c>
      <c r="N24" s="93">
        <f>famplan_unmet_need</f>
        <v>0.18100000000000002</v>
      </c>
      <c r="O24" s="93">
        <f>famplan_unmet_need</f>
        <v>0.18100000000000002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0.19207209868431085</v>
      </c>
      <c r="M25" s="93">
        <f>(1-food_insecure)*(0.49)+food_insecure*(0.7)</f>
        <v>0.49398999999999998</v>
      </c>
      <c r="N25" s="93">
        <f>(1-food_insecure)*(0.49)+food_insecure*(0.7)</f>
        <v>0.49398999999999998</v>
      </c>
      <c r="O25" s="93">
        <f>(1-food_insecure)*(0.49)+food_insecure*(0.7)</f>
        <v>0.49398999999999998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8.2316613721847509E-2</v>
      </c>
      <c r="M26" s="93">
        <f>(1-food_insecure)*(0.21)+food_insecure*(0.3)</f>
        <v>0.21171000000000001</v>
      </c>
      <c r="N26" s="93">
        <f>(1-food_insecure)*(0.21)+food_insecure*(0.3)</f>
        <v>0.21171000000000001</v>
      </c>
      <c r="O26" s="93">
        <f>(1-food_insecure)*(0.21)+food_insecure*(0.3)</f>
        <v>0.21171000000000001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0.11442907476425168</v>
      </c>
      <c r="M27" s="93">
        <f>(1-food_insecure)*(0.3)</f>
        <v>0.29430000000000001</v>
      </c>
      <c r="N27" s="93">
        <f>(1-food_insecure)*(0.3)</f>
        <v>0.29430000000000001</v>
      </c>
      <c r="O27" s="93">
        <f>(1-food_insecure)*(0.3)</f>
        <v>0.29430000000000001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0.61118221282958995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120985</v>
      </c>
      <c r="C2" s="75">
        <v>291000</v>
      </c>
      <c r="D2" s="75">
        <v>627000</v>
      </c>
      <c r="E2" s="75">
        <v>488000</v>
      </c>
      <c r="F2" s="75">
        <v>410000</v>
      </c>
      <c r="G2" s="22">
        <f t="shared" ref="G2:G40" si="0">C2+D2+E2+F2</f>
        <v>1816000</v>
      </c>
      <c r="H2" s="22">
        <f t="shared" ref="H2:H40" si="1">(B2 + stillbirth*B2/(1000-stillbirth))/(1-abortion)</f>
        <v>140780.74346102917</v>
      </c>
      <c r="I2" s="22">
        <f>G2-H2</f>
        <v>1675219.2565389709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120092</v>
      </c>
      <c r="C3" s="75">
        <v>284000</v>
      </c>
      <c r="D3" s="75">
        <v>625000</v>
      </c>
      <c r="E3" s="75">
        <v>497000</v>
      </c>
      <c r="F3" s="75">
        <v>415000</v>
      </c>
      <c r="G3" s="22">
        <f t="shared" si="0"/>
        <v>1821000</v>
      </c>
      <c r="H3" s="22">
        <f t="shared" si="1"/>
        <v>139741.62948896072</v>
      </c>
      <c r="I3" s="22">
        <f t="shared" ref="I3:I15" si="3">G3-H3</f>
        <v>1681258.3705110392</v>
      </c>
    </row>
    <row r="4" spans="1:9" ht="15.75" customHeight="1" x14ac:dyDescent="0.25">
      <c r="A4" s="92">
        <f t="shared" si="2"/>
        <v>2021</v>
      </c>
      <c r="B4" s="74">
        <v>119042</v>
      </c>
      <c r="C4" s="75">
        <v>280000</v>
      </c>
      <c r="D4" s="75">
        <v>619000</v>
      </c>
      <c r="E4" s="75">
        <v>509000</v>
      </c>
      <c r="F4" s="75">
        <v>418000</v>
      </c>
      <c r="G4" s="22">
        <f t="shared" si="0"/>
        <v>1826000</v>
      </c>
      <c r="H4" s="22">
        <f t="shared" si="1"/>
        <v>138519.82694621509</v>
      </c>
      <c r="I4" s="22">
        <f t="shared" si="3"/>
        <v>1687480.173053785</v>
      </c>
    </row>
    <row r="5" spans="1:9" ht="15.75" customHeight="1" x14ac:dyDescent="0.25">
      <c r="A5" s="92">
        <f t="shared" si="2"/>
        <v>2022</v>
      </c>
      <c r="B5" s="74">
        <v>118366</v>
      </c>
      <c r="C5" s="75">
        <v>277000</v>
      </c>
      <c r="D5" s="75">
        <v>610000</v>
      </c>
      <c r="E5" s="75">
        <v>521000</v>
      </c>
      <c r="F5" s="75">
        <v>422000</v>
      </c>
      <c r="G5" s="22">
        <f t="shared" si="0"/>
        <v>1830000</v>
      </c>
      <c r="H5" s="22">
        <f t="shared" si="1"/>
        <v>137733.21883298075</v>
      </c>
      <c r="I5" s="22">
        <f t="shared" si="3"/>
        <v>1692266.7811670192</v>
      </c>
    </row>
    <row r="6" spans="1:9" ht="15.75" customHeight="1" x14ac:dyDescent="0.25">
      <c r="A6" s="92" t="str">
        <f t="shared" si="2"/>
        <v/>
      </c>
      <c r="B6" s="74">
        <v>109782.84599999998</v>
      </c>
      <c r="C6" s="75">
        <v>274000</v>
      </c>
      <c r="D6" s="75">
        <v>599000</v>
      </c>
      <c r="E6" s="75">
        <v>534000</v>
      </c>
      <c r="F6" s="75">
        <v>426000</v>
      </c>
      <c r="G6" s="22">
        <f t="shared" si="0"/>
        <v>1833000</v>
      </c>
      <c r="H6" s="22">
        <f t="shared" si="1"/>
        <v>127745.67656443085</v>
      </c>
      <c r="I6" s="22">
        <f t="shared" si="3"/>
        <v>1705254.3234355692</v>
      </c>
    </row>
    <row r="7" spans="1:9" ht="15.75" customHeight="1" x14ac:dyDescent="0.25">
      <c r="A7" s="92" t="str">
        <f t="shared" si="2"/>
        <v/>
      </c>
      <c r="B7" s="74">
        <v>108407.68400000001</v>
      </c>
      <c r="C7" s="75">
        <v>272000</v>
      </c>
      <c r="D7" s="75">
        <v>587000</v>
      </c>
      <c r="E7" s="75">
        <v>547000</v>
      </c>
      <c r="F7" s="75">
        <v>429000</v>
      </c>
      <c r="G7" s="22">
        <f t="shared" si="0"/>
        <v>1835000</v>
      </c>
      <c r="H7" s="22">
        <f t="shared" si="1"/>
        <v>126145.50853749074</v>
      </c>
      <c r="I7" s="22">
        <f t="shared" si="3"/>
        <v>1708854.4914625091</v>
      </c>
    </row>
    <row r="8" spans="1:9" ht="15.75" customHeight="1" x14ac:dyDescent="0.25">
      <c r="A8" s="92" t="str">
        <f t="shared" si="2"/>
        <v/>
      </c>
      <c r="B8" s="74">
        <v>106917.46560000003</v>
      </c>
      <c r="C8" s="75">
        <v>269000</v>
      </c>
      <c r="D8" s="75">
        <v>576000</v>
      </c>
      <c r="E8" s="75">
        <v>558000</v>
      </c>
      <c r="F8" s="75">
        <v>434000</v>
      </c>
      <c r="G8" s="22">
        <f t="shared" si="0"/>
        <v>1837000</v>
      </c>
      <c r="H8" s="22">
        <f t="shared" si="1"/>
        <v>124411.45841333234</v>
      </c>
      <c r="I8" s="22">
        <f t="shared" si="3"/>
        <v>1712588.5415866678</v>
      </c>
    </row>
    <row r="9" spans="1:9" ht="15.75" customHeight="1" x14ac:dyDescent="0.25">
      <c r="A9" s="92" t="str">
        <f t="shared" si="2"/>
        <v/>
      </c>
      <c r="B9" s="74">
        <v>105408.69680000001</v>
      </c>
      <c r="C9" s="75">
        <v>267000</v>
      </c>
      <c r="D9" s="75">
        <v>564000</v>
      </c>
      <c r="E9" s="75">
        <v>570000</v>
      </c>
      <c r="F9" s="75">
        <v>439000</v>
      </c>
      <c r="G9" s="22">
        <f t="shared" si="0"/>
        <v>1840000</v>
      </c>
      <c r="H9" s="22">
        <f t="shared" si="1"/>
        <v>122655.82264547015</v>
      </c>
      <c r="I9" s="22">
        <f t="shared" si="3"/>
        <v>1717344.17735453</v>
      </c>
    </row>
    <row r="10" spans="1:9" ht="15.75" customHeight="1" x14ac:dyDescent="0.25">
      <c r="A10" s="92" t="str">
        <f t="shared" si="2"/>
        <v/>
      </c>
      <c r="B10" s="74">
        <v>103850.52480000001</v>
      </c>
      <c r="C10" s="75">
        <v>265000</v>
      </c>
      <c r="D10" s="75">
        <v>551000</v>
      </c>
      <c r="E10" s="75">
        <v>580000</v>
      </c>
      <c r="F10" s="75">
        <v>444000</v>
      </c>
      <c r="G10" s="22">
        <f t="shared" si="0"/>
        <v>1840000</v>
      </c>
      <c r="H10" s="22">
        <f t="shared" si="1"/>
        <v>120842.70025343678</v>
      </c>
      <c r="I10" s="22">
        <f t="shared" si="3"/>
        <v>1719157.2997465632</v>
      </c>
    </row>
    <row r="11" spans="1:9" ht="15.75" customHeight="1" x14ac:dyDescent="0.25">
      <c r="A11" s="92" t="str">
        <f t="shared" si="2"/>
        <v/>
      </c>
      <c r="B11" s="74">
        <v>102259.872</v>
      </c>
      <c r="C11" s="75">
        <v>264000</v>
      </c>
      <c r="D11" s="75">
        <v>539000</v>
      </c>
      <c r="E11" s="75">
        <v>586000</v>
      </c>
      <c r="F11" s="75">
        <v>451000</v>
      </c>
      <c r="G11" s="22">
        <f t="shared" si="0"/>
        <v>1840000</v>
      </c>
      <c r="H11" s="22">
        <f t="shared" si="1"/>
        <v>118991.78250518395</v>
      </c>
      <c r="I11" s="22">
        <f t="shared" si="3"/>
        <v>1721008.2174948161</v>
      </c>
    </row>
    <row r="12" spans="1:9" ht="15.75" customHeight="1" x14ac:dyDescent="0.25">
      <c r="A12" s="92" t="str">
        <f t="shared" si="2"/>
        <v/>
      </c>
      <c r="B12" s="74">
        <v>100622.808</v>
      </c>
      <c r="C12" s="75">
        <v>263000</v>
      </c>
      <c r="D12" s="75">
        <v>529000</v>
      </c>
      <c r="E12" s="75">
        <v>588000</v>
      </c>
      <c r="F12" s="75">
        <v>459000</v>
      </c>
      <c r="G12" s="22">
        <f t="shared" si="0"/>
        <v>1839000</v>
      </c>
      <c r="H12" s="22">
        <f t="shared" si="1"/>
        <v>117086.859688196</v>
      </c>
      <c r="I12" s="22">
        <f t="shared" si="3"/>
        <v>1721913.1403118039</v>
      </c>
    </row>
    <row r="13" spans="1:9" ht="15.75" customHeight="1" x14ac:dyDescent="0.25">
      <c r="A13" s="92" t="str">
        <f t="shared" si="2"/>
        <v/>
      </c>
      <c r="B13" s="74">
        <v>299000</v>
      </c>
      <c r="C13" s="75">
        <v>625000</v>
      </c>
      <c r="D13" s="75">
        <v>480000</v>
      </c>
      <c r="E13" s="75">
        <v>406000</v>
      </c>
      <c r="F13" s="75">
        <v>1.0978139749999999E-2</v>
      </c>
      <c r="G13" s="22">
        <f t="shared" si="0"/>
        <v>1511000.0109781397</v>
      </c>
      <c r="H13" s="22">
        <f t="shared" si="1"/>
        <v>347922.81931518548</v>
      </c>
      <c r="I13" s="22">
        <f t="shared" si="3"/>
        <v>1163077.1916629542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1.0978139749999999E-2</v>
      </c>
    </row>
    <row r="4" spans="1:8" ht="15.75" customHeight="1" x14ac:dyDescent="0.25">
      <c r="B4" s="24" t="s">
        <v>7</v>
      </c>
      <c r="C4" s="76">
        <v>0.13146536403960846</v>
      </c>
    </row>
    <row r="5" spans="1:8" ht="15.75" customHeight="1" x14ac:dyDescent="0.25">
      <c r="B5" s="24" t="s">
        <v>8</v>
      </c>
      <c r="C5" s="76">
        <v>5.7518782340475222E-2</v>
      </c>
    </row>
    <row r="6" spans="1:8" ht="15.75" customHeight="1" x14ac:dyDescent="0.25">
      <c r="B6" s="24" t="s">
        <v>10</v>
      </c>
      <c r="C6" s="76">
        <v>9.5040986923808551E-2</v>
      </c>
    </row>
    <row r="7" spans="1:8" ht="15.75" customHeight="1" x14ac:dyDescent="0.25">
      <c r="B7" s="24" t="s">
        <v>13</v>
      </c>
      <c r="C7" s="76">
        <v>0.34367088178532024</v>
      </c>
    </row>
    <row r="8" spans="1:8" ht="15.75" customHeight="1" x14ac:dyDescent="0.25">
      <c r="B8" s="24" t="s">
        <v>14</v>
      </c>
      <c r="C8" s="76">
        <v>1.6237588239058058E-4</v>
      </c>
    </row>
    <row r="9" spans="1:8" ht="15.75" customHeight="1" x14ac:dyDescent="0.25">
      <c r="B9" s="24" t="s">
        <v>27</v>
      </c>
      <c r="C9" s="76">
        <v>0.24964862097879548</v>
      </c>
    </row>
    <row r="10" spans="1:8" ht="15.75" customHeight="1" x14ac:dyDescent="0.25">
      <c r="B10" s="24" t="s">
        <v>15</v>
      </c>
      <c r="C10" s="76">
        <v>0.11151484829960145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9.0726213644185399E-2</v>
      </c>
      <c r="D14" s="76">
        <v>9.0726213644185399E-2</v>
      </c>
      <c r="E14" s="76">
        <v>3.6679254689156497E-2</v>
      </c>
      <c r="F14" s="76">
        <v>3.6679254689156497E-2</v>
      </c>
    </row>
    <row r="15" spans="1:8" ht="15.75" customHeight="1" x14ac:dyDescent="0.25">
      <c r="B15" s="24" t="s">
        <v>16</v>
      </c>
      <c r="C15" s="76">
        <v>0.20014491583891497</v>
      </c>
      <c r="D15" s="76">
        <v>0.20014491583891497</v>
      </c>
      <c r="E15" s="76">
        <v>7.8201872986004006E-2</v>
      </c>
      <c r="F15" s="76">
        <v>7.8201872986004006E-2</v>
      </c>
    </row>
    <row r="16" spans="1:8" ht="15.75" customHeight="1" x14ac:dyDescent="0.25">
      <c r="B16" s="24" t="s">
        <v>17</v>
      </c>
      <c r="C16" s="76">
        <v>2.0736682377454199E-2</v>
      </c>
      <c r="D16" s="76">
        <v>2.0736682377454199E-2</v>
      </c>
      <c r="E16" s="76">
        <v>8.3634467713646701E-3</v>
      </c>
      <c r="F16" s="76">
        <v>8.3634467713646701E-3</v>
      </c>
    </row>
    <row r="17" spans="1:8" ht="15.75" customHeight="1" x14ac:dyDescent="0.25">
      <c r="B17" s="24" t="s">
        <v>18</v>
      </c>
      <c r="C17" s="76">
        <v>2.20791659968723E-8</v>
      </c>
      <c r="D17" s="76">
        <v>2.20791659968723E-8</v>
      </c>
      <c r="E17" s="76">
        <v>9.1154872597025783E-8</v>
      </c>
      <c r="F17" s="76">
        <v>9.1154872597025783E-8</v>
      </c>
    </row>
    <row r="18" spans="1:8" ht="15.75" customHeight="1" x14ac:dyDescent="0.25">
      <c r="B18" s="24" t="s">
        <v>19</v>
      </c>
      <c r="C18" s="76">
        <v>1.25533674068673E-6</v>
      </c>
      <c r="D18" s="76">
        <v>1.25533674068673E-6</v>
      </c>
      <c r="E18" s="76">
        <v>5.7717464102602913E-6</v>
      </c>
      <c r="F18" s="76">
        <v>5.7717464102602913E-6</v>
      </c>
    </row>
    <row r="19" spans="1:8" ht="15.75" customHeight="1" x14ac:dyDescent="0.25">
      <c r="B19" s="24" t="s">
        <v>20</v>
      </c>
      <c r="C19" s="76">
        <v>2.8102808112108298E-2</v>
      </c>
      <c r="D19" s="76">
        <v>2.8102808112108298E-2</v>
      </c>
      <c r="E19" s="76">
        <v>4.5337217229590498E-2</v>
      </c>
      <c r="F19" s="76">
        <v>4.5337217229590498E-2</v>
      </c>
    </row>
    <row r="20" spans="1:8" ht="15.75" customHeight="1" x14ac:dyDescent="0.25">
      <c r="B20" s="24" t="s">
        <v>21</v>
      </c>
      <c r="C20" s="76">
        <v>4.2956387765573603E-2</v>
      </c>
      <c r="D20" s="76">
        <v>4.2956387765573603E-2</v>
      </c>
      <c r="E20" s="76">
        <v>0.48683494968373592</v>
      </c>
      <c r="F20" s="76">
        <v>0.48683494968373592</v>
      </c>
    </row>
    <row r="21" spans="1:8" ht="15.75" customHeight="1" x14ac:dyDescent="0.25">
      <c r="B21" s="24" t="s">
        <v>22</v>
      </c>
      <c r="C21" s="76">
        <v>3.8696157000376902E-2</v>
      </c>
      <c r="D21" s="76">
        <v>3.8696157000376902E-2</v>
      </c>
      <c r="E21" s="76">
        <v>0.100877612712361</v>
      </c>
      <c r="F21" s="76">
        <v>0.100877612712361</v>
      </c>
    </row>
    <row r="22" spans="1:8" ht="15.75" customHeight="1" x14ac:dyDescent="0.25">
      <c r="B22" s="24" t="s">
        <v>23</v>
      </c>
      <c r="C22" s="76">
        <v>0.57863555784548004</v>
      </c>
      <c r="D22" s="76">
        <v>0.57863555784548004</v>
      </c>
      <c r="E22" s="76">
        <v>0.24369978302650463</v>
      </c>
      <c r="F22" s="76">
        <v>0.24369978302650463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5.3800000000000001E-2</v>
      </c>
    </row>
    <row r="27" spans="1:8" ht="15.75" customHeight="1" x14ac:dyDescent="0.25">
      <c r="B27" s="24" t="s">
        <v>39</v>
      </c>
      <c r="C27" s="76">
        <v>1.9299999999999998E-2</v>
      </c>
    </row>
    <row r="28" spans="1:8" ht="15.75" customHeight="1" x14ac:dyDescent="0.25">
      <c r="B28" s="24" t="s">
        <v>40</v>
      </c>
      <c r="C28" s="76">
        <v>0.17989999999999998</v>
      </c>
    </row>
    <row r="29" spans="1:8" ht="15.75" customHeight="1" x14ac:dyDescent="0.25">
      <c r="B29" s="24" t="s">
        <v>41</v>
      </c>
      <c r="C29" s="76">
        <v>0.23530000000000001</v>
      </c>
    </row>
    <row r="30" spans="1:8" ht="15.75" customHeight="1" x14ac:dyDescent="0.25">
      <c r="B30" s="24" t="s">
        <v>42</v>
      </c>
      <c r="C30" s="76">
        <v>6.88E-2</v>
      </c>
    </row>
    <row r="31" spans="1:8" ht="15.75" customHeight="1" x14ac:dyDescent="0.25">
      <c r="B31" s="24" t="s">
        <v>43</v>
      </c>
      <c r="C31" s="76">
        <v>4.4800000000000006E-2</v>
      </c>
    </row>
    <row r="32" spans="1:8" ht="15.75" customHeight="1" x14ac:dyDescent="0.25">
      <c r="B32" s="24" t="s">
        <v>44</v>
      </c>
      <c r="C32" s="76">
        <v>1.9699999999999999E-2</v>
      </c>
    </row>
    <row r="33" spans="2:3" ht="15.75" customHeight="1" x14ac:dyDescent="0.25">
      <c r="B33" s="24" t="s">
        <v>45</v>
      </c>
      <c r="C33" s="76">
        <v>0.14849999999999999</v>
      </c>
    </row>
    <row r="34" spans="2:3" ht="15.75" customHeight="1" x14ac:dyDescent="0.25">
      <c r="B34" s="24" t="s">
        <v>46</v>
      </c>
      <c r="C34" s="76">
        <v>0.22990000000000013</v>
      </c>
    </row>
    <row r="35" spans="2:3" ht="15.75" customHeight="1" x14ac:dyDescent="0.25">
      <c r="B35" s="32" t="s">
        <v>129</v>
      </c>
      <c r="C35" s="91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0.69201822630410648</v>
      </c>
      <c r="D2" s="77">
        <v>0.69319999999999993</v>
      </c>
      <c r="E2" s="77">
        <v>0.67069999999999996</v>
      </c>
      <c r="F2" s="77">
        <v>0.54820000000000002</v>
      </c>
      <c r="G2" s="77">
        <v>0.52</v>
      </c>
    </row>
    <row r="3" spans="1:15" ht="15.75" customHeight="1" x14ac:dyDescent="0.25">
      <c r="A3" s="5"/>
      <c r="B3" s="11" t="s">
        <v>118</v>
      </c>
      <c r="C3" s="77">
        <v>0.20559999999999998</v>
      </c>
      <c r="D3" s="77">
        <v>0.20559999999999998</v>
      </c>
      <c r="E3" s="77">
        <v>0.25069999999999998</v>
      </c>
      <c r="F3" s="77">
        <v>0.29730000000000001</v>
      </c>
      <c r="G3" s="77">
        <v>0.3347</v>
      </c>
    </row>
    <row r="4" spans="1:15" ht="15.75" customHeight="1" x14ac:dyDescent="0.25">
      <c r="A4" s="5"/>
      <c r="B4" s="11" t="s">
        <v>116</v>
      </c>
      <c r="C4" s="78">
        <v>5.91E-2</v>
      </c>
      <c r="D4" s="78">
        <v>5.91E-2</v>
      </c>
      <c r="E4" s="78">
        <v>6.2699999999999992E-2</v>
      </c>
      <c r="F4" s="78">
        <v>0.1232</v>
      </c>
      <c r="G4" s="78">
        <v>0.1197</v>
      </c>
    </row>
    <row r="5" spans="1:15" ht="15.75" customHeight="1" x14ac:dyDescent="0.25">
      <c r="A5" s="5"/>
      <c r="B5" s="11" t="s">
        <v>119</v>
      </c>
      <c r="C5" s="78">
        <v>4.2099999999999999E-2</v>
      </c>
      <c r="D5" s="78">
        <v>4.2099999999999999E-2</v>
      </c>
      <c r="E5" s="78">
        <v>1.5900000000000001E-2</v>
      </c>
      <c r="F5" s="78">
        <v>3.1300000000000001E-2</v>
      </c>
      <c r="G5" s="78">
        <v>2.5600000000000001E-2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0.81319999999999992</v>
      </c>
      <c r="D8" s="77">
        <v>0.81319999999999992</v>
      </c>
      <c r="E8" s="77">
        <v>0.89410000000000001</v>
      </c>
      <c r="F8" s="77">
        <v>0.88739999999999997</v>
      </c>
      <c r="G8" s="77">
        <v>0.89879999999999993</v>
      </c>
    </row>
    <row r="9" spans="1:15" ht="15.75" customHeight="1" x14ac:dyDescent="0.25">
      <c r="B9" s="7" t="s">
        <v>121</v>
      </c>
      <c r="C9" s="77">
        <v>0.1263</v>
      </c>
      <c r="D9" s="77">
        <v>0.1263</v>
      </c>
      <c r="E9" s="77">
        <v>8.2799999999999999E-2</v>
      </c>
      <c r="F9" s="77">
        <v>9.1899999999999996E-2</v>
      </c>
      <c r="G9" s="77">
        <v>8.5800000000000001E-2</v>
      </c>
    </row>
    <row r="10" spans="1:15" ht="15.75" customHeight="1" x14ac:dyDescent="0.25">
      <c r="B10" s="7" t="s">
        <v>122</v>
      </c>
      <c r="C10" s="78">
        <v>4.3899999999999995E-2</v>
      </c>
      <c r="D10" s="78">
        <v>4.3899999999999995E-2</v>
      </c>
      <c r="E10" s="78">
        <v>1.84E-2</v>
      </c>
      <c r="F10" s="78">
        <v>1.8100000000000002E-2</v>
      </c>
      <c r="G10" s="78">
        <v>1.3300000000000001E-2</v>
      </c>
    </row>
    <row r="11" spans="1:15" ht="15.75" customHeight="1" x14ac:dyDescent="0.25">
      <c r="B11" s="7" t="s">
        <v>123</v>
      </c>
      <c r="C11" s="78">
        <v>1.66E-2</v>
      </c>
      <c r="D11" s="78">
        <v>1.66E-2</v>
      </c>
      <c r="E11" s="78">
        <v>4.6901E-3</v>
      </c>
      <c r="F11" s="78">
        <v>2.6616000000000001E-3</v>
      </c>
      <c r="G11" s="78">
        <v>2.0787000000000002E-3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0.62117420374999999</v>
      </c>
      <c r="D14" s="79">
        <v>0.58930203002600001</v>
      </c>
      <c r="E14" s="79">
        <v>0.58930203002600001</v>
      </c>
      <c r="F14" s="79">
        <v>0.24906386424600002</v>
      </c>
      <c r="G14" s="79">
        <v>0.24906386424600002</v>
      </c>
      <c r="H14" s="80">
        <v>0.28999999999999998</v>
      </c>
      <c r="I14" s="80">
        <v>0.28999999999999998</v>
      </c>
      <c r="J14" s="80">
        <v>0.28999999999999998</v>
      </c>
      <c r="K14" s="80">
        <v>0.28999999999999998</v>
      </c>
      <c r="L14" s="80">
        <v>0.22833999999999999</v>
      </c>
      <c r="M14" s="80">
        <v>0.22833999999999999</v>
      </c>
      <c r="N14" s="80">
        <v>0.22833999999999999</v>
      </c>
      <c r="O14" s="80">
        <v>0.22833999999999999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0.32001942099485403</v>
      </c>
      <c r="D15" s="77">
        <f t="shared" si="0"/>
        <v>0.3035993660095912</v>
      </c>
      <c r="E15" s="77">
        <f t="shared" si="0"/>
        <v>0.3035993660095912</v>
      </c>
      <c r="F15" s="77">
        <f t="shared" si="0"/>
        <v>0.12831388223395113</v>
      </c>
      <c r="G15" s="77">
        <f t="shared" si="0"/>
        <v>0.12831388223395113</v>
      </c>
      <c r="H15" s="77">
        <f t="shared" si="0"/>
        <v>0.14940355141640518</v>
      </c>
      <c r="I15" s="77">
        <f t="shared" si="0"/>
        <v>0.14940355141640518</v>
      </c>
      <c r="J15" s="77">
        <f t="shared" si="0"/>
        <v>0.14940355141640518</v>
      </c>
      <c r="K15" s="77">
        <f t="shared" si="0"/>
        <v>0.14940355141640518</v>
      </c>
      <c r="L15" s="77">
        <f t="shared" si="0"/>
        <v>0.11763726527731709</v>
      </c>
      <c r="M15" s="77">
        <f t="shared" si="0"/>
        <v>0.11763726527731709</v>
      </c>
      <c r="N15" s="77">
        <f t="shared" si="0"/>
        <v>0.11763726527731709</v>
      </c>
      <c r="O15" s="77">
        <f t="shared" si="0"/>
        <v>0.11763726527731709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0.66890000000000005</v>
      </c>
      <c r="D2" s="78">
        <v>0.4456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0.1051</v>
      </c>
      <c r="D3" s="78">
        <v>0.1216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0.1797</v>
      </c>
      <c r="D4" s="78">
        <v>0.38040000000000002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4.6300000000000008E-2</v>
      </c>
      <c r="D5" s="77">
        <f t="shared" ref="D5:G5" si="0">1-SUM(D2:D4)</f>
        <v>5.2400000000000002E-2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0.1386</v>
      </c>
      <c r="D2" s="28">
        <v>0.1399</v>
      </c>
      <c r="E2" s="28">
        <v>0.1396</v>
      </c>
      <c r="F2" s="28">
        <v>0.1396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2.1822349999999997E-2</v>
      </c>
      <c r="D4" s="28">
        <v>2.1711350000000001E-2</v>
      </c>
      <c r="E4" s="28">
        <v>2.1706339999999998E-2</v>
      </c>
      <c r="F4" s="28">
        <v>2.1706339999999998E-2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0.58930203002600001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0.28999999999999998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0.22833999999999999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0.4456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11.555</v>
      </c>
      <c r="D13" s="28">
        <v>11.266</v>
      </c>
      <c r="E13" s="28">
        <v>10.827</v>
      </c>
      <c r="F13" s="28">
        <v>10.465999999999999</v>
      </c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0.54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58.536923175170507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39.891505403581561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422.35845794346864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0.63646603499323506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1.4909711180634551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1.4909711180634551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1.4909711180634551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1.4909711180634551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13.023804847377471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13.023804847377471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0.73057064727282073</v>
      </c>
      <c r="E17" s="86" t="s">
        <v>201</v>
      </c>
    </row>
    <row r="18" spans="1:5" ht="15.75" customHeight="1" x14ac:dyDescent="0.25">
      <c r="A18" s="53" t="s">
        <v>175</v>
      </c>
      <c r="B18" s="85">
        <v>0.44600000000000001</v>
      </c>
      <c r="C18" s="85">
        <v>0.95</v>
      </c>
      <c r="D18" s="86">
        <v>9.7344812256272366</v>
      </c>
      <c r="E18" s="86" t="s">
        <v>201</v>
      </c>
    </row>
    <row r="19" spans="1:5" ht="15.75" customHeight="1" x14ac:dyDescent="0.25">
      <c r="A19" s="53" t="s">
        <v>174</v>
      </c>
      <c r="B19" s="85">
        <v>0.78200000000000003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6.5464220867330107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22.481023737060067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4.2866035394646582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18.590824811122555</v>
      </c>
      <c r="E24" s="86" t="s">
        <v>201</v>
      </c>
    </row>
    <row r="25" spans="1:5" ht="15.75" customHeight="1" x14ac:dyDescent="0.25">
      <c r="A25" s="53" t="s">
        <v>87</v>
      </c>
      <c r="B25" s="85">
        <v>0.42799999999999999</v>
      </c>
      <c r="C25" s="85">
        <v>0.95</v>
      </c>
      <c r="D25" s="86">
        <v>18.585409107657505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5.2451403613819769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7.3890746355630235</v>
      </c>
      <c r="E27" s="86" t="s">
        <v>201</v>
      </c>
    </row>
    <row r="28" spans="1:5" ht="15.75" customHeight="1" x14ac:dyDescent="0.25">
      <c r="A28" s="53" t="s">
        <v>84</v>
      </c>
      <c r="B28" s="85">
        <v>0.69799999999999995</v>
      </c>
      <c r="C28" s="85">
        <v>0.95</v>
      </c>
      <c r="D28" s="86">
        <v>0.88433103305071026</v>
      </c>
      <c r="E28" s="86" t="s">
        <v>201</v>
      </c>
    </row>
    <row r="29" spans="1:5" ht="15.75" customHeight="1" x14ac:dyDescent="0.25">
      <c r="A29" s="53" t="s">
        <v>58</v>
      </c>
      <c r="B29" s="85">
        <v>0.78200000000000003</v>
      </c>
      <c r="C29" s="85">
        <v>0.95</v>
      </c>
      <c r="D29" s="86">
        <v>114.80634956846563</v>
      </c>
      <c r="E29" s="86" t="s">
        <v>201</v>
      </c>
    </row>
    <row r="30" spans="1:5" ht="15.75" customHeight="1" x14ac:dyDescent="0.25">
      <c r="A30" s="53" t="s">
        <v>67</v>
      </c>
      <c r="B30" s="85">
        <v>1.9E-2</v>
      </c>
      <c r="C30" s="85">
        <v>0.95</v>
      </c>
      <c r="D30" s="86">
        <v>280.51834194938908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280.51834194938908</v>
      </c>
      <c r="E31" s="86" t="s">
        <v>201</v>
      </c>
    </row>
    <row r="32" spans="1:5" ht="15.75" customHeight="1" x14ac:dyDescent="0.25">
      <c r="A32" s="53" t="s">
        <v>28</v>
      </c>
      <c r="B32" s="85">
        <v>0.81</v>
      </c>
      <c r="C32" s="85">
        <v>0.95</v>
      </c>
      <c r="D32" s="86">
        <v>1.5698421778540761</v>
      </c>
      <c r="E32" s="86" t="s">
        <v>201</v>
      </c>
    </row>
    <row r="33" spans="1:6" ht="15.75" customHeight="1" x14ac:dyDescent="0.25">
      <c r="A33" s="53" t="s">
        <v>83</v>
      </c>
      <c r="B33" s="85">
        <v>0.91299999999999992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0.41799999999999998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0.87400000000000011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0.97400000000000009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0.87400000000000011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0.32700000000000001</v>
      </c>
      <c r="C38" s="85">
        <v>0.95</v>
      </c>
      <c r="D38" s="86">
        <v>2.0080431939835299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1.59096410648944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2020-08-29T01:33:23Z</dcterms:modified>
</cp:coreProperties>
</file>