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E7920F2D-876E-4FFF-B818-F55671CC33D0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<sst xmlns="http://schemas.openxmlformats.org/spreadsheetml/2006/main" count="1109" uniqueCount="272">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</sst>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365806</v>
      </c>
    </row>
    <row r="8" spans="1:3" ht="15" customHeight="1">
      <c r="B8" s="7" t="s">
        <v>106</v>
      </c>
      <c r="C8" s="66">
        <v>6.0000000000000001E-3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0.81408699039999999</v>
      </c>
    </row>
    <row r="11" spans="1:3" ht="15" customHeight="1">
      <c r="B11" s="7" t="s">
        <v>108</v>
      </c>
      <c r="C11" s="66">
        <v>0.89599999999999991</v>
      </c>
    </row>
    <row r="12" spans="1:3" ht="15" customHeight="1">
      <c r="B12" s="7" t="s">
        <v>109</v>
      </c>
      <c r="C12" s="66">
        <v>0.70299999999999996</v>
      </c>
    </row>
    <row r="13" spans="1:3" ht="15" customHeight="1">
      <c r="B13" s="7" t="s">
        <v>110</v>
      </c>
      <c r="C13" s="66">
        <v>0.317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7.1399999999999991E-2</v>
      </c>
    </row>
    <row r="24" spans="1:3" ht="15" customHeight="1">
      <c r="B24" s="20" t="s">
        <v>102</v>
      </c>
      <c r="C24" s="67">
        <v>0.52029999999999998</v>
      </c>
    </row>
    <row r="25" spans="1:3" ht="15" customHeight="1">
      <c r="B25" s="20" t="s">
        <v>103</v>
      </c>
      <c r="C25" s="67">
        <v>0.36659999999999998</v>
      </c>
    </row>
    <row r="26" spans="1:3" ht="15" customHeight="1">
      <c r="B26" s="20" t="s">
        <v>104</v>
      </c>
      <c r="C26" s="67">
        <v>4.1700000000000001E-2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9.1</v>
      </c>
    </row>
    <row r="38" spans="1:5" ht="15" customHeight="1">
      <c r="B38" s="16" t="s">
        <v>91</v>
      </c>
      <c r="C38" s="68">
        <v>14.8</v>
      </c>
      <c r="D38" s="17"/>
      <c r="E38" s="18"/>
    </row>
    <row r="39" spans="1:5" ht="15" customHeight="1">
      <c r="B39" s="16" t="s">
        <v>90</v>
      </c>
      <c r="C39" s="68">
        <v>17.2</v>
      </c>
      <c r="D39" s="17"/>
      <c r="E39" s="17"/>
    </row>
    <row r="40" spans="1:5" ht="15" customHeight="1">
      <c r="B40" s="16" t="s">
        <v>171</v>
      </c>
      <c r="C40" s="68">
        <v>0.44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0.03</v>
      </c>
      <c r="D45" s="17"/>
    </row>
    <row r="46" spans="1:5" ht="15.75" customHeight="1">
      <c r="B46" s="16" t="s">
        <v>11</v>
      </c>
      <c r="C46" s="67">
        <v>0.10460000000000001</v>
      </c>
      <c r="D46" s="17"/>
    </row>
    <row r="47" spans="1:5" ht="15.75" customHeight="1">
      <c r="B47" s="16" t="s">
        <v>12</v>
      </c>
      <c r="C47" s="67">
        <v>7.7699999999999991E-2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0.78769999999999996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2.2805377467175001</v>
      </c>
      <c r="D51" s="17"/>
    </row>
    <row r="52" spans="1:4" ht="15" customHeight="1">
      <c r="B52" s="16" t="s">
        <v>125</v>
      </c>
      <c r="C52" s="65">
        <v>2.0420213770299998</v>
      </c>
    </row>
    <row r="53" spans="1:4" ht="15.75" customHeight="1">
      <c r="B53" s="16" t="s">
        <v>126</v>
      </c>
      <c r="C53" s="65">
        <v>2.0420213770299998</v>
      </c>
    </row>
    <row r="54" spans="1:4" ht="15.75" customHeight="1">
      <c r="B54" s="16" t="s">
        <v>127</v>
      </c>
      <c r="C54" s="65">
        <v>1.2157038472699999</v>
      </c>
    </row>
    <row r="55" spans="1:4" ht="15.75" customHeight="1">
      <c r="B55" s="16" t="s">
        <v>128</v>
      </c>
      <c r="C55" s="65">
        <v>1.2157038472699999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0.52070589217178043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2.2805377467175001</v>
      </c>
      <c r="C2" s="26">
        <f>'Baseline year population inputs'!C52</f>
        <v>2.0420213770299998</v>
      </c>
      <c r="D2" s="26">
        <f>'Baseline year population inputs'!C53</f>
        <v>2.0420213770299998</v>
      </c>
      <c r="E2" s="26">
        <f>'Baseline year population inputs'!C54</f>
        <v>1.2157038472699999</v>
      </c>
      <c r="F2" s="26">
        <f>'Baseline year population inputs'!C55</f>
        <v>1.2157038472699999</v>
      </c>
    </row>
    <row r="3" spans="1:6" ht="15.75" customHeight="1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1.9407388000000001E-2</v>
      </c>
      <c r="E3" s="26">
        <f>frac_mam_12_23months * 2.6</f>
        <v>1.1685648000000002E-2</v>
      </c>
      <c r="F3" s="26">
        <f>frac_mam_24_59months * 2.6</f>
        <v>7.2272200000000003E-3</v>
      </c>
    </row>
    <row r="4" spans="1:6" ht="15.75" customHeight="1">
      <c r="A4" s="3" t="s">
        <v>66</v>
      </c>
      <c r="B4" s="26">
        <f>frac_sam_1month * 2.6</f>
        <v>2.6259999999999999E-2</v>
      </c>
      <c r="C4" s="26">
        <f>frac_sam_1_5months * 2.6</f>
        <v>2.6259999999999999E-2</v>
      </c>
      <c r="D4" s="26">
        <f>frac_sam_6_11months * 2.6</f>
        <v>8.5173660000000019E-3</v>
      </c>
      <c r="E4" s="26">
        <f>frac_sam_12_23months * 2.6</f>
        <v>1.6045379999999998E-2</v>
      </c>
      <c r="F4" s="26">
        <f>frac_sam_24_59months * 2.6</f>
        <v>4.7307E-3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6.0000000000000001E-3</v>
      </c>
      <c r="E2" s="93">
        <f>food_insecure</f>
        <v>6.0000000000000001E-3</v>
      </c>
      <c r="F2" s="93">
        <f>food_insecure</f>
        <v>6.0000000000000001E-3</v>
      </c>
      <c r="G2" s="93">
        <f>food_insecure</f>
        <v>6.0000000000000001E-3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6.0000000000000001E-3</v>
      </c>
      <c r="F5" s="93">
        <f>food_insecure</f>
        <v>6.0000000000000001E-3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2.2805377467175001</v>
      </c>
      <c r="D7" s="93">
        <f>diarrhoea_1_5mo</f>
        <v>2.0420213770299998</v>
      </c>
      <c r="E7" s="93">
        <f>diarrhoea_6_11mo</f>
        <v>2.0420213770299998</v>
      </c>
      <c r="F7" s="93">
        <f>diarrhoea_12_23mo</f>
        <v>1.2157038472699999</v>
      </c>
      <c r="G7" s="93">
        <f>diarrhoea_24_59mo</f>
        <v>1.2157038472699999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6.0000000000000001E-3</v>
      </c>
      <c r="F8" s="93">
        <f>food_insecure</f>
        <v>6.0000000000000001E-3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2.2805377467175001</v>
      </c>
      <c r="D12" s="93">
        <f>diarrhoea_1_5mo</f>
        <v>2.0420213770299998</v>
      </c>
      <c r="E12" s="93">
        <f>diarrhoea_6_11mo</f>
        <v>2.0420213770299998</v>
      </c>
      <c r="F12" s="93">
        <f>diarrhoea_12_23mo</f>
        <v>1.2157038472699999</v>
      </c>
      <c r="G12" s="93">
        <f>diarrhoea_24_59mo</f>
        <v>1.2157038472699999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6.0000000000000001E-3</v>
      </c>
      <c r="I15" s="93">
        <f>food_insecure</f>
        <v>6.0000000000000001E-3</v>
      </c>
      <c r="J15" s="93">
        <f>food_insecure</f>
        <v>6.0000000000000001E-3</v>
      </c>
      <c r="K15" s="93">
        <f>food_insecure</f>
        <v>6.0000000000000001E-3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0.89599999999999991</v>
      </c>
      <c r="I18" s="93">
        <f>frac_PW_health_facility</f>
        <v>0.89599999999999991</v>
      </c>
      <c r="J18" s="93">
        <f>frac_PW_health_facility</f>
        <v>0.89599999999999991</v>
      </c>
      <c r="K18" s="93">
        <f>frac_PW_health_facility</f>
        <v>0.89599999999999991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0.317</v>
      </c>
      <c r="M24" s="93">
        <f>famplan_unmet_need</f>
        <v>0.317</v>
      </c>
      <c r="N24" s="93">
        <f>famplan_unmet_need</f>
        <v>0.317</v>
      </c>
      <c r="O24" s="93">
        <f>famplan_unmet_need</f>
        <v>0.317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9.1331625096096006E-2</v>
      </c>
      <c r="M25" s="93">
        <f>(1-food_insecure)*(0.49)+food_insecure*(0.7)</f>
        <v>0.49125999999999997</v>
      </c>
      <c r="N25" s="93">
        <f>(1-food_insecure)*(0.49)+food_insecure*(0.7)</f>
        <v>0.49125999999999997</v>
      </c>
      <c r="O25" s="93">
        <f>(1-food_insecure)*(0.49)+food_insecure*(0.7)</f>
        <v>0.49125999999999997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3.9142125041183994E-2</v>
      </c>
      <c r="M26" s="93">
        <f>(1-food_insecure)*(0.21)+food_insecure*(0.3)</f>
        <v>0.21053999999999998</v>
      </c>
      <c r="N26" s="93">
        <f>(1-food_insecure)*(0.21)+food_insecure*(0.3)</f>
        <v>0.21053999999999998</v>
      </c>
      <c r="O26" s="93">
        <f>(1-food_insecure)*(0.21)+food_insecure*(0.3)</f>
        <v>0.21053999999999998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5.5439259462719999E-2</v>
      </c>
      <c r="M27" s="93">
        <f>(1-food_insecure)*(0.3)</f>
        <v>0.29819999999999997</v>
      </c>
      <c r="N27" s="93">
        <f>(1-food_insecure)*(0.3)</f>
        <v>0.29819999999999997</v>
      </c>
      <c r="O27" s="93">
        <f>(1-food_insecure)*(0.3)</f>
        <v>0.29819999999999997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75902</v>
      </c>
      <c r="C2" s="75">
        <v>107000</v>
      </c>
      <c r="D2" s="75">
        <v>243000</v>
      </c>
      <c r="E2" s="75">
        <v>276000</v>
      </c>
      <c r="F2" s="75">
        <v>212000</v>
      </c>
      <c r="G2" s="22">
        <f t="shared" ref="G2:G40" si="0">C2+D2+E2+F2</f>
        <v>838000</v>
      </c>
      <c r="H2" s="22">
        <f t="shared" ref="H2:H40" si="1">(B2 + stillbirth*B2/(1000-stillbirth))/(1-abortion)</f>
        <v>87885.24041595601</v>
      </c>
      <c r="I2" s="22">
        <f>G2-H2</f>
        <v>750114.75958404399</v>
      </c>
    </row>
    <row r="3" spans="1:9" ht="15.75" customHeight="1">
      <c r="A3" s="92">
        <f t="shared" ref="A3:A40" si="2">IF($A$2+ROW(A3)-2&lt;=end_year,A2+1,"")</f>
        <v>2021</v>
      </c>
      <c r="B3" s="74">
        <v>74401</v>
      </c>
      <c r="C3" s="75">
        <v>111000</v>
      </c>
      <c r="D3" s="75">
        <v>235000</v>
      </c>
      <c r="E3" s="75">
        <v>282000</v>
      </c>
      <c r="F3" s="75">
        <v>216000</v>
      </c>
      <c r="G3" s="22">
        <f t="shared" si="0"/>
        <v>844000</v>
      </c>
      <c r="H3" s="22">
        <f t="shared" si="1"/>
        <v>86147.265845268164</v>
      </c>
      <c r="I3" s="22">
        <f t="shared" ref="I3:I15" si="3">G3-H3</f>
        <v>757852.73415473185</v>
      </c>
    </row>
    <row r="4" spans="1:9" ht="15.75" customHeight="1">
      <c r="A4" s="92">
        <f t="shared" si="2"/>
        <v>2022</v>
      </c>
      <c r="B4" s="74">
        <v>73293</v>
      </c>
      <c r="C4" s="75">
        <v>115000</v>
      </c>
      <c r="D4" s="75">
        <v>228000</v>
      </c>
      <c r="E4" s="75">
        <v>285000</v>
      </c>
      <c r="F4" s="75">
        <v>220000</v>
      </c>
      <c r="G4" s="22">
        <f t="shared" si="0"/>
        <v>848000</v>
      </c>
      <c r="H4" s="22">
        <f t="shared" si="1"/>
        <v>84864.337248118158</v>
      </c>
      <c r="I4" s="22">
        <f t="shared" si="3"/>
        <v>763135.66275188187</v>
      </c>
    </row>
    <row r="5" spans="1:9" ht="15.75" customHeight="1">
      <c r="A5" s="92" t="str">
        <f t="shared" si="2"/>
        <v/>
      </c>
      <c r="B5" s="74">
        <v>63140.796000000009</v>
      </c>
      <c r="C5" s="75">
        <v>121000</v>
      </c>
      <c r="D5" s="75">
        <v>221000</v>
      </c>
      <c r="E5" s="75">
        <v>285000</v>
      </c>
      <c r="F5" s="75">
        <v>222000</v>
      </c>
      <c r="G5" s="22">
        <f t="shared" si="0"/>
        <v>849000</v>
      </c>
      <c r="H5" s="22">
        <f t="shared" si="1"/>
        <v>73109.32566355083</v>
      </c>
      <c r="I5" s="22">
        <f t="shared" si="3"/>
        <v>775890.67433644913</v>
      </c>
    </row>
    <row r="6" spans="1:9" ht="15.75" customHeight="1">
      <c r="A6" s="92" t="str">
        <f t="shared" si="2"/>
        <v/>
      </c>
      <c r="B6" s="74">
        <v>61927.8842</v>
      </c>
      <c r="C6" s="75">
        <v>128000</v>
      </c>
      <c r="D6" s="75">
        <v>217000</v>
      </c>
      <c r="E6" s="75">
        <v>284000</v>
      </c>
      <c r="F6" s="75">
        <v>227000</v>
      </c>
      <c r="G6" s="22">
        <f t="shared" si="0"/>
        <v>856000</v>
      </c>
      <c r="H6" s="22">
        <f t="shared" si="1"/>
        <v>71704.922022719882</v>
      </c>
      <c r="I6" s="22">
        <f t="shared" si="3"/>
        <v>784295.07797728013</v>
      </c>
    </row>
    <row r="7" spans="1:9" ht="15.75" customHeight="1">
      <c r="A7" s="92" t="str">
        <f t="shared" si="2"/>
        <v/>
      </c>
      <c r="B7" s="74">
        <v>60637.248000000007</v>
      </c>
      <c r="C7" s="75">
        <v>136000</v>
      </c>
      <c r="D7" s="75">
        <v>214000</v>
      </c>
      <c r="E7" s="75">
        <v>281000</v>
      </c>
      <c r="F7" s="75">
        <v>232000</v>
      </c>
      <c r="G7" s="22">
        <f t="shared" si="0"/>
        <v>863000</v>
      </c>
      <c r="H7" s="22">
        <f t="shared" si="1"/>
        <v>70210.523024978902</v>
      </c>
      <c r="I7" s="22">
        <f t="shared" si="3"/>
        <v>792789.47697502107</v>
      </c>
    </row>
    <row r="8" spans="1:9" ht="15.75" customHeight="1">
      <c r="A8" s="92" t="str">
        <f t="shared" si="2"/>
        <v/>
      </c>
      <c r="B8" s="74">
        <v>60106.635200000004</v>
      </c>
      <c r="C8" s="75">
        <v>144000</v>
      </c>
      <c r="D8" s="75">
        <v>214000</v>
      </c>
      <c r="E8" s="75">
        <v>275000</v>
      </c>
      <c r="F8" s="75">
        <v>239000</v>
      </c>
      <c r="G8" s="22">
        <f t="shared" si="0"/>
        <v>872000</v>
      </c>
      <c r="H8" s="22">
        <f t="shared" si="1"/>
        <v>69596.138245977258</v>
      </c>
      <c r="I8" s="22">
        <f t="shared" si="3"/>
        <v>802403.86175402277</v>
      </c>
    </row>
    <row r="9" spans="1:9" ht="15.75" customHeight="1">
      <c r="A9" s="92" t="str">
        <f t="shared" si="2"/>
        <v/>
      </c>
      <c r="B9" s="74">
        <v>59536.365600000012</v>
      </c>
      <c r="C9" s="75">
        <v>154000</v>
      </c>
      <c r="D9" s="75">
        <v>216000</v>
      </c>
      <c r="E9" s="75">
        <v>266000</v>
      </c>
      <c r="F9" s="75">
        <v>247000</v>
      </c>
      <c r="G9" s="22">
        <f t="shared" si="0"/>
        <v>883000</v>
      </c>
      <c r="H9" s="22">
        <f t="shared" si="1"/>
        <v>68935.835738824477</v>
      </c>
      <c r="I9" s="22">
        <f t="shared" si="3"/>
        <v>814064.16426117555</v>
      </c>
    </row>
    <row r="10" spans="1:9" ht="15.75" customHeight="1">
      <c r="A10" s="92" t="str">
        <f t="shared" si="2"/>
        <v/>
      </c>
      <c r="B10" s="74">
        <v>58927.431600000011</v>
      </c>
      <c r="C10" s="75">
        <v>163000</v>
      </c>
      <c r="D10" s="75">
        <v>221000</v>
      </c>
      <c r="E10" s="75">
        <v>256000</v>
      </c>
      <c r="F10" s="75">
        <v>256000</v>
      </c>
      <c r="G10" s="22">
        <f t="shared" si="0"/>
        <v>896000</v>
      </c>
      <c r="H10" s="22">
        <f t="shared" si="1"/>
        <v>68230.764581444557</v>
      </c>
      <c r="I10" s="22">
        <f t="shared" si="3"/>
        <v>827769.23541855544</v>
      </c>
    </row>
    <row r="11" spans="1:9" ht="15.75" customHeight="1">
      <c r="A11" s="92" t="str">
        <f t="shared" si="2"/>
        <v/>
      </c>
      <c r="B11" s="74">
        <v>58264.324800000002</v>
      </c>
      <c r="C11" s="75">
        <v>170000</v>
      </c>
      <c r="D11" s="75">
        <v>228000</v>
      </c>
      <c r="E11" s="75">
        <v>245000</v>
      </c>
      <c r="F11" s="75">
        <v>264000</v>
      </c>
      <c r="G11" s="22">
        <f t="shared" si="0"/>
        <v>907000</v>
      </c>
      <c r="H11" s="22">
        <f t="shared" si="1"/>
        <v>67462.967941837487</v>
      </c>
      <c r="I11" s="22">
        <f t="shared" si="3"/>
        <v>839537.0320581625</v>
      </c>
    </row>
    <row r="12" spans="1:9" ht="15.75" customHeight="1">
      <c r="A12" s="92" t="str">
        <f t="shared" si="2"/>
        <v/>
      </c>
      <c r="B12" s="74">
        <v>57581.37000000001</v>
      </c>
      <c r="C12" s="75">
        <v>175000</v>
      </c>
      <c r="D12" s="75">
        <v>237000</v>
      </c>
      <c r="E12" s="75">
        <v>236000</v>
      </c>
      <c r="F12" s="75">
        <v>270000</v>
      </c>
      <c r="G12" s="22">
        <f t="shared" si="0"/>
        <v>918000</v>
      </c>
      <c r="H12" s="22">
        <f t="shared" si="1"/>
        <v>66672.189743750074</v>
      </c>
      <c r="I12" s="22">
        <f t="shared" si="3"/>
        <v>851327.81025624997</v>
      </c>
    </row>
    <row r="13" spans="1:9" ht="15.75" customHeight="1">
      <c r="A13" s="92" t="str">
        <f t="shared" si="2"/>
        <v/>
      </c>
      <c r="B13" s="74">
        <v>106000</v>
      </c>
      <c r="C13" s="75">
        <v>253000</v>
      </c>
      <c r="D13" s="75">
        <v>270000</v>
      </c>
      <c r="E13" s="75">
        <v>209000</v>
      </c>
      <c r="F13" s="75">
        <v>1.5183096000000002E-2</v>
      </c>
      <c r="G13" s="22">
        <f t="shared" si="0"/>
        <v>732000.01518309605</v>
      </c>
      <c r="H13" s="22">
        <f t="shared" si="1"/>
        <v>122735.04629774364</v>
      </c>
      <c r="I13" s="22">
        <f t="shared" si="3"/>
        <v>609264.96888535237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1.5183096000000002E-2</v>
      </c>
    </row>
    <row r="4" spans="1:8" ht="15.75" customHeight="1">
      <c r="B4" s="24" t="s">
        <v>7</v>
      </c>
      <c r="C4" s="76">
        <v>8.6406222262028973E-2</v>
      </c>
    </row>
    <row r="5" spans="1:8" ht="15.75" customHeight="1">
      <c r="B5" s="24" t="s">
        <v>8</v>
      </c>
      <c r="C5" s="76">
        <v>0.16571186974044211</v>
      </c>
    </row>
    <row r="6" spans="1:8" ht="15.75" customHeight="1">
      <c r="B6" s="24" t="s">
        <v>10</v>
      </c>
      <c r="C6" s="76">
        <v>0.28130626571392925</v>
      </c>
    </row>
    <row r="7" spans="1:8" ht="15.75" customHeight="1">
      <c r="B7" s="24" t="s">
        <v>13</v>
      </c>
      <c r="C7" s="76">
        <v>0.20140372097750903</v>
      </c>
    </row>
    <row r="8" spans="1:8" ht="15.75" customHeight="1">
      <c r="B8" s="24" t="s">
        <v>14</v>
      </c>
      <c r="C8" s="76">
        <v>1.4736002926608585E-6</v>
      </c>
    </row>
    <row r="9" spans="1:8" ht="15.75" customHeight="1">
      <c r="B9" s="24" t="s">
        <v>27</v>
      </c>
      <c r="C9" s="76">
        <v>0.126632850081281</v>
      </c>
    </row>
    <row r="10" spans="1:8" ht="15.75" customHeight="1">
      <c r="B10" s="24" t="s">
        <v>15</v>
      </c>
      <c r="C10" s="76">
        <v>0.123354501624517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2.54555292204348E-2</v>
      </c>
      <c r="D14" s="76">
        <v>2.54555292204348E-2</v>
      </c>
      <c r="E14" s="76">
        <v>1.2961527340528401E-2</v>
      </c>
      <c r="F14" s="76">
        <v>1.2961527340528401E-2</v>
      </c>
    </row>
    <row r="15" spans="1:8" ht="15.75" customHeight="1">
      <c r="B15" s="24" t="s">
        <v>16</v>
      </c>
      <c r="C15" s="76">
        <v>0.42782524223724006</v>
      </c>
      <c r="D15" s="76">
        <v>0.42782524223724006</v>
      </c>
      <c r="E15" s="76">
        <v>0.32109513248464</v>
      </c>
      <c r="F15" s="76">
        <v>0.32109513248464</v>
      </c>
    </row>
    <row r="16" spans="1:8" ht="15.75" customHeight="1">
      <c r="B16" s="24" t="s">
        <v>17</v>
      </c>
      <c r="C16" s="76">
        <v>8.6330935410826801E-3</v>
      </c>
      <c r="D16" s="76">
        <v>8.6330935410826801E-3</v>
      </c>
      <c r="E16" s="76">
        <v>1.3738424626171702E-2</v>
      </c>
      <c r="F16" s="76">
        <v>1.3738424626171702E-2</v>
      </c>
    </row>
    <row r="17" spans="1:8" ht="15.75" customHeight="1">
      <c r="B17" s="24" t="s">
        <v>18</v>
      </c>
      <c r="C17" s="76">
        <v>7.8851047057001995E-7</v>
      </c>
      <c r="D17" s="76">
        <v>7.8851047057001995E-7</v>
      </c>
      <c r="E17" s="76">
        <v>3.8623893132508202E-6</v>
      </c>
      <c r="F17" s="76">
        <v>3.8623893132508202E-6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1.1630710891226602E-2</v>
      </c>
      <c r="D19" s="76">
        <v>1.1630710891226602E-2</v>
      </c>
      <c r="E19" s="76">
        <v>2.40555689605246E-2</v>
      </c>
      <c r="F19" s="76">
        <v>2.40555689605246E-2</v>
      </c>
    </row>
    <row r="20" spans="1:8" ht="15.75" customHeight="1">
      <c r="B20" s="24" t="s">
        <v>21</v>
      </c>
      <c r="C20" s="76">
        <v>3.5354452512455898E-4</v>
      </c>
      <c r="D20" s="76">
        <v>3.5354452512455898E-4</v>
      </c>
      <c r="E20" s="76">
        <v>2.9800456123049599E-3</v>
      </c>
      <c r="F20" s="76">
        <v>2.9800456123049599E-3</v>
      </c>
    </row>
    <row r="21" spans="1:8" ht="15.75" customHeight="1">
      <c r="B21" s="24" t="s">
        <v>22</v>
      </c>
      <c r="C21" s="76">
        <v>9.4114768717411298E-2</v>
      </c>
      <c r="D21" s="76">
        <v>9.4114768717411298E-2</v>
      </c>
      <c r="E21" s="76">
        <v>0.30597472399057701</v>
      </c>
      <c r="F21" s="76">
        <v>0.30597472399057701</v>
      </c>
    </row>
    <row r="22" spans="1:8" ht="15.75" customHeight="1">
      <c r="B22" s="24" t="s">
        <v>23</v>
      </c>
      <c r="C22" s="76">
        <v>0.43198632235700951</v>
      </c>
      <c r="D22" s="76">
        <v>0.43198632235700951</v>
      </c>
      <c r="E22" s="76">
        <v>0.31919071459594006</v>
      </c>
      <c r="F22" s="76">
        <v>0.31919071459594006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4.7699999999999992E-2</v>
      </c>
    </row>
    <row r="27" spans="1:8" ht="15.75" customHeight="1">
      <c r="B27" s="24" t="s">
        <v>39</v>
      </c>
      <c r="C27" s="76">
        <v>1.8799999999999997E-2</v>
      </c>
    </row>
    <row r="28" spans="1:8" ht="15.75" customHeight="1">
      <c r="B28" s="24" t="s">
        <v>40</v>
      </c>
      <c r="C28" s="76">
        <v>0.23170000000000002</v>
      </c>
    </row>
    <row r="29" spans="1:8" ht="15.75" customHeight="1">
      <c r="B29" s="24" t="s">
        <v>41</v>
      </c>
      <c r="C29" s="76">
        <v>0.13849999999999998</v>
      </c>
    </row>
    <row r="30" spans="1:8" ht="15.75" customHeight="1">
      <c r="B30" s="24" t="s">
        <v>42</v>
      </c>
      <c r="C30" s="76">
        <v>5.0799999999999998E-2</v>
      </c>
    </row>
    <row r="31" spans="1:8" ht="15.75" customHeight="1">
      <c r="B31" s="24" t="s">
        <v>43</v>
      </c>
      <c r="C31" s="76">
        <v>7.0400000000000004E-2</v>
      </c>
    </row>
    <row r="32" spans="1:8" ht="15.75" customHeight="1">
      <c r="B32" s="24" t="s">
        <v>44</v>
      </c>
      <c r="C32" s="76">
        <v>0.14760000000000001</v>
      </c>
    </row>
    <row r="33" spans="2:3" ht="15.75" customHeight="1">
      <c r="B33" s="24" t="s">
        <v>45</v>
      </c>
      <c r="C33" s="76">
        <v>0.12210000000000001</v>
      </c>
    </row>
    <row r="34" spans="2:3" ht="15.75" customHeight="1">
      <c r="B34" s="24" t="s">
        <v>46</v>
      </c>
      <c r="C34" s="76">
        <v>0.17240000000223518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0.85375338128964062</v>
      </c>
      <c r="D2" s="77">
        <v>0.83799999999999997</v>
      </c>
      <c r="E2" s="77">
        <v>0.82109999999999994</v>
      </c>
      <c r="F2" s="77">
        <v>0.60780000000000001</v>
      </c>
      <c r="G2" s="77">
        <v>0.57150000000000001</v>
      </c>
    </row>
    <row r="3" spans="1:15" ht="15.75" customHeight="1">
      <c r="A3" s="5"/>
      <c r="B3" s="11" t="s">
        <v>118</v>
      </c>
      <c r="C3" s="77">
        <v>0.1084</v>
      </c>
      <c r="D3" s="77">
        <v>0.1084</v>
      </c>
      <c r="E3" s="77">
        <v>0.1366</v>
      </c>
      <c r="F3" s="77">
        <v>0.26569999999999999</v>
      </c>
      <c r="G3" s="77">
        <v>0.30249999999999999</v>
      </c>
    </row>
    <row r="4" spans="1:15" ht="15.75" customHeight="1">
      <c r="A4" s="5"/>
      <c r="B4" s="11" t="s">
        <v>116</v>
      </c>
      <c r="C4" s="78">
        <v>3.6600000000000001E-2</v>
      </c>
      <c r="D4" s="78">
        <v>3.6600000000000001E-2</v>
      </c>
      <c r="E4" s="78">
        <v>3.5799999999999998E-2</v>
      </c>
      <c r="F4" s="78">
        <v>0.10199999999999999</v>
      </c>
      <c r="G4" s="78">
        <v>0.1017</v>
      </c>
    </row>
    <row r="5" spans="1:15" ht="15.75" customHeight="1">
      <c r="A5" s="5"/>
      <c r="B5" s="11" t="s">
        <v>119</v>
      </c>
      <c r="C5" s="78">
        <v>1.7000000000000001E-2</v>
      </c>
      <c r="D5" s="78">
        <v>1.7000000000000001E-2</v>
      </c>
      <c r="E5" s="78">
        <v>6.4463599999999999E-3</v>
      </c>
      <c r="F5" s="78">
        <v>2.4500000000000001E-2</v>
      </c>
      <c r="G5" s="78">
        <v>2.4199999999999999E-2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0.89800000000000002</v>
      </c>
      <c r="D8" s="77">
        <v>0.89800000000000002</v>
      </c>
      <c r="E8" s="77">
        <v>0.96739999999999993</v>
      </c>
      <c r="F8" s="77">
        <v>0.96989999999999998</v>
      </c>
      <c r="G8" s="77">
        <v>0.97170000000000001</v>
      </c>
    </row>
    <row r="9" spans="1:15" ht="15.75" customHeight="1">
      <c r="B9" s="7" t="s">
        <v>121</v>
      </c>
      <c r="C9" s="77">
        <v>6.4899999999999999E-2</v>
      </c>
      <c r="D9" s="77">
        <v>6.4899999999999999E-2</v>
      </c>
      <c r="E9" s="77">
        <v>2.1899999999999999E-2</v>
      </c>
      <c r="F9" s="77">
        <v>1.9400000000000001E-2</v>
      </c>
      <c r="G9" s="77">
        <v>2.3700000000000002E-2</v>
      </c>
    </row>
    <row r="10" spans="1:15" ht="15.75" customHeight="1">
      <c r="B10" s="7" t="s">
        <v>122</v>
      </c>
      <c r="C10" s="78">
        <v>2.7000000000000003E-2</v>
      </c>
      <c r="D10" s="78">
        <v>2.7000000000000003E-2</v>
      </c>
      <c r="E10" s="78">
        <v>7.4643800000000005E-3</v>
      </c>
      <c r="F10" s="78">
        <v>4.4944800000000003E-3</v>
      </c>
      <c r="G10" s="78">
        <v>2.7797E-3</v>
      </c>
    </row>
    <row r="11" spans="1:15" ht="15.75" customHeight="1">
      <c r="B11" s="7" t="s">
        <v>123</v>
      </c>
      <c r="C11" s="78">
        <v>1.01E-2</v>
      </c>
      <c r="D11" s="78">
        <v>1.01E-2</v>
      </c>
      <c r="E11" s="78">
        <v>3.2759100000000004E-3</v>
      </c>
      <c r="F11" s="78">
        <v>6.1712999999999994E-3</v>
      </c>
      <c r="G11" s="78">
        <v>1.8194999999999999E-3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0.36972114524999999</v>
      </c>
      <c r="D14" s="79">
        <v>0.35988932596000001</v>
      </c>
      <c r="E14" s="79">
        <v>0.35988932596000001</v>
      </c>
      <c r="F14" s="79">
        <v>0.26732186760100002</v>
      </c>
      <c r="G14" s="79">
        <v>0.26732186760100002</v>
      </c>
      <c r="H14" s="80">
        <v>0.31308000000000002</v>
      </c>
      <c r="I14" s="80">
        <v>0.31308000000000002</v>
      </c>
      <c r="J14" s="80">
        <v>0.31308000000000002</v>
      </c>
      <c r="K14" s="80">
        <v>0.31308000000000002</v>
      </c>
      <c r="L14" s="80">
        <v>0.19986000000000001</v>
      </c>
      <c r="M14" s="80">
        <v>0.19986000000000001</v>
      </c>
      <c r="N14" s="80">
        <v>0.19986000000000001</v>
      </c>
      <c r="O14" s="80">
        <v>0.19986000000000001</v>
      </c>
    </row>
    <row r="15" spans="1:15" ht="15.75" customHeight="1">
      <c r="B15" s="16" t="s">
        <v>68</v>
      </c>
      <c r="C15" s="77">
        <f t="shared" ref="C15:O15" si="0">iron_deficiency_anaemia*C14</f>
        <v>0.19251597879217366</v>
      </c>
      <c r="D15" s="77">
        <f t="shared" si="0"/>
        <v>0.1873964925571025</v>
      </c>
      <c r="E15" s="77">
        <f t="shared" si="0"/>
        <v>0.1873964925571025</v>
      </c>
      <c r="F15" s="77">
        <f t="shared" si="0"/>
        <v>0.13919607156620528</v>
      </c>
      <c r="G15" s="77">
        <f t="shared" si="0"/>
        <v>0.13919607156620528</v>
      </c>
      <c r="H15" s="77">
        <f t="shared" si="0"/>
        <v>0.16302260072114103</v>
      </c>
      <c r="I15" s="77">
        <f t="shared" si="0"/>
        <v>0.16302260072114103</v>
      </c>
      <c r="J15" s="77">
        <f t="shared" si="0"/>
        <v>0.16302260072114103</v>
      </c>
      <c r="K15" s="77">
        <f t="shared" si="0"/>
        <v>0.16302260072114103</v>
      </c>
      <c r="L15" s="77">
        <f t="shared" si="0"/>
        <v>0.10406827960945204</v>
      </c>
      <c r="M15" s="77">
        <f t="shared" si="0"/>
        <v>0.10406827960945204</v>
      </c>
      <c r="N15" s="77">
        <f t="shared" si="0"/>
        <v>0.10406827960945204</v>
      </c>
      <c r="O15" s="77">
        <f t="shared" si="0"/>
        <v>0.10406827960945204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0.67</v>
      </c>
      <c r="D2" s="78">
        <v>0.39640000000000003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5.67E-2</v>
      </c>
      <c r="D3" s="78">
        <v>9.8800000000000013E-2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0.247</v>
      </c>
      <c r="D4" s="78">
        <v>0.46189999999999998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2.629999999999999E-2</v>
      </c>
      <c r="D5" s="77">
        <f t="shared" ref="D5:G5" si="0">1-SUM(D2:D4)</f>
        <v>4.2899999999999938E-2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0.1106</v>
      </c>
      <c r="D2" s="28">
        <v>0.1114</v>
      </c>
      <c r="E2" s="28">
        <v>0.11119999999999999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9.5817599999999999E-3</v>
      </c>
      <c r="D4" s="28">
        <v>9.5507500000000002E-3</v>
      </c>
      <c r="E4" s="28">
        <v>9.5507500000000002E-3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0.35988932596000001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0.31308000000000002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0.19986000000000001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0.39640000000000003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22.783000000000001</v>
      </c>
      <c r="D13" s="28">
        <v>21.943999999999999</v>
      </c>
      <c r="E13" s="28">
        <v>21.186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0.44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55.159498129923826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39.815804482761187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369.40825523463695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2.421950972929686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1.4152701972430801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1.4152701972430801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1.4152701972430801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1.4152701972430801</v>
      </c>
      <c r="E13" s="86" t="s">
        <v>201</v>
      </c>
    </row>
    <row r="14" spans="1:5" ht="15.75" customHeight="1">
      <c r="A14" s="11" t="s">
        <v>189</v>
      </c>
      <c r="B14" s="85">
        <v>0.18899999999999997</v>
      </c>
      <c r="C14" s="85">
        <v>0.95</v>
      </c>
      <c r="D14" s="86">
        <v>12.948103926557097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12.948103926557097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0.65486972645244557</v>
      </c>
      <c r="E17" s="86" t="s">
        <v>201</v>
      </c>
    </row>
    <row r="18" spans="1:5" ht="15.75" customHeight="1">
      <c r="A18" s="53" t="s">
        <v>175</v>
      </c>
      <c r="B18" s="85">
        <v>0.32600000000000001</v>
      </c>
      <c r="C18" s="85">
        <v>0.95</v>
      </c>
      <c r="D18" s="86">
        <v>8.5297262743193443</v>
      </c>
      <c r="E18" s="86" t="s">
        <v>201</v>
      </c>
    </row>
    <row r="19" spans="1:5" ht="15.75" customHeight="1">
      <c r="A19" s="53" t="s">
        <v>174</v>
      </c>
      <c r="B19" s="85">
        <v>0.39200000000000002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19.502352360317875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22.310696665214223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4.2392904639519235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18.500074668290562</v>
      </c>
      <c r="E24" s="86" t="s">
        <v>201</v>
      </c>
    </row>
    <row r="25" spans="1:5" ht="15.75" customHeight="1">
      <c r="A25" s="53" t="s">
        <v>87</v>
      </c>
      <c r="B25" s="85">
        <v>0.42100000000000004</v>
      </c>
      <c r="C25" s="85">
        <v>0.95</v>
      </c>
      <c r="D25" s="86">
        <v>18.507752237773879</v>
      </c>
      <c r="E25" s="86" t="s">
        <v>201</v>
      </c>
    </row>
    <row r="26" spans="1:5" ht="15.75" customHeight="1">
      <c r="A26" s="53" t="s">
        <v>137</v>
      </c>
      <c r="B26" s="85">
        <v>0.25900000000000001</v>
      </c>
      <c r="C26" s="85">
        <v>0.95</v>
      </c>
      <c r="D26" s="86">
        <v>5.0748132895361326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6.8751769374902958</v>
      </c>
      <c r="E27" s="86" t="s">
        <v>201</v>
      </c>
    </row>
    <row r="28" spans="1:5" ht="15.75" customHeight="1">
      <c r="A28" s="53" t="s">
        <v>84</v>
      </c>
      <c r="B28" s="85">
        <v>0.58200000000000007</v>
      </c>
      <c r="C28" s="85">
        <v>0.95</v>
      </c>
      <c r="D28" s="86">
        <v>0.83701731270670798</v>
      </c>
      <c r="E28" s="86" t="s">
        <v>201</v>
      </c>
    </row>
    <row r="29" spans="1:5" ht="15.75" customHeight="1">
      <c r="A29" s="53" t="s">
        <v>58</v>
      </c>
      <c r="B29" s="85">
        <v>0.39200000000000002</v>
      </c>
      <c r="C29" s="85">
        <v>0.95</v>
      </c>
      <c r="D29" s="86">
        <v>107.09788409737469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345.57211158835923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345.57211158835923</v>
      </c>
      <c r="E31" s="86" t="s">
        <v>201</v>
      </c>
    </row>
    <row r="32" spans="1:5" ht="15.75" customHeight="1">
      <c r="A32" s="53" t="s">
        <v>28</v>
      </c>
      <c r="B32" s="85">
        <v>0.6409999999999999</v>
      </c>
      <c r="C32" s="85">
        <v>0.95</v>
      </c>
      <c r="D32" s="86">
        <v>1.3995185494692863</v>
      </c>
      <c r="E32" s="86" t="s">
        <v>201</v>
      </c>
    </row>
    <row r="33" spans="1:6" ht="15.75" customHeight="1">
      <c r="A33" s="53" t="s">
        <v>83</v>
      </c>
      <c r="B33" s="85">
        <v>0.78900000000000003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0.51300000000000001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0.58499999999999996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0.83299999999999996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0.20899999999999999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0.16500000000000001</v>
      </c>
      <c r="C38" s="85">
        <v>0.95</v>
      </c>
      <c r="D38" s="86">
        <v>1.9607183580624117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1.4206370346435961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2020-08-29T01:39:17Z</dcterms:modified>
</cp:coreProperties>
</file>