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4428BB68-23B9-4B33-A934-0703ADF889B0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<sst xmlns="http://schemas.openxmlformats.org/spreadsheetml/2006/main" count="1109" uniqueCount="272">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</sst>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35404</v>
      </c>
    </row>
    <row r="8" spans="1:3" ht="15" customHeight="1">
      <c r="B8" s="7" t="s">
        <v>106</v>
      </c>
      <c r="C8" s="66">
        <v>5.0000000000000001E-3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0.89240097045898392</v>
      </c>
    </row>
    <row r="11" spans="1:3" ht="15" customHeight="1">
      <c r="B11" s="7" t="s">
        <v>108</v>
      </c>
      <c r="C11" s="66">
        <v>0.86599999999999999</v>
      </c>
    </row>
    <row r="12" spans="1:3" ht="15" customHeight="1">
      <c r="B12" s="7" t="s">
        <v>109</v>
      </c>
      <c r="C12" s="66">
        <v>0.89400000000000002</v>
      </c>
    </row>
    <row r="13" spans="1:3" ht="15" customHeight="1">
      <c r="B13" s="7" t="s">
        <v>110</v>
      </c>
      <c r="C13" s="66">
        <v>0.65900000000000003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3.6699999999999997E-2</v>
      </c>
    </row>
    <row r="24" spans="1:3" ht="15" customHeight="1">
      <c r="B24" s="20" t="s">
        <v>102</v>
      </c>
      <c r="C24" s="67">
        <v>0.53120000000000001</v>
      </c>
    </row>
    <row r="25" spans="1:3" ht="15" customHeight="1">
      <c r="B25" s="20" t="s">
        <v>103</v>
      </c>
      <c r="C25" s="67">
        <v>0.40350000000000003</v>
      </c>
    </row>
    <row r="26" spans="1:3" ht="15" customHeight="1">
      <c r="B26" s="20" t="s">
        <v>104</v>
      </c>
      <c r="C26" s="67">
        <v>2.86E-2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0.29199999999999998</v>
      </c>
    </row>
    <row r="30" spans="1:3" ht="14.25" customHeight="1">
      <c r="B30" s="30" t="s">
        <v>76</v>
      </c>
      <c r="C30" s="69">
        <v>5.7999999999999996E-2</v>
      </c>
    </row>
    <row r="31" spans="1:3" ht="14.25" customHeight="1">
      <c r="B31" s="30" t="s">
        <v>77</v>
      </c>
      <c r="C31" s="69">
        <v>0.12</v>
      </c>
    </row>
    <row r="32" spans="1:3" ht="14.25" customHeight="1">
      <c r="B32" s="30" t="s">
        <v>78</v>
      </c>
      <c r="C32" s="69">
        <v>0.53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2.2999999999999998</v>
      </c>
    </row>
    <row r="38" spans="1:5" ht="15" customHeight="1">
      <c r="B38" s="16" t="s">
        <v>91</v>
      </c>
      <c r="C38" s="68">
        <v>3.2</v>
      </c>
      <c r="D38" s="17"/>
      <c r="E38" s="18"/>
    </row>
    <row r="39" spans="1:5" ht="15" customHeight="1">
      <c r="B39" s="16" t="s">
        <v>90</v>
      </c>
      <c r="C39" s="68">
        <v>3.5</v>
      </c>
      <c r="D39" s="17"/>
      <c r="E39" s="17"/>
    </row>
    <row r="40" spans="1:5" ht="15" customHeight="1">
      <c r="B40" s="16" t="s">
        <v>171</v>
      </c>
      <c r="C40" s="68">
        <v>7.0000000000000007E-2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3.9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2.1099999999999997E-2</v>
      </c>
      <c r="D45" s="17"/>
    </row>
    <row r="46" spans="1:5" ht="15.75" customHeight="1">
      <c r="B46" s="16" t="s">
        <v>11</v>
      </c>
      <c r="C46" s="67">
        <v>7.4800000000000005E-2</v>
      </c>
      <c r="D46" s="17"/>
    </row>
    <row r="47" spans="1:5" ht="15.75" customHeight="1">
      <c r="B47" s="16" t="s">
        <v>12</v>
      </c>
      <c r="C47" s="67">
        <v>0.1323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0.77180000000000004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1.1701396932674999</v>
      </c>
      <c r="D51" s="17"/>
    </row>
    <row r="52" spans="1:4" ht="15" customHeight="1">
      <c r="B52" s="16" t="s">
        <v>125</v>
      </c>
      <c r="C52" s="65">
        <v>1.1622651639999999</v>
      </c>
    </row>
    <row r="53" spans="1:4" ht="15.75" customHeight="1">
      <c r="B53" s="16" t="s">
        <v>126</v>
      </c>
      <c r="C53" s="65">
        <v>1.1622651639999999</v>
      </c>
    </row>
    <row r="54" spans="1:4" ht="15.75" customHeight="1">
      <c r="B54" s="16" t="s">
        <v>127</v>
      </c>
      <c r="C54" s="65">
        <v>0.89074126609600002</v>
      </c>
    </row>
    <row r="55" spans="1:4" ht="15.75" customHeight="1">
      <c r="B55" s="16" t="s">
        <v>128</v>
      </c>
      <c r="C55" s="65">
        <v>0.89074126609600002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1.6202203499675955E-2</v>
      </c>
    </row>
    <row r="59" spans="1:4" ht="15.75" customHeight="1">
      <c r="B59" s="16" t="s">
        <v>132</v>
      </c>
      <c r="C59" s="66">
        <v>0.57351605608011647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1.1701396932674999</v>
      </c>
      <c r="C2" s="26">
        <f>'Baseline year population inputs'!C52</f>
        <v>1.1622651639999999</v>
      </c>
      <c r="D2" s="26">
        <f>'Baseline year population inputs'!C53</f>
        <v>1.1622651639999999</v>
      </c>
      <c r="E2" s="26">
        <f>'Baseline year population inputs'!C54</f>
        <v>0.89074126609600002</v>
      </c>
      <c r="F2" s="26">
        <f>'Baseline year population inputs'!C55</f>
        <v>0.89074126609600002</v>
      </c>
    </row>
    <row r="3" spans="1:6" ht="15.75" customHeight="1">
      <c r="A3" s="3" t="s">
        <v>65</v>
      </c>
      <c r="B3" s="26">
        <f>frac_mam_1month * 2.6</f>
        <v>7.8779999999999989E-2</v>
      </c>
      <c r="C3" s="26">
        <f>frac_mam_1_5months * 2.6</f>
        <v>7.8779999999999989E-2</v>
      </c>
      <c r="D3" s="26">
        <f>frac_mam_6_11months * 2.6</f>
        <v>8.0600000000000005E-2</v>
      </c>
      <c r="E3" s="26">
        <f>frac_mam_12_23months * 2.6</f>
        <v>1.9357364000000002E-2</v>
      </c>
      <c r="F3" s="26">
        <f>frac_mam_24_59months * 2.6</f>
        <v>3.7440000000000001E-2</v>
      </c>
    </row>
    <row r="4" spans="1:6" ht="15.75" customHeight="1">
      <c r="A4" s="3" t="s">
        <v>66</v>
      </c>
      <c r="B4" s="26">
        <f>frac_sam_1month * 2.6</f>
        <v>0.15990000000000001</v>
      </c>
      <c r="C4" s="26">
        <f>frac_sam_1_5months * 2.6</f>
        <v>0.15990000000000001</v>
      </c>
      <c r="D4" s="26">
        <f>frac_sam_6_11months * 2.6</f>
        <v>8.0860000000000001E-2</v>
      </c>
      <c r="E4" s="26">
        <f>frac_sam_12_23months * 2.6</f>
        <v>0</v>
      </c>
      <c r="F4" s="26">
        <f>frac_sam_24_59months * 2.6</f>
        <v>1.646164E-2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1.1701396932674999</v>
      </c>
      <c r="D7" s="93">
        <f>diarrhoea_1_5mo</f>
        <v>1.1622651639999999</v>
      </c>
      <c r="E7" s="93">
        <f>diarrhoea_6_11mo</f>
        <v>1.1622651639999999</v>
      </c>
      <c r="F7" s="93">
        <f>diarrhoea_12_23mo</f>
        <v>0.89074126609600002</v>
      </c>
      <c r="G7" s="93">
        <f>diarrhoea_24_59mo</f>
        <v>0.89074126609600002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1.1701396932674999</v>
      </c>
      <c r="D12" s="93">
        <f>diarrhoea_1_5mo</f>
        <v>1.1622651639999999</v>
      </c>
      <c r="E12" s="93">
        <f>diarrhoea_6_11mo</f>
        <v>1.1622651639999999</v>
      </c>
      <c r="F12" s="93">
        <f>diarrhoea_12_23mo</f>
        <v>0.89074126609600002</v>
      </c>
      <c r="G12" s="93">
        <f>diarrhoea_24_59mo</f>
        <v>0.89074126609600002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0.86599999999999999</v>
      </c>
      <c r="I18" s="93">
        <f>frac_PW_health_facility</f>
        <v>0.86599999999999999</v>
      </c>
      <c r="J18" s="93">
        <f>frac_PW_health_facility</f>
        <v>0.86599999999999999</v>
      </c>
      <c r="K18" s="93">
        <f>frac_PW_health_facility</f>
        <v>0.86599999999999999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0.65900000000000003</v>
      </c>
      <c r="M24" s="93">
        <f>famplan_unmet_need</f>
        <v>0.65900000000000003</v>
      </c>
      <c r="N24" s="93">
        <f>famplan_unmet_need</f>
        <v>0.65900000000000003</v>
      </c>
      <c r="O24" s="93">
        <f>famplan_unmet_need</f>
        <v>0.65900000000000003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5.2836503456115944E-2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2.2644215766906832E-2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3.2118310317993295E-2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0.89240097045898381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7369</v>
      </c>
      <c r="C2" s="75">
        <v>19000</v>
      </c>
      <c r="D2" s="75">
        <v>40000</v>
      </c>
      <c r="E2" s="75">
        <v>43000</v>
      </c>
      <c r="F2" s="75">
        <v>42000</v>
      </c>
      <c r="G2" s="22">
        <f t="shared" ref="G2:G40" si="0">C2+D2+E2+F2</f>
        <v>144000</v>
      </c>
      <c r="H2" s="22">
        <f t="shared" ref="H2:H40" si="1">(B2 + stillbirth*B2/(1000-stillbirth))/(1-abortion)</f>
        <v>8503.2777256588051</v>
      </c>
      <c r="I2" s="22">
        <f>G2-H2</f>
        <v>135496.72227434118</v>
      </c>
    </row>
    <row r="3" spans="1:9" ht="15.75" customHeight="1">
      <c r="A3" s="92">
        <f t="shared" ref="A3:A40" si="2">IF($A$2+ROW(A3)-2&lt;=end_year,A2+1,"")</f>
        <v>2021</v>
      </c>
      <c r="B3" s="74">
        <v>7288</v>
      </c>
      <c r="C3" s="75">
        <v>18000</v>
      </c>
      <c r="D3" s="75">
        <v>39000</v>
      </c>
      <c r="E3" s="75">
        <v>42000</v>
      </c>
      <c r="F3" s="75">
        <v>43000</v>
      </c>
      <c r="G3" s="22">
        <f t="shared" si="0"/>
        <v>142000</v>
      </c>
      <c r="H3" s="22">
        <f t="shared" si="1"/>
        <v>8409.809752286792</v>
      </c>
      <c r="I3" s="22">
        <f t="shared" ref="I3:I15" si="3">G3-H3</f>
        <v>133590.19024771321</v>
      </c>
    </row>
    <row r="4" spans="1:9" ht="15.75" customHeight="1">
      <c r="A4" s="92">
        <f t="shared" si="2"/>
        <v>2022</v>
      </c>
      <c r="B4" s="74">
        <v>7205</v>
      </c>
      <c r="C4" s="75">
        <v>19000</v>
      </c>
      <c r="D4" s="75">
        <v>39000</v>
      </c>
      <c r="E4" s="75">
        <v>42000</v>
      </c>
      <c r="F4" s="75">
        <v>43000</v>
      </c>
      <c r="G4" s="22">
        <f t="shared" si="0"/>
        <v>143000</v>
      </c>
      <c r="H4" s="22">
        <f t="shared" si="1"/>
        <v>8314.0339277204093</v>
      </c>
      <c r="I4" s="22">
        <f t="shared" si="3"/>
        <v>134685.96607227958</v>
      </c>
    </row>
    <row r="5" spans="1:9" ht="15.75" customHeight="1">
      <c r="A5" s="92" t="str">
        <f t="shared" si="2"/>
        <v/>
      </c>
      <c r="B5" s="74">
        <v>6568.6896000000006</v>
      </c>
      <c r="C5" s="75">
        <v>19000</v>
      </c>
      <c r="D5" s="75">
        <v>39000</v>
      </c>
      <c r="E5" s="75">
        <v>41000</v>
      </c>
      <c r="F5" s="75">
        <v>43000</v>
      </c>
      <c r="G5" s="22">
        <f t="shared" si="0"/>
        <v>142000</v>
      </c>
      <c r="H5" s="22">
        <f t="shared" si="1"/>
        <v>7579.7790694051637</v>
      </c>
      <c r="I5" s="22">
        <f t="shared" si="3"/>
        <v>134420.22093059483</v>
      </c>
    </row>
    <row r="6" spans="1:9" ht="15.75" customHeight="1">
      <c r="A6" s="92" t="str">
        <f t="shared" si="2"/>
        <v/>
      </c>
      <c r="B6" s="74">
        <v>6510.439800000001</v>
      </c>
      <c r="C6" s="75">
        <v>19000</v>
      </c>
      <c r="D6" s="75">
        <v>39000</v>
      </c>
      <c r="E6" s="75">
        <v>41000</v>
      </c>
      <c r="F6" s="75">
        <v>43000</v>
      </c>
      <c r="G6" s="22">
        <f t="shared" si="0"/>
        <v>142000</v>
      </c>
      <c r="H6" s="22">
        <f t="shared" si="1"/>
        <v>7512.5631341542366</v>
      </c>
      <c r="I6" s="22">
        <f t="shared" si="3"/>
        <v>134487.43686584575</v>
      </c>
    </row>
    <row r="7" spans="1:9" ht="15.75" customHeight="1">
      <c r="A7" s="92" t="str">
        <f t="shared" si="2"/>
        <v/>
      </c>
      <c r="B7" s="74">
        <v>6452.19</v>
      </c>
      <c r="C7" s="75">
        <v>19000</v>
      </c>
      <c r="D7" s="75">
        <v>37000</v>
      </c>
      <c r="E7" s="75">
        <v>40000</v>
      </c>
      <c r="F7" s="75">
        <v>43000</v>
      </c>
      <c r="G7" s="22">
        <f t="shared" si="0"/>
        <v>139000</v>
      </c>
      <c r="H7" s="22">
        <f t="shared" si="1"/>
        <v>7445.3471989033087</v>
      </c>
      <c r="I7" s="22">
        <f t="shared" si="3"/>
        <v>131554.6528010967</v>
      </c>
    </row>
    <row r="8" spans="1:9" ht="15.75" customHeight="1">
      <c r="A8" s="92" t="str">
        <f t="shared" si="2"/>
        <v/>
      </c>
      <c r="B8" s="74">
        <v>6398.7719999999999</v>
      </c>
      <c r="C8" s="75">
        <v>18000</v>
      </c>
      <c r="D8" s="75">
        <v>37000</v>
      </c>
      <c r="E8" s="75">
        <v>40000</v>
      </c>
      <c r="F8" s="75">
        <v>43000</v>
      </c>
      <c r="G8" s="22">
        <f t="shared" si="0"/>
        <v>138000</v>
      </c>
      <c r="H8" s="22">
        <f t="shared" si="1"/>
        <v>7383.7068013528624</v>
      </c>
      <c r="I8" s="22">
        <f t="shared" si="3"/>
        <v>130616.29319864714</v>
      </c>
    </row>
    <row r="9" spans="1:9" ht="15.75" customHeight="1">
      <c r="A9" s="92" t="str">
        <f t="shared" si="2"/>
        <v/>
      </c>
      <c r="B9" s="74">
        <v>6355.7440000000006</v>
      </c>
      <c r="C9" s="75">
        <v>18000</v>
      </c>
      <c r="D9" s="75">
        <v>37000</v>
      </c>
      <c r="E9" s="75">
        <v>40000</v>
      </c>
      <c r="F9" s="75">
        <v>44000</v>
      </c>
      <c r="G9" s="22">
        <f t="shared" si="0"/>
        <v>139000</v>
      </c>
      <c r="H9" s="22">
        <f t="shared" si="1"/>
        <v>7334.0556907571718</v>
      </c>
      <c r="I9" s="22">
        <f t="shared" si="3"/>
        <v>131665.94430924283</v>
      </c>
    </row>
    <row r="10" spans="1:9" ht="15.75" customHeight="1">
      <c r="A10" s="92" t="str">
        <f t="shared" si="2"/>
        <v/>
      </c>
      <c r="B10" s="74">
        <v>6302.5342000000001</v>
      </c>
      <c r="C10" s="75">
        <v>18000</v>
      </c>
      <c r="D10" s="75">
        <v>37000</v>
      </c>
      <c r="E10" s="75">
        <v>40000</v>
      </c>
      <c r="F10" s="75">
        <v>43000</v>
      </c>
      <c r="G10" s="22">
        <f t="shared" si="0"/>
        <v>138000</v>
      </c>
      <c r="H10" s="22">
        <f t="shared" si="1"/>
        <v>7272.655540516058</v>
      </c>
      <c r="I10" s="22">
        <f t="shared" si="3"/>
        <v>130727.34445948394</v>
      </c>
    </row>
    <row r="11" spans="1:9" ht="15.75" customHeight="1">
      <c r="A11" s="92" t="str">
        <f t="shared" si="2"/>
        <v/>
      </c>
      <c r="B11" s="74">
        <v>6249.4632000000001</v>
      </c>
      <c r="C11" s="75">
        <v>18000</v>
      </c>
      <c r="D11" s="75">
        <v>36000</v>
      </c>
      <c r="E11" s="75">
        <v>40000</v>
      </c>
      <c r="F11" s="75">
        <v>42000</v>
      </c>
      <c r="G11" s="22">
        <f t="shared" si="0"/>
        <v>136000</v>
      </c>
      <c r="H11" s="22">
        <f t="shared" si="1"/>
        <v>7211.4155551478352</v>
      </c>
      <c r="I11" s="22">
        <f t="shared" si="3"/>
        <v>128788.58444485217</v>
      </c>
    </row>
    <row r="12" spans="1:9" ht="15.75" customHeight="1">
      <c r="A12" s="92" t="str">
        <f t="shared" si="2"/>
        <v/>
      </c>
      <c r="B12" s="74">
        <v>6196.5309999999999</v>
      </c>
      <c r="C12" s="75">
        <v>18000</v>
      </c>
      <c r="D12" s="75">
        <v>36000</v>
      </c>
      <c r="E12" s="75">
        <v>39000</v>
      </c>
      <c r="F12" s="75">
        <v>42000</v>
      </c>
      <c r="G12" s="22">
        <f t="shared" si="0"/>
        <v>135000</v>
      </c>
      <c r="H12" s="22">
        <f t="shared" si="1"/>
        <v>7150.3357346525008</v>
      </c>
      <c r="I12" s="22">
        <f t="shared" si="3"/>
        <v>127849.6642653475</v>
      </c>
    </row>
    <row r="13" spans="1:9" ht="15.75" customHeight="1">
      <c r="A13" s="92" t="str">
        <f t="shared" si="2"/>
        <v/>
      </c>
      <c r="B13" s="74">
        <v>19000</v>
      </c>
      <c r="C13" s="75">
        <v>41000</v>
      </c>
      <c r="D13" s="75">
        <v>43000</v>
      </c>
      <c r="E13" s="75">
        <v>42000</v>
      </c>
      <c r="F13" s="75">
        <v>4.1652252499999997E-3</v>
      </c>
      <c r="G13" s="22">
        <f t="shared" si="0"/>
        <v>126000.00416522525</v>
      </c>
      <c r="H13" s="22">
        <f t="shared" si="1"/>
        <v>21924.586346521552</v>
      </c>
      <c r="I13" s="22">
        <f t="shared" si="3"/>
        <v>104075.4178187037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4.1652252499999997E-3</v>
      </c>
    </row>
    <row r="4" spans="1:8" ht="15.75" customHeight="1">
      <c r="B4" s="24" t="s">
        <v>7</v>
      </c>
      <c r="C4" s="76">
        <v>5.5680885579926447E-2</v>
      </c>
    </row>
    <row r="5" spans="1:8" ht="15.75" customHeight="1">
      <c r="B5" s="24" t="s">
        <v>8</v>
      </c>
      <c r="C5" s="76">
        <v>3.2988819329216032E-2</v>
      </c>
    </row>
    <row r="6" spans="1:8" ht="15.75" customHeight="1">
      <c r="B6" s="24" t="s">
        <v>10</v>
      </c>
      <c r="C6" s="76">
        <v>0.24579846538064978</v>
      </c>
    </row>
    <row r="7" spans="1:8" ht="15.75" customHeight="1">
      <c r="B7" s="24" t="s">
        <v>13</v>
      </c>
      <c r="C7" s="76">
        <v>0.34946145374518744</v>
      </c>
    </row>
    <row r="8" spans="1:8" ht="15.75" customHeight="1">
      <c r="B8" s="24" t="s">
        <v>14</v>
      </c>
      <c r="C8" s="76">
        <v>7.4212551552860274E-6</v>
      </c>
    </row>
    <row r="9" spans="1:8" ht="15.75" customHeight="1">
      <c r="B9" s="24" t="s">
        <v>27</v>
      </c>
      <c r="C9" s="76">
        <v>0.11170011247750666</v>
      </c>
    </row>
    <row r="10" spans="1:8" ht="15.75" customHeight="1">
      <c r="B10" s="24" t="s">
        <v>15</v>
      </c>
      <c r="C10" s="76">
        <v>0.20019761698235838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1.87253723112361E-2</v>
      </c>
      <c r="D14" s="76">
        <v>1.87253723112361E-2</v>
      </c>
      <c r="E14" s="76">
        <v>5.60584221262424E-3</v>
      </c>
      <c r="F14" s="76">
        <v>5.60584221262424E-3</v>
      </c>
    </row>
    <row r="15" spans="1:8" ht="15.75" customHeight="1">
      <c r="B15" s="24" t="s">
        <v>16</v>
      </c>
      <c r="C15" s="76">
        <v>0.13006982878374801</v>
      </c>
      <c r="D15" s="76">
        <v>0.13006982878374801</v>
      </c>
      <c r="E15" s="76">
        <v>7.4374574777488794E-2</v>
      </c>
      <c r="F15" s="76">
        <v>7.4374574777488794E-2</v>
      </c>
    </row>
    <row r="16" spans="1:8" ht="15.75" customHeight="1">
      <c r="B16" s="24" t="s">
        <v>17</v>
      </c>
      <c r="C16" s="76">
        <v>1.1069411549333698E-2</v>
      </c>
      <c r="D16" s="76">
        <v>1.1069411549333698E-2</v>
      </c>
      <c r="E16" s="76">
        <v>1.17443434898105E-2</v>
      </c>
      <c r="F16" s="76">
        <v>1.17443434898105E-2</v>
      </c>
    </row>
    <row r="17" spans="1:8" ht="15.75" customHeight="1">
      <c r="B17" s="24" t="s">
        <v>18</v>
      </c>
      <c r="C17" s="76">
        <v>9.23067417760091E-6</v>
      </c>
      <c r="D17" s="76">
        <v>9.23067417760091E-6</v>
      </c>
      <c r="E17" s="76">
        <v>3.4173671432816098E-5</v>
      </c>
      <c r="F17" s="76">
        <v>3.4173671432816098E-5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7.9076496982609601E-2</v>
      </c>
      <c r="D19" s="76">
        <v>7.9076496982609601E-2</v>
      </c>
      <c r="E19" s="76">
        <v>0.11355607323388001</v>
      </c>
      <c r="F19" s="76">
        <v>0.11355607323388001</v>
      </c>
    </row>
    <row r="20" spans="1:8" ht="15.75" customHeight="1">
      <c r="B20" s="24" t="s">
        <v>21</v>
      </c>
      <c r="C20" s="76">
        <v>8.7312311025048092E-3</v>
      </c>
      <c r="D20" s="76">
        <v>8.7312311025048092E-3</v>
      </c>
      <c r="E20" s="76">
        <v>4.3040207693432697E-2</v>
      </c>
      <c r="F20" s="76">
        <v>4.3040207693432697E-2</v>
      </c>
    </row>
    <row r="21" spans="1:8" ht="15.75" customHeight="1">
      <c r="B21" s="24" t="s">
        <v>22</v>
      </c>
      <c r="C21" s="76">
        <v>0.11212971242442898</v>
      </c>
      <c r="D21" s="76">
        <v>0.11212971242442898</v>
      </c>
      <c r="E21" s="76">
        <v>0.31053031747017801</v>
      </c>
      <c r="F21" s="76">
        <v>0.31053031747017801</v>
      </c>
    </row>
    <row r="22" spans="1:8" ht="15.75" customHeight="1">
      <c r="B22" s="24" t="s">
        <v>23</v>
      </c>
      <c r="C22" s="76">
        <v>0.64018871617196116</v>
      </c>
      <c r="D22" s="76">
        <v>0.64018871617196116</v>
      </c>
      <c r="E22" s="76">
        <v>0.4411144674511529</v>
      </c>
      <c r="F22" s="76">
        <v>0.4411144674511529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4.0999999999999995E-2</v>
      </c>
    </row>
    <row r="27" spans="1:8" ht="15.75" customHeight="1">
      <c r="B27" s="24" t="s">
        <v>39</v>
      </c>
      <c r="C27" s="76">
        <v>0.312</v>
      </c>
    </row>
    <row r="28" spans="1:8" ht="15.75" customHeight="1">
      <c r="B28" s="24" t="s">
        <v>40</v>
      </c>
      <c r="C28" s="76">
        <v>7.1399999999999991E-2</v>
      </c>
    </row>
    <row r="29" spans="1:8" ht="15.75" customHeight="1">
      <c r="B29" s="24" t="s">
        <v>41</v>
      </c>
      <c r="C29" s="76">
        <v>8.7799999999999989E-2</v>
      </c>
    </row>
    <row r="30" spans="1:8" ht="15.75" customHeight="1">
      <c r="B30" s="24" t="s">
        <v>42</v>
      </c>
      <c r="C30" s="76">
        <v>4.53E-2</v>
      </c>
    </row>
    <row r="31" spans="1:8" ht="15.75" customHeight="1">
      <c r="B31" s="24" t="s">
        <v>43</v>
      </c>
      <c r="C31" s="76">
        <v>6.0499999999999998E-2</v>
      </c>
    </row>
    <row r="32" spans="1:8" ht="15.75" customHeight="1">
      <c r="B32" s="24" t="s">
        <v>44</v>
      </c>
      <c r="C32" s="76">
        <v>0.1116</v>
      </c>
    </row>
    <row r="33" spans="2:3" ht="15.75" customHeight="1">
      <c r="B33" s="24" t="s">
        <v>45</v>
      </c>
      <c r="C33" s="76">
        <v>0.1353</v>
      </c>
    </row>
    <row r="34" spans="2:3" ht="15.75" customHeight="1">
      <c r="B34" s="24" t="s">
        <v>46</v>
      </c>
      <c r="C34" s="76">
        <v>0.13509999999776481</v>
      </c>
    </row>
    <row r="35" spans="2:3" ht="15.75" customHeight="1">
      <c r="B35" s="32" t="s">
        <v>129</v>
      </c>
      <c r="C35" s="91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0.74788151038232042</v>
      </c>
      <c r="D2" s="77">
        <v>0.752</v>
      </c>
      <c r="E2" s="77">
        <v>0.88769999999999993</v>
      </c>
      <c r="F2" s="77">
        <v>0.75780000000000003</v>
      </c>
      <c r="G2" s="77">
        <v>0.80579999999999996</v>
      </c>
    </row>
    <row r="3" spans="1:15" ht="15.75" customHeight="1">
      <c r="A3" s="5"/>
      <c r="B3" s="11" t="s">
        <v>118</v>
      </c>
      <c r="C3" s="77">
        <v>0.1527</v>
      </c>
      <c r="D3" s="77">
        <v>0.1527</v>
      </c>
      <c r="E3" s="77">
        <v>3.85E-2</v>
      </c>
      <c r="F3" s="77">
        <v>0.10920000000000001</v>
      </c>
      <c r="G3" s="77">
        <v>0.10550000000000001</v>
      </c>
    </row>
    <row r="4" spans="1:15" ht="15.75" customHeight="1">
      <c r="A4" s="5"/>
      <c r="B4" s="11" t="s">
        <v>116</v>
      </c>
      <c r="C4" s="78">
        <v>1.9599999999999999E-2</v>
      </c>
      <c r="D4" s="78">
        <v>1.9599999999999999E-2</v>
      </c>
      <c r="E4" s="78">
        <v>0</v>
      </c>
      <c r="F4" s="78">
        <v>6.0299999999999999E-2</v>
      </c>
      <c r="G4" s="78">
        <v>3.9399999999999998E-2</v>
      </c>
    </row>
    <row r="5" spans="1:15" ht="15.75" customHeight="1">
      <c r="A5" s="5"/>
      <c r="B5" s="11" t="s">
        <v>119</v>
      </c>
      <c r="C5" s="78">
        <v>7.5600000000000001E-2</v>
      </c>
      <c r="D5" s="78">
        <v>7.5600000000000001E-2</v>
      </c>
      <c r="E5" s="78">
        <v>7.3800000000000004E-2</v>
      </c>
      <c r="F5" s="78">
        <v>7.2700000000000001E-2</v>
      </c>
      <c r="G5" s="78">
        <v>4.9299999999999997E-2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0.73430000000000006</v>
      </c>
      <c r="D8" s="77">
        <v>0.73430000000000006</v>
      </c>
      <c r="E8" s="77">
        <v>0.89560000000000006</v>
      </c>
      <c r="F8" s="77">
        <v>0.96420000000000006</v>
      </c>
      <c r="G8" s="77">
        <v>0.9326000000000001</v>
      </c>
    </row>
    <row r="9" spans="1:15" ht="15.75" customHeight="1">
      <c r="B9" s="7" t="s">
        <v>121</v>
      </c>
      <c r="C9" s="77">
        <v>0.1739</v>
      </c>
      <c r="D9" s="77">
        <v>0.1739</v>
      </c>
      <c r="E9" s="77">
        <v>4.2300000000000004E-2</v>
      </c>
      <c r="F9" s="77">
        <v>2.8300000000000002E-2</v>
      </c>
      <c r="G9" s="77">
        <v>4.6600000000000003E-2</v>
      </c>
    </row>
    <row r="10" spans="1:15" ht="15.75" customHeight="1">
      <c r="B10" s="7" t="s">
        <v>122</v>
      </c>
      <c r="C10" s="78">
        <v>3.0299999999999997E-2</v>
      </c>
      <c r="D10" s="78">
        <v>3.0299999999999997E-2</v>
      </c>
      <c r="E10" s="78">
        <v>3.1E-2</v>
      </c>
      <c r="F10" s="78">
        <v>7.4451400000000003E-3</v>
      </c>
      <c r="G10" s="78">
        <v>1.44E-2</v>
      </c>
    </row>
    <row r="11" spans="1:15" ht="15.75" customHeight="1">
      <c r="B11" s="7" t="s">
        <v>123</v>
      </c>
      <c r="C11" s="78">
        <v>6.1500000000000006E-2</v>
      </c>
      <c r="D11" s="78">
        <v>6.1500000000000006E-2</v>
      </c>
      <c r="E11" s="78">
        <v>3.1099999999999999E-2</v>
      </c>
      <c r="F11" s="78">
        <v>0</v>
      </c>
      <c r="G11" s="78">
        <v>6.3314E-3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0.38283535024999998</v>
      </c>
      <c r="D14" s="79">
        <v>0.38541007546400002</v>
      </c>
      <c r="E14" s="79">
        <v>0.38541007546400002</v>
      </c>
      <c r="F14" s="79">
        <v>0.17029895451300001</v>
      </c>
      <c r="G14" s="79">
        <v>0.17029895451300001</v>
      </c>
      <c r="H14" s="80">
        <v>0.27200000000000002</v>
      </c>
      <c r="I14" s="80">
        <v>0.27200000000000002</v>
      </c>
      <c r="J14" s="80">
        <v>0.27200000000000002</v>
      </c>
      <c r="K14" s="80">
        <v>0.27200000000000002</v>
      </c>
      <c r="L14" s="80">
        <v>0.25203999999999999</v>
      </c>
      <c r="M14" s="80">
        <v>0.25203999999999999</v>
      </c>
      <c r="N14" s="80">
        <v>0.25203999999999999</v>
      </c>
      <c r="O14" s="80">
        <v>0.25203999999999999</v>
      </c>
    </row>
    <row r="15" spans="1:15" ht="15.75" customHeight="1">
      <c r="B15" s="16" t="s">
        <v>68</v>
      </c>
      <c r="C15" s="77">
        <f t="shared" ref="C15:O15" si="0">iron_deficiency_anaemia*C14</f>
        <v>0.21956222020343003</v>
      </c>
      <c r="D15" s="77">
        <f t="shared" si="0"/>
        <v>0.22103886645365337</v>
      </c>
      <c r="E15" s="77">
        <f t="shared" si="0"/>
        <v>0.22103886645365337</v>
      </c>
      <c r="F15" s="77">
        <f t="shared" si="0"/>
        <v>9.7669184746862911E-2</v>
      </c>
      <c r="G15" s="77">
        <f t="shared" si="0"/>
        <v>9.7669184746862911E-2</v>
      </c>
      <c r="H15" s="77">
        <f t="shared" si="0"/>
        <v>0.15599636725379168</v>
      </c>
      <c r="I15" s="77">
        <f t="shared" si="0"/>
        <v>0.15599636725379168</v>
      </c>
      <c r="J15" s="77">
        <f t="shared" si="0"/>
        <v>0.15599636725379168</v>
      </c>
      <c r="K15" s="77">
        <f t="shared" si="0"/>
        <v>0.15599636725379168</v>
      </c>
      <c r="L15" s="77">
        <f t="shared" si="0"/>
        <v>0.14454898677443254</v>
      </c>
      <c r="M15" s="77">
        <f t="shared" si="0"/>
        <v>0.14454898677443254</v>
      </c>
      <c r="N15" s="77">
        <f t="shared" si="0"/>
        <v>0.14454898677443254</v>
      </c>
      <c r="O15" s="77">
        <f t="shared" si="0"/>
        <v>0.14454898677443254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0.1318</v>
      </c>
      <c r="D2" s="78">
        <v>0.12960000000000002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0.1993</v>
      </c>
      <c r="D3" s="78">
        <v>0.19980000000000001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0.32890000000000003</v>
      </c>
      <c r="D4" s="78">
        <v>0.32969999999999999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0.33999999999999997</v>
      </c>
      <c r="D5" s="77">
        <f t="shared" ref="D5:G5" si="0">1-SUM(D2:D4)</f>
        <v>0.34089999999999998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9.6700000000000008E-2</v>
      </c>
      <c r="D2" s="28">
        <v>9.7799999999999998E-2</v>
      </c>
      <c r="E2" s="28">
        <v>9.7699999999999995E-2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2.9100000000000001E-2</v>
      </c>
      <c r="D4" s="28">
        <v>2.9100000000000001E-2</v>
      </c>
      <c r="E4" s="28">
        <v>2.9100000000000001E-2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0.38541007546400002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0.27200000000000002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0.25203999999999999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0.12960000000000002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3.6920000000000002</v>
      </c>
      <c r="D13" s="28">
        <v>3.5760000000000001</v>
      </c>
      <c r="E13" s="28">
        <v>3.4660000000000002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7.0000000000000007E-2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76.430830296277207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40.292575813137638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702.89347992688124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6.6292215715502589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1.8920415276195339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1.8920415276195339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1.8920415276195339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1.8920415276195339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13.424875256933552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13.424875256933552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1.1316410568288993</v>
      </c>
      <c r="E17" s="86" t="s">
        <v>201</v>
      </c>
    </row>
    <row r="18" spans="1:5" ht="15.75" customHeight="1">
      <c r="A18" s="53" t="s">
        <v>175</v>
      </c>
      <c r="B18" s="85">
        <v>0.10400000000000001</v>
      </c>
      <c r="C18" s="85">
        <v>0.95</v>
      </c>
      <c r="D18" s="86">
        <v>16.117383263005333</v>
      </c>
      <c r="E18" s="86" t="s">
        <v>201</v>
      </c>
    </row>
    <row r="19" spans="1:5" ht="15.75" customHeight="1">
      <c r="A19" s="53" t="s">
        <v>174</v>
      </c>
      <c r="B19" s="85">
        <v>0.628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70.114008769456447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23.383432158561245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4.5372725454372071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18.854821117415401</v>
      </c>
      <c r="E24" s="86" t="s">
        <v>201</v>
      </c>
    </row>
    <row r="25" spans="1:5" ht="15.75" customHeight="1">
      <c r="A25" s="53" t="s">
        <v>87</v>
      </c>
      <c r="B25" s="85">
        <v>0.44799999999999995</v>
      </c>
      <c r="C25" s="85">
        <v>0.95</v>
      </c>
      <c r="D25" s="86">
        <v>18.747721593540021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6.1475487828831543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10.111751691566292</v>
      </c>
      <c r="E27" s="86" t="s">
        <v>201</v>
      </c>
    </row>
    <row r="28" spans="1:5" ht="15.75" customHeight="1">
      <c r="A28" s="53" t="s">
        <v>84</v>
      </c>
      <c r="B28" s="85">
        <v>0.31900000000000001</v>
      </c>
      <c r="C28" s="85">
        <v>0.95</v>
      </c>
      <c r="D28" s="86">
        <v>1.134976777128887</v>
      </c>
      <c r="E28" s="86" t="s">
        <v>201</v>
      </c>
    </row>
    <row r="29" spans="1:5" ht="15.75" customHeight="1">
      <c r="A29" s="53" t="s">
        <v>58</v>
      </c>
      <c r="B29" s="85">
        <v>0.628</v>
      </c>
      <c r="C29" s="85">
        <v>0.95</v>
      </c>
      <c r="D29" s="86">
        <v>155.64650540851463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273.33034121871054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273.33034121871054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2.472250321876178</v>
      </c>
      <c r="E32" s="86" t="s">
        <v>201</v>
      </c>
    </row>
    <row r="33" spans="1:6" ht="15.75" customHeight="1">
      <c r="A33" s="53" t="s">
        <v>83</v>
      </c>
      <c r="B33" s="85">
        <v>0.996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0.21299999999999999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0.97799999999999998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0.97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0.82400000000000007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2.2587404203596586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2.4933725279906174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2020-08-29T01:39:19Z</dcterms:modified>
</cp:coreProperties>
</file>