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303975A-90D4-4158-A013-D4C51D31FEC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<sst xmlns="http://schemas.openxmlformats.org/spreadsheetml/2006/main" count="1109" uniqueCount="272">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</sst>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50195</v>
      </c>
    </row>
    <row r="8" spans="1:3" ht="15" customHeight="1">
      <c r="B8" s="7" t="s">
        <v>106</v>
      </c>
      <c r="C8" s="66">
        <v>0.23379999999999998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0.64718109130859403</v>
      </c>
    </row>
    <row r="11" spans="1:3" ht="15" customHeight="1">
      <c r="B11" s="7" t="s">
        <v>108</v>
      </c>
      <c r="C11" s="66">
        <v>0.66799999999999993</v>
      </c>
    </row>
    <row r="12" spans="1:3" ht="15" customHeight="1">
      <c r="B12" s="7" t="s">
        <v>109</v>
      </c>
      <c r="C12" s="66">
        <v>0.75800000000000001</v>
      </c>
    </row>
    <row r="13" spans="1:3" ht="15" customHeight="1">
      <c r="B13" s="7" t="s">
        <v>110</v>
      </c>
      <c r="C13" s="66">
        <v>0.26800000000000002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9.8800000000000013E-2</v>
      </c>
    </row>
    <row r="24" spans="1:3" ht="15" customHeight="1">
      <c r="B24" s="20" t="s">
        <v>102</v>
      </c>
      <c r="C24" s="67">
        <v>0.50419999999999998</v>
      </c>
    </row>
    <row r="25" spans="1:3" ht="15" customHeight="1">
      <c r="B25" s="20" t="s">
        <v>103</v>
      </c>
      <c r="C25" s="67">
        <v>0.33889999999999998</v>
      </c>
    </row>
    <row r="26" spans="1:3" ht="15" customHeight="1">
      <c r="B26" s="20" t="s">
        <v>104</v>
      </c>
      <c r="C26" s="67">
        <v>5.8099999999999999E-2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10.199999999999999</v>
      </c>
    </row>
    <row r="38" spans="1:5" ht="15" customHeight="1">
      <c r="B38" s="16" t="s">
        <v>91</v>
      </c>
      <c r="C38" s="68">
        <v>17.5</v>
      </c>
      <c r="D38" s="17"/>
      <c r="E38" s="18"/>
    </row>
    <row r="39" spans="1:5" ht="15" customHeight="1">
      <c r="B39" s="16" t="s">
        <v>90</v>
      </c>
      <c r="C39" s="68">
        <v>19.600000000000001</v>
      </c>
      <c r="D39" s="17"/>
      <c r="E39" s="17"/>
    </row>
    <row r="40" spans="1:5" ht="15" customHeight="1">
      <c r="B40" s="16" t="s">
        <v>171</v>
      </c>
      <c r="C40" s="68">
        <v>0.68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1.9400000000000001E-2</v>
      </c>
      <c r="D45" s="17"/>
    </row>
    <row r="46" spans="1:5" ht="15.75" customHeight="1">
      <c r="B46" s="16" t="s">
        <v>11</v>
      </c>
      <c r="C46" s="67">
        <v>6.88E-2</v>
      </c>
      <c r="D46" s="17"/>
    </row>
    <row r="47" spans="1:5" ht="15.75" customHeight="1">
      <c r="B47" s="16" t="s">
        <v>12</v>
      </c>
      <c r="C47" s="67">
        <v>0.15340000000000001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0.75840000000000007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1.86002556842</v>
      </c>
      <c r="D51" s="17"/>
    </row>
    <row r="52" spans="1:4" ht="15" customHeight="1">
      <c r="B52" s="16" t="s">
        <v>125</v>
      </c>
      <c r="C52" s="65">
        <v>1.20332040892</v>
      </c>
    </row>
    <row r="53" spans="1:4" ht="15.75" customHeight="1">
      <c r="B53" s="16" t="s">
        <v>126</v>
      </c>
      <c r="C53" s="65">
        <v>1.20332040892</v>
      </c>
    </row>
    <row r="54" spans="1:4" ht="15.75" customHeight="1">
      <c r="B54" s="16" t="s">
        <v>127</v>
      </c>
      <c r="C54" s="65">
        <v>0.82172926770999999</v>
      </c>
    </row>
    <row r="55" spans="1:4" ht="15.75" customHeight="1">
      <c r="B55" s="16" t="s">
        <v>128</v>
      </c>
      <c r="C55" s="65">
        <v>0.82172926770999999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0.5044087329983391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1.86002556842</v>
      </c>
      <c r="C2" s="26">
        <f>'Baseline year population inputs'!C52</f>
        <v>1.20332040892</v>
      </c>
      <c r="D2" s="26">
        <f>'Baseline year population inputs'!C53</f>
        <v>1.20332040892</v>
      </c>
      <c r="E2" s="26">
        <f>'Baseline year population inputs'!C54</f>
        <v>0.82172926770999999</v>
      </c>
      <c r="F2" s="26">
        <f>'Baseline year population inputs'!C55</f>
        <v>0.82172926770999999</v>
      </c>
    </row>
    <row r="3" spans="1:6" ht="15.75" customHeight="1">
      <c r="A3" s="3" t="s">
        <v>65</v>
      </c>
      <c r="B3" s="26">
        <f>frac_mam_1month * 2.6</f>
        <v>9.1000000000000011E-2</v>
      </c>
      <c r="C3" s="26">
        <f>frac_mam_1_5months * 2.6</f>
        <v>9.1000000000000011E-2</v>
      </c>
      <c r="D3" s="26">
        <f>frac_mam_6_11months * 2.6</f>
        <v>0.18615999999999999</v>
      </c>
      <c r="E3" s="26">
        <f>frac_mam_12_23months * 2.6</f>
        <v>9.4380000000000006E-2</v>
      </c>
      <c r="F3" s="26">
        <f>frac_mam_24_59months * 2.6</f>
        <v>0.10400000000000001</v>
      </c>
    </row>
    <row r="4" spans="1:6" ht="15.75" customHeight="1">
      <c r="A4" s="3" t="s">
        <v>66</v>
      </c>
      <c r="B4" s="26">
        <f>frac_sam_1month * 2.6</f>
        <v>4.8620000000000003E-2</v>
      </c>
      <c r="C4" s="26">
        <f>frac_sam_1_5months * 2.6</f>
        <v>4.8620000000000003E-2</v>
      </c>
      <c r="D4" s="26">
        <f>frac_sam_6_11months * 2.6</f>
        <v>5.1740000000000001E-2</v>
      </c>
      <c r="E4" s="26">
        <f>frac_sam_12_23months * 2.6</f>
        <v>7.791966E-3</v>
      </c>
      <c r="F4" s="26">
        <f>frac_sam_24_59months * 2.6</f>
        <v>1.870778E-2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0.23379999999999998</v>
      </c>
      <c r="E2" s="93">
        <f>food_insecure</f>
        <v>0.23379999999999998</v>
      </c>
      <c r="F2" s="93">
        <f>food_insecure</f>
        <v>0.23379999999999998</v>
      </c>
      <c r="G2" s="93">
        <f>food_insecure</f>
        <v>0.23379999999999998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0.23379999999999998</v>
      </c>
      <c r="F5" s="93">
        <f>food_insecure</f>
        <v>0.23379999999999998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1.86002556842</v>
      </c>
      <c r="D7" s="93">
        <f>diarrhoea_1_5mo</f>
        <v>1.20332040892</v>
      </c>
      <c r="E7" s="93">
        <f>diarrhoea_6_11mo</f>
        <v>1.20332040892</v>
      </c>
      <c r="F7" s="93">
        <f>diarrhoea_12_23mo</f>
        <v>0.82172926770999999</v>
      </c>
      <c r="G7" s="93">
        <f>diarrhoea_24_59mo</f>
        <v>0.82172926770999999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0.23379999999999998</v>
      </c>
      <c r="F8" s="93">
        <f>food_insecure</f>
        <v>0.23379999999999998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1.86002556842</v>
      </c>
      <c r="D12" s="93">
        <f>diarrhoea_1_5mo</f>
        <v>1.20332040892</v>
      </c>
      <c r="E12" s="93">
        <f>diarrhoea_6_11mo</f>
        <v>1.20332040892</v>
      </c>
      <c r="F12" s="93">
        <f>diarrhoea_12_23mo</f>
        <v>0.82172926770999999</v>
      </c>
      <c r="G12" s="93">
        <f>diarrhoea_24_59mo</f>
        <v>0.82172926770999999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0.23379999999999998</v>
      </c>
      <c r="I15" s="93">
        <f>food_insecure</f>
        <v>0.23379999999999998</v>
      </c>
      <c r="J15" s="93">
        <f>food_insecure</f>
        <v>0.23379999999999998</v>
      </c>
      <c r="K15" s="93">
        <f>food_insecure</f>
        <v>0.23379999999999998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0.19020396803771955</v>
      </c>
      <c r="M25" s="93">
        <f>(1-food_insecure)*(0.49)+food_insecure*(0.7)</f>
        <v>0.53909799999999997</v>
      </c>
      <c r="N25" s="93">
        <f>(1-food_insecure)*(0.49)+food_insecure*(0.7)</f>
        <v>0.53909799999999997</v>
      </c>
      <c r="O25" s="93">
        <f>(1-food_insecure)*(0.49)+food_insecure*(0.7)</f>
        <v>0.53909799999999997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8.1515986301879811E-2</v>
      </c>
      <c r="M26" s="93">
        <f>(1-food_insecure)*(0.21)+food_insecure*(0.3)</f>
        <v>0.23104199999999997</v>
      </c>
      <c r="N26" s="93">
        <f>(1-food_insecure)*(0.21)+food_insecure*(0.3)</f>
        <v>0.23104199999999997</v>
      </c>
      <c r="O26" s="93">
        <f>(1-food_insecure)*(0.21)+food_insecure*(0.3)</f>
        <v>0.23104199999999997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8.1098954351806571E-2</v>
      </c>
      <c r="M27" s="93">
        <f>(1-food_insecure)*(0.3)</f>
        <v>0.22985999999999998</v>
      </c>
      <c r="N27" s="93">
        <f>(1-food_insecure)*(0.3)</f>
        <v>0.22985999999999998</v>
      </c>
      <c r="O27" s="93">
        <f>(1-food_insecure)*(0.3)</f>
        <v>0.22985999999999998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0.64718109130859403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11272</v>
      </c>
      <c r="C2" s="75">
        <v>24000</v>
      </c>
      <c r="D2" s="75">
        <v>46000</v>
      </c>
      <c r="E2" s="75">
        <v>1121000</v>
      </c>
      <c r="F2" s="75">
        <v>939000</v>
      </c>
      <c r="G2" s="22">
        <f t="shared" ref="G2:G40" si="0">C2+D2+E2+F2</f>
        <v>2130000</v>
      </c>
      <c r="H2" s="22">
        <f t="shared" ref="H2:H40" si="1">(B2 + stillbirth*B2/(1000-stillbirth))/(1-abortion)</f>
        <v>13211.299927684777</v>
      </c>
      <c r="I2" s="22">
        <f>G2-H2</f>
        <v>2116788.7000723151</v>
      </c>
    </row>
    <row r="3" spans="1:9" ht="15.75" customHeight="1">
      <c r="A3" s="92">
        <f t="shared" ref="A3:A40" si="2">IF($A$2+ROW(A3)-2&lt;=end_year,A2+1,"")</f>
        <v>2021</v>
      </c>
      <c r="B3" s="74">
        <v>11220</v>
      </c>
      <c r="C3" s="75">
        <v>23000</v>
      </c>
      <c r="D3" s="75">
        <v>46000</v>
      </c>
      <c r="E3" s="75">
        <v>1182000</v>
      </c>
      <c r="F3" s="75">
        <v>1003000</v>
      </c>
      <c r="G3" s="22">
        <f t="shared" si="0"/>
        <v>2254000</v>
      </c>
      <c r="H3" s="22">
        <f t="shared" si="1"/>
        <v>13150.353547606741</v>
      </c>
      <c r="I3" s="22">
        <f t="shared" ref="I3:I15" si="3">G3-H3</f>
        <v>2240849.6464523934</v>
      </c>
    </row>
    <row r="4" spans="1:9" ht="15.75" customHeight="1">
      <c r="A4" s="92">
        <f t="shared" si="2"/>
        <v>2022</v>
      </c>
      <c r="B4" s="74">
        <v>11160</v>
      </c>
      <c r="C4" s="75">
        <v>23000</v>
      </c>
      <c r="D4" s="75">
        <v>46000</v>
      </c>
      <c r="E4" s="75">
        <v>1252000</v>
      </c>
      <c r="F4" s="75">
        <v>1084000</v>
      </c>
      <c r="G4" s="22">
        <f t="shared" si="0"/>
        <v>2405000</v>
      </c>
      <c r="H4" s="22">
        <f t="shared" si="1"/>
        <v>13080.030801362855</v>
      </c>
      <c r="I4" s="22">
        <f t="shared" si="3"/>
        <v>2391919.9691986372</v>
      </c>
    </row>
    <row r="5" spans="1:9" ht="15.75" customHeight="1">
      <c r="A5" s="92" t="str">
        <f t="shared" si="2"/>
        <v/>
      </c>
      <c r="B5" s="74">
        <v>9822.5382000000009</v>
      </c>
      <c r="C5" s="75">
        <v>23000</v>
      </c>
      <c r="D5" s="75">
        <v>46000</v>
      </c>
      <c r="E5" s="75">
        <v>1329000</v>
      </c>
      <c r="F5" s="75">
        <v>1176000</v>
      </c>
      <c r="G5" s="22">
        <f t="shared" si="0"/>
        <v>2574000</v>
      </c>
      <c r="H5" s="22">
        <f t="shared" si="1"/>
        <v>11512.464355157999</v>
      </c>
      <c r="I5" s="22">
        <f t="shared" si="3"/>
        <v>2562487.5356448418</v>
      </c>
    </row>
    <row r="6" spans="1:9" ht="15.75" customHeight="1">
      <c r="A6" s="92" t="str">
        <f t="shared" si="2"/>
        <v/>
      </c>
      <c r="B6" s="74">
        <v>9756.5720000000001</v>
      </c>
      <c r="C6" s="75">
        <v>23000</v>
      </c>
      <c r="D6" s="75">
        <v>46000</v>
      </c>
      <c r="E6" s="75">
        <v>1413000</v>
      </c>
      <c r="F6" s="75">
        <v>1269000</v>
      </c>
      <c r="G6" s="22">
        <f t="shared" si="0"/>
        <v>2751000</v>
      </c>
      <c r="H6" s="22">
        <f t="shared" si="1"/>
        <v>11435.148949436774</v>
      </c>
      <c r="I6" s="22">
        <f t="shared" si="3"/>
        <v>2739564.8510505632</v>
      </c>
    </row>
    <row r="7" spans="1:9" ht="15.75" customHeight="1">
      <c r="A7" s="92" t="str">
        <f t="shared" si="2"/>
        <v/>
      </c>
      <c r="B7" s="74">
        <v>9688.8250000000007</v>
      </c>
      <c r="C7" s="75">
        <v>23000</v>
      </c>
      <c r="D7" s="75">
        <v>46000</v>
      </c>
      <c r="E7" s="75">
        <v>1501000</v>
      </c>
      <c r="F7" s="75">
        <v>1356000</v>
      </c>
      <c r="G7" s="22">
        <f t="shared" si="0"/>
        <v>2926000</v>
      </c>
      <c r="H7" s="22">
        <f t="shared" si="1"/>
        <v>11355.746364607032</v>
      </c>
      <c r="I7" s="22">
        <f t="shared" si="3"/>
        <v>2914644.253635393</v>
      </c>
    </row>
    <row r="8" spans="1:9" ht="15.75" customHeight="1">
      <c r="A8" s="92" t="str">
        <f t="shared" si="2"/>
        <v/>
      </c>
      <c r="B8" s="74">
        <v>9630.9953999999998</v>
      </c>
      <c r="C8" s="75">
        <v>23000</v>
      </c>
      <c r="D8" s="75">
        <v>46000</v>
      </c>
      <c r="E8" s="75">
        <v>1568000</v>
      </c>
      <c r="F8" s="75">
        <v>1422000</v>
      </c>
      <c r="G8" s="22">
        <f t="shared" si="0"/>
        <v>3059000</v>
      </c>
      <c r="H8" s="22">
        <f t="shared" si="1"/>
        <v>11287.967426503939</v>
      </c>
      <c r="I8" s="22">
        <f t="shared" si="3"/>
        <v>3047712.032573496</v>
      </c>
    </row>
    <row r="9" spans="1:9" ht="15.75" customHeight="1">
      <c r="A9" s="92" t="str">
        <f t="shared" si="2"/>
        <v/>
      </c>
      <c r="B9" s="74">
        <v>9571.5401999999995</v>
      </c>
      <c r="C9" s="75">
        <v>24000</v>
      </c>
      <c r="D9" s="75">
        <v>46000</v>
      </c>
      <c r="E9" s="75">
        <v>1636000</v>
      </c>
      <c r="F9" s="75">
        <v>1477000</v>
      </c>
      <c r="G9" s="22">
        <f t="shared" si="0"/>
        <v>3183000</v>
      </c>
      <c r="H9" s="22">
        <f t="shared" si="1"/>
        <v>11218.283210795948</v>
      </c>
      <c r="I9" s="22">
        <f t="shared" si="3"/>
        <v>3171781.7167892042</v>
      </c>
    </row>
    <row r="10" spans="1:9" ht="15.75" customHeight="1">
      <c r="A10" s="92" t="str">
        <f t="shared" si="2"/>
        <v/>
      </c>
      <c r="B10" s="74">
        <v>9494.8940000000002</v>
      </c>
      <c r="C10" s="75">
        <v>24000</v>
      </c>
      <c r="D10" s="75">
        <v>46000</v>
      </c>
      <c r="E10" s="75">
        <v>1705000</v>
      </c>
      <c r="F10" s="75">
        <v>1525000</v>
      </c>
      <c r="G10" s="22">
        <f t="shared" si="0"/>
        <v>3300000</v>
      </c>
      <c r="H10" s="22">
        <f t="shared" si="1"/>
        <v>11128.450356243313</v>
      </c>
      <c r="I10" s="22">
        <f t="shared" si="3"/>
        <v>3288871.5496437568</v>
      </c>
    </row>
    <row r="11" spans="1:9" ht="15.75" customHeight="1">
      <c r="A11" s="92" t="str">
        <f t="shared" si="2"/>
        <v/>
      </c>
      <c r="B11" s="74">
        <v>9432.3907999999992</v>
      </c>
      <c r="C11" s="75">
        <v>24000</v>
      </c>
      <c r="D11" s="75">
        <v>45000</v>
      </c>
      <c r="E11" s="75">
        <v>1774000</v>
      </c>
      <c r="F11" s="75">
        <v>1565000</v>
      </c>
      <c r="G11" s="22">
        <f t="shared" si="0"/>
        <v>3408000</v>
      </c>
      <c r="H11" s="22">
        <f t="shared" si="1"/>
        <v>11055.19374502613</v>
      </c>
      <c r="I11" s="22">
        <f t="shared" si="3"/>
        <v>3396944.8062549741</v>
      </c>
    </row>
    <row r="12" spans="1:9" ht="15.75" customHeight="1">
      <c r="A12" s="92" t="str">
        <f t="shared" si="2"/>
        <v/>
      </c>
      <c r="B12" s="74">
        <v>9353.1029999999992</v>
      </c>
      <c r="C12" s="75">
        <v>24000</v>
      </c>
      <c r="D12" s="75">
        <v>45000</v>
      </c>
      <c r="E12" s="75">
        <v>1841000</v>
      </c>
      <c r="F12" s="75">
        <v>1599000</v>
      </c>
      <c r="G12" s="22">
        <f t="shared" si="0"/>
        <v>3509000</v>
      </c>
      <c r="H12" s="22">
        <f t="shared" si="1"/>
        <v>10962.26481436553</v>
      </c>
      <c r="I12" s="22">
        <f t="shared" si="3"/>
        <v>3498037.7351856343</v>
      </c>
    </row>
    <row r="13" spans="1:9" ht="15.75" customHeight="1">
      <c r="A13" s="92" t="str">
        <f t="shared" si="2"/>
        <v/>
      </c>
      <c r="B13" s="74">
        <v>24000</v>
      </c>
      <c r="C13" s="75">
        <v>46000</v>
      </c>
      <c r="D13" s="75">
        <v>1132000</v>
      </c>
      <c r="E13" s="75">
        <v>906000</v>
      </c>
      <c r="F13" s="75">
        <v>2.6840409999999995E-2</v>
      </c>
      <c r="G13" s="22">
        <f t="shared" si="0"/>
        <v>2084000.02684041</v>
      </c>
      <c r="H13" s="22">
        <f t="shared" si="1"/>
        <v>28129.098497554525</v>
      </c>
      <c r="I13" s="22">
        <f t="shared" si="3"/>
        <v>2055870.9283428555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2.6840409999999995E-2</v>
      </c>
    </row>
    <row r="4" spans="1:8" ht="15.75" customHeight="1">
      <c r="B4" s="24" t="s">
        <v>7</v>
      </c>
      <c r="C4" s="76">
        <v>0.24109738923108726</v>
      </c>
    </row>
    <row r="5" spans="1:8" ht="15.75" customHeight="1">
      <c r="B5" s="24" t="s">
        <v>8</v>
      </c>
      <c r="C5" s="76">
        <v>5.1231634743594295E-2</v>
      </c>
    </row>
    <row r="6" spans="1:8" ht="15.75" customHeight="1">
      <c r="B6" s="24" t="s">
        <v>10</v>
      </c>
      <c r="C6" s="76">
        <v>0.11973598616140731</v>
      </c>
    </row>
    <row r="7" spans="1:8" ht="15.75" customHeight="1">
      <c r="B7" s="24" t="s">
        <v>13</v>
      </c>
      <c r="C7" s="76">
        <v>0.28488752956911323</v>
      </c>
    </row>
    <row r="8" spans="1:8" ht="15.75" customHeight="1">
      <c r="B8" s="24" t="s">
        <v>14</v>
      </c>
      <c r="C8" s="76">
        <v>2.566036115351167E-4</v>
      </c>
    </row>
    <row r="9" spans="1:8" ht="15.75" customHeight="1">
      <c r="B9" s="24" t="s">
        <v>27</v>
      </c>
      <c r="C9" s="76">
        <v>0.13857654580239426</v>
      </c>
    </row>
    <row r="10" spans="1:8" ht="15.75" customHeight="1">
      <c r="B10" s="24" t="s">
        <v>15</v>
      </c>
      <c r="C10" s="76">
        <v>0.13737390088086854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0.124961725039588</v>
      </c>
      <c r="D14" s="76">
        <v>0.124961725039588</v>
      </c>
      <c r="E14" s="76">
        <v>6.7135639248380605E-2</v>
      </c>
      <c r="F14" s="76">
        <v>6.7135639248380605E-2</v>
      </c>
    </row>
    <row r="15" spans="1:8" ht="15.75" customHeight="1">
      <c r="B15" s="24" t="s">
        <v>16</v>
      </c>
      <c r="C15" s="76">
        <v>0.17070797229590401</v>
      </c>
      <c r="D15" s="76">
        <v>0.17070797229590401</v>
      </c>
      <c r="E15" s="76">
        <v>0.11032681833836901</v>
      </c>
      <c r="F15" s="76">
        <v>0.11032681833836901</v>
      </c>
    </row>
    <row r="16" spans="1:8" ht="15.75" customHeight="1">
      <c r="B16" s="24" t="s">
        <v>17</v>
      </c>
      <c r="C16" s="76">
        <v>2.4090698353176801E-2</v>
      </c>
      <c r="D16" s="76">
        <v>2.4090698353176801E-2</v>
      </c>
      <c r="E16" s="76">
        <v>2.1311444689782699E-2</v>
      </c>
      <c r="F16" s="76">
        <v>2.1311444689782699E-2</v>
      </c>
    </row>
    <row r="17" spans="1:8" ht="15.75" customHeight="1">
      <c r="B17" s="24" t="s">
        <v>18</v>
      </c>
      <c r="C17" s="76">
        <v>6.0565043850134597E-5</v>
      </c>
      <c r="D17" s="76">
        <v>6.0565043850134597E-5</v>
      </c>
      <c r="E17" s="76">
        <v>1.50864871670593E-4</v>
      </c>
      <c r="F17" s="76">
        <v>1.50864871670593E-4</v>
      </c>
    </row>
    <row r="18" spans="1:8" ht="15.75" customHeight="1">
      <c r="B18" s="24" t="s">
        <v>19</v>
      </c>
      <c r="C18" s="76">
        <v>1.0676599100200299E-3</v>
      </c>
      <c r="D18" s="76">
        <v>1.0676599100200299E-3</v>
      </c>
      <c r="E18" s="76">
        <v>4.5023818100270001E-3</v>
      </c>
      <c r="F18" s="76">
        <v>4.5023818100270001E-3</v>
      </c>
    </row>
    <row r="19" spans="1:8" ht="15.75" customHeight="1">
      <c r="B19" s="24" t="s">
        <v>20</v>
      </c>
      <c r="C19" s="76">
        <v>3.5365873961288501E-3</v>
      </c>
      <c r="D19" s="76">
        <v>3.5365873961288501E-3</v>
      </c>
      <c r="E19" s="76">
        <v>1.3823051431505499E-3</v>
      </c>
      <c r="F19" s="76">
        <v>1.3823051431505499E-3</v>
      </c>
    </row>
    <row r="20" spans="1:8" ht="15.75" customHeight="1">
      <c r="B20" s="24" t="s">
        <v>21</v>
      </c>
      <c r="C20" s="76">
        <v>2.7921343645073399E-2</v>
      </c>
      <c r="D20" s="76">
        <v>2.7921343645073399E-2</v>
      </c>
      <c r="E20" s="76">
        <v>4.5785538973862401E-2</v>
      </c>
      <c r="F20" s="76">
        <v>4.5785538973862401E-2</v>
      </c>
    </row>
    <row r="21" spans="1:8" ht="15.75" customHeight="1">
      <c r="B21" s="24" t="s">
        <v>22</v>
      </c>
      <c r="C21" s="76">
        <v>9.2952575822999803E-2</v>
      </c>
      <c r="D21" s="76">
        <v>9.2952575822999803E-2</v>
      </c>
      <c r="E21" s="76">
        <v>0.22818172024139996</v>
      </c>
      <c r="F21" s="76">
        <v>0.22818172024139996</v>
      </c>
    </row>
    <row r="22" spans="1:8" ht="15.75" customHeight="1">
      <c r="B22" s="24" t="s">
        <v>23</v>
      </c>
      <c r="C22" s="76">
        <v>0.55470087249325895</v>
      </c>
      <c r="D22" s="76">
        <v>0.55470087249325895</v>
      </c>
      <c r="E22" s="76">
        <v>0.52122328668335716</v>
      </c>
      <c r="F22" s="76">
        <v>0.52122328668335716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5.7300000000000004E-2</v>
      </c>
    </row>
    <row r="27" spans="1:8" ht="15.75" customHeight="1">
      <c r="B27" s="24" t="s">
        <v>39</v>
      </c>
      <c r="C27" s="76">
        <v>1.4199999999999999E-2</v>
      </c>
    </row>
    <row r="28" spans="1:8" ht="15.75" customHeight="1">
      <c r="B28" s="24" t="s">
        <v>40</v>
      </c>
      <c r="C28" s="76">
        <v>0.1016</v>
      </c>
    </row>
    <row r="29" spans="1:8" ht="15.75" customHeight="1">
      <c r="B29" s="24" t="s">
        <v>41</v>
      </c>
      <c r="C29" s="76">
        <v>0.21960000000000002</v>
      </c>
    </row>
    <row r="30" spans="1:8" ht="15.75" customHeight="1">
      <c r="B30" s="24" t="s">
        <v>42</v>
      </c>
      <c r="C30" s="76">
        <v>5.5099999999999996E-2</v>
      </c>
    </row>
    <row r="31" spans="1:8" ht="15.75" customHeight="1">
      <c r="B31" s="24" t="s">
        <v>43</v>
      </c>
      <c r="C31" s="76">
        <v>0.14230000000000001</v>
      </c>
    </row>
    <row r="32" spans="1:8" ht="15.75" customHeight="1">
      <c r="B32" s="24" t="s">
        <v>44</v>
      </c>
      <c r="C32" s="76">
        <v>3.0800000000000001E-2</v>
      </c>
    </row>
    <row r="33" spans="2:3" ht="15.75" customHeight="1">
      <c r="B33" s="24" t="s">
        <v>45</v>
      </c>
      <c r="C33" s="76">
        <v>8.199999999999999E-2</v>
      </c>
    </row>
    <row r="34" spans="2:3" ht="15.75" customHeight="1">
      <c r="B34" s="24" t="s">
        <v>46</v>
      </c>
      <c r="C34" s="76">
        <v>0.29710000000000003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0.69503343594370859</v>
      </c>
      <c r="D2" s="77">
        <v>0.69400000000000006</v>
      </c>
      <c r="E2" s="77">
        <v>0.79209999999999992</v>
      </c>
      <c r="F2" s="77">
        <v>0.63829999999999998</v>
      </c>
      <c r="G2" s="77">
        <v>0.66189999999999993</v>
      </c>
    </row>
    <row r="3" spans="1:15" ht="15.75" customHeight="1">
      <c r="A3" s="5"/>
      <c r="B3" s="11" t="s">
        <v>118</v>
      </c>
      <c r="C3" s="77">
        <v>0.21179999999999999</v>
      </c>
      <c r="D3" s="77">
        <v>0.21179999999999999</v>
      </c>
      <c r="E3" s="77">
        <v>0.1477</v>
      </c>
      <c r="F3" s="77">
        <v>0.23749999999999999</v>
      </c>
      <c r="G3" s="77">
        <v>0.25750000000000001</v>
      </c>
    </row>
    <row r="4" spans="1:15" ht="15.75" customHeight="1">
      <c r="A4" s="5"/>
      <c r="B4" s="11" t="s">
        <v>116</v>
      </c>
      <c r="C4" s="78">
        <v>2.7699999999999999E-2</v>
      </c>
      <c r="D4" s="78">
        <v>2.7699999999999999E-2</v>
      </c>
      <c r="E4" s="78">
        <v>4.6699999999999998E-2</v>
      </c>
      <c r="F4" s="78">
        <v>0.10460000000000001</v>
      </c>
      <c r="G4" s="78">
        <v>6.1500000000000006E-2</v>
      </c>
    </row>
    <row r="5" spans="1:15" ht="15.75" customHeight="1">
      <c r="A5" s="5"/>
      <c r="B5" s="11" t="s">
        <v>119</v>
      </c>
      <c r="C5" s="78">
        <v>6.6500000000000004E-2</v>
      </c>
      <c r="D5" s="78">
        <v>6.6500000000000004E-2</v>
      </c>
      <c r="E5" s="78">
        <v>1.3500000000000002E-2</v>
      </c>
      <c r="F5" s="78">
        <v>1.95E-2</v>
      </c>
      <c r="G5" s="78">
        <v>1.9E-2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0.79110000000000003</v>
      </c>
      <c r="D8" s="77">
        <v>0.79110000000000003</v>
      </c>
      <c r="E8" s="77">
        <v>0.77060000000000006</v>
      </c>
      <c r="F8" s="77">
        <v>0.78939999999999999</v>
      </c>
      <c r="G8" s="77">
        <v>0.77190000000000003</v>
      </c>
    </row>
    <row r="9" spans="1:15" ht="15.75" customHeight="1">
      <c r="B9" s="7" t="s">
        <v>121</v>
      </c>
      <c r="C9" s="77">
        <v>0.15509999999999999</v>
      </c>
      <c r="D9" s="77">
        <v>0.15509999999999999</v>
      </c>
      <c r="E9" s="77">
        <v>0.13800000000000001</v>
      </c>
      <c r="F9" s="77">
        <v>0.17129999999999998</v>
      </c>
      <c r="G9" s="77">
        <v>0.18090000000000001</v>
      </c>
    </row>
    <row r="10" spans="1:15" ht="15.75" customHeight="1">
      <c r="B10" s="7" t="s">
        <v>122</v>
      </c>
      <c r="C10" s="78">
        <v>3.5000000000000003E-2</v>
      </c>
      <c r="D10" s="78">
        <v>3.5000000000000003E-2</v>
      </c>
      <c r="E10" s="78">
        <v>7.1599999999999997E-2</v>
      </c>
      <c r="F10" s="78">
        <v>3.6299999999999999E-2</v>
      </c>
      <c r="G10" s="78">
        <v>0.04</v>
      </c>
    </row>
    <row r="11" spans="1:15" ht="15.75" customHeight="1">
      <c r="B11" s="7" t="s">
        <v>123</v>
      </c>
      <c r="C11" s="78">
        <v>1.8700000000000001E-2</v>
      </c>
      <c r="D11" s="78">
        <v>1.8700000000000001E-2</v>
      </c>
      <c r="E11" s="78">
        <v>1.9900000000000001E-2</v>
      </c>
      <c r="F11" s="78">
        <v>2.9969099999999998E-3</v>
      </c>
      <c r="G11" s="78">
        <v>7.1953E-3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0.40415045650000003</v>
      </c>
      <c r="D14" s="79">
        <v>0.37718054182999999</v>
      </c>
      <c r="E14" s="79">
        <v>0.37718054182999999</v>
      </c>
      <c r="F14" s="79">
        <v>0.19508714863900001</v>
      </c>
      <c r="G14" s="79">
        <v>0.19508714863900001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0.24265</v>
      </c>
      <c r="M14" s="80">
        <v>0.24265</v>
      </c>
      <c r="N14" s="80">
        <v>0.24265</v>
      </c>
      <c r="O14" s="80">
        <v>0.24265</v>
      </c>
    </row>
    <row r="15" spans="1:15" ht="15.75" customHeight="1">
      <c r="B15" s="16" t="s">
        <v>68</v>
      </c>
      <c r="C15" s="77">
        <f t="shared" ref="C15:O15" si="0">iron_deficiency_anaemia*C14</f>
        <v>0.20385701970386538</v>
      </c>
      <c r="D15" s="77">
        <f t="shared" si="0"/>
        <v>0.19025315921609734</v>
      </c>
      <c r="E15" s="77">
        <f t="shared" si="0"/>
        <v>0.19025315921609734</v>
      </c>
      <c r="F15" s="77">
        <f t="shared" si="0"/>
        <v>9.8403661469256651E-2</v>
      </c>
      <c r="G15" s="77">
        <f t="shared" si="0"/>
        <v>9.8403661469256651E-2</v>
      </c>
      <c r="H15" s="77">
        <f t="shared" si="0"/>
        <v>0.15283584609849674</v>
      </c>
      <c r="I15" s="77">
        <f t="shared" si="0"/>
        <v>0.15283584609849674</v>
      </c>
      <c r="J15" s="77">
        <f t="shared" si="0"/>
        <v>0.15283584609849674</v>
      </c>
      <c r="K15" s="77">
        <f t="shared" si="0"/>
        <v>0.15283584609849674</v>
      </c>
      <c r="L15" s="77">
        <f t="shared" si="0"/>
        <v>0.12239477906204699</v>
      </c>
      <c r="M15" s="77">
        <f t="shared" si="0"/>
        <v>0.12239477906204699</v>
      </c>
      <c r="N15" s="77">
        <f t="shared" si="0"/>
        <v>0.12239477906204699</v>
      </c>
      <c r="O15" s="77">
        <f t="shared" si="0"/>
        <v>0.12239477906204699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6.2199999999999998E-2</v>
      </c>
      <c r="D2" s="78">
        <v>7.7564500000000007E-3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0.24309999999999998</v>
      </c>
      <c r="D3" s="78">
        <v>0.1321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0.62029999999999996</v>
      </c>
      <c r="D4" s="78">
        <v>0.66469999999999996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7.4400000000000022E-2</v>
      </c>
      <c r="D5" s="77">
        <f t="shared" ref="D5:G5" si="0">1-SUM(D2:D4)</f>
        <v>0.19544355000000002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8.8599999999999984E-2</v>
      </c>
      <c r="D2" s="28">
        <v>8.8700000000000001E-2</v>
      </c>
      <c r="E2" s="28">
        <v>8.879999999999999E-2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5.05805E-2</v>
      </c>
      <c r="D4" s="28">
        <v>5.0462960000000001E-2</v>
      </c>
      <c r="E4" s="28">
        <v>5.0462960000000001E-2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0.37718054182999999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0.24265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7.7564500000000007E-3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27.247</v>
      </c>
      <c r="D13" s="28">
        <v>26.843</v>
      </c>
      <c r="E13" s="28">
        <v>26.468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69.047770440302898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40.127093405065906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587.14420029876032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1.4701821374670196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1.7265591195478012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1.7265591195478012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1.7265591195478012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1.7265591195478012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13.259392848861818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13.259392848861818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0.96615864875716684</v>
      </c>
      <c r="E17" s="86" t="s">
        <v>201</v>
      </c>
    </row>
    <row r="18" spans="1:5" ht="15.75" customHeight="1">
      <c r="A18" s="53" t="s">
        <v>175</v>
      </c>
      <c r="B18" s="85">
        <v>6.0000000000000001E-3</v>
      </c>
      <c r="C18" s="85">
        <v>0.95</v>
      </c>
      <c r="D18" s="86">
        <v>13.483785833565435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17.016109940848352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23.011096740399847</v>
      </c>
      <c r="E22" s="86" t="s">
        <v>201</v>
      </c>
    </row>
    <row r="23" spans="1:5" ht="15.75" customHeight="1">
      <c r="A23" s="53" t="s">
        <v>34</v>
      </c>
      <c r="B23" s="85">
        <v>4.0000000000000001E-3</v>
      </c>
      <c r="C23" s="85">
        <v>0.95</v>
      </c>
      <c r="D23" s="86">
        <v>4.4338460403923747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18.750061042134508</v>
      </c>
      <c r="E24" s="86" t="s">
        <v>201</v>
      </c>
    </row>
    <row r="25" spans="1:5" ht="15.75" customHeight="1">
      <c r="A25" s="53" t="s">
        <v>87</v>
      </c>
      <c r="B25" s="85">
        <v>0.32100000000000001</v>
      </c>
      <c r="C25" s="85">
        <v>0.95</v>
      </c>
      <c r="D25" s="86">
        <v>18.829881187992399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5.7752133647217558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8.9883699987414101</v>
      </c>
      <c r="E27" s="86" t="s">
        <v>201</v>
      </c>
    </row>
    <row r="28" spans="1:5" ht="15.75" customHeight="1">
      <c r="A28" s="53" t="s">
        <v>84</v>
      </c>
      <c r="B28" s="85">
        <v>0.45600000000000002</v>
      </c>
      <c r="C28" s="85">
        <v>0.95</v>
      </c>
      <c r="D28" s="86">
        <v>1.031557215726383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138.79578001614144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286.40804198649778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286.40804198649778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2.0999149037147795</v>
      </c>
      <c r="E32" s="86" t="s">
        <v>201</v>
      </c>
    </row>
    <row r="33" spans="1:6" ht="15.75" customHeight="1">
      <c r="A33" s="53" t="s">
        <v>83</v>
      </c>
      <c r="B33" s="85">
        <v>0.75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0.84499999999999997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0.95400000000000007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0.75099999999999989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2.1553208589571549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2.1210371098292189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2020-08-29T01:40:01Z</dcterms:modified>
</cp:coreProperties>
</file>