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0B1EED82-6FAD-4815-85BD-093566F44602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<sst xmlns="http://schemas.openxmlformats.org/spreadsheetml/2006/main" count="1109" uniqueCount="272">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</sst>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673857</v>
      </c>
    </row>
    <row r="8" spans="1:3" ht="15" customHeight="1">
      <c r="B8" s="7" t="s">
        <v>106</v>
      </c>
      <c r="C8" s="66">
        <v>1.2E-2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0.66318046569824207</v>
      </c>
    </row>
    <row r="11" spans="1:3" ht="15" customHeight="1">
      <c r="B11" s="7" t="s">
        <v>108</v>
      </c>
      <c r="C11" s="66">
        <v>0.77400000000000002</v>
      </c>
    </row>
    <row r="12" spans="1:3" ht="15" customHeight="1">
      <c r="B12" s="7" t="s">
        <v>109</v>
      </c>
      <c r="C12" s="66">
        <v>0.89400000000000002</v>
      </c>
    </row>
    <row r="13" spans="1:3" ht="15" customHeight="1">
      <c r="B13" s="7" t="s">
        <v>110</v>
      </c>
      <c r="C13" s="66">
        <v>0.17399999999999999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0.1144</v>
      </c>
    </row>
    <row r="24" spans="1:3" ht="15" customHeight="1">
      <c r="B24" s="20" t="s">
        <v>102</v>
      </c>
      <c r="C24" s="67">
        <v>0.50659999999999994</v>
      </c>
    </row>
    <row r="25" spans="1:3" ht="15" customHeight="1">
      <c r="B25" s="20" t="s">
        <v>103</v>
      </c>
      <c r="C25" s="67">
        <v>0.32170000000000004</v>
      </c>
    </row>
    <row r="26" spans="1:3" ht="15" customHeight="1">
      <c r="B26" s="20" t="s">
        <v>104</v>
      </c>
      <c r="C26" s="67">
        <v>5.7299999999999997E-2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11.1</v>
      </c>
    </row>
    <row r="38" spans="1:5" ht="15" customHeight="1">
      <c r="B38" s="16" t="s">
        <v>91</v>
      </c>
      <c r="C38" s="68">
        <v>17.899999999999999</v>
      </c>
      <c r="D38" s="17"/>
      <c r="E38" s="18"/>
    </row>
    <row r="39" spans="1:5" ht="15" customHeight="1">
      <c r="B39" s="16" t="s">
        <v>90</v>
      </c>
      <c r="C39" s="68">
        <v>21</v>
      </c>
      <c r="D39" s="17"/>
      <c r="E39" s="17"/>
    </row>
    <row r="40" spans="1:5" ht="15" customHeight="1">
      <c r="B40" s="16" t="s">
        <v>171</v>
      </c>
      <c r="C40" s="68">
        <v>1.32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13.4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1.6299999999999999E-2</v>
      </c>
      <c r="D45" s="17"/>
    </row>
    <row r="46" spans="1:5" ht="15.75" customHeight="1">
      <c r="B46" s="16" t="s">
        <v>11</v>
      </c>
      <c r="C46" s="67">
        <v>6.1399999999999996E-2</v>
      </c>
      <c r="D46" s="17"/>
    </row>
    <row r="47" spans="1:5" ht="15.75" customHeight="1">
      <c r="B47" s="16" t="s">
        <v>12</v>
      </c>
      <c r="C47" s="67">
        <v>9.1700000000000004E-2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0.8306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2.3924591417575001</v>
      </c>
      <c r="D51" s="17"/>
    </row>
    <row r="52" spans="1:4" ht="15" customHeight="1">
      <c r="B52" s="16" t="s">
        <v>125</v>
      </c>
      <c r="C52" s="65">
        <v>3.4758721651800002</v>
      </c>
    </row>
    <row r="53" spans="1:4" ht="15.75" customHeight="1">
      <c r="B53" s="16" t="s">
        <v>126</v>
      </c>
      <c r="C53" s="65">
        <v>3.4758721651800002</v>
      </c>
    </row>
    <row r="54" spans="1:4" ht="15.75" customHeight="1">
      <c r="B54" s="16" t="s">
        <v>127</v>
      </c>
      <c r="C54" s="65">
        <v>2.6206666333199999</v>
      </c>
    </row>
    <row r="55" spans="1:4" ht="15.75" customHeight="1">
      <c r="B55" s="16" t="s">
        <v>128</v>
      </c>
      <c r="C55" s="65">
        <v>2.6206666333199999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0.54671681971830577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2.3924591417575001</v>
      </c>
      <c r="C2" s="26">
        <f>'Baseline year population inputs'!C52</f>
        <v>3.4758721651800002</v>
      </c>
      <c r="D2" s="26">
        <f>'Baseline year population inputs'!C53</f>
        <v>3.4758721651800002</v>
      </c>
      <c r="E2" s="26">
        <f>'Baseline year population inputs'!C54</f>
        <v>2.6206666333199999</v>
      </c>
      <c r="F2" s="26">
        <f>'Baseline year population inputs'!C55</f>
        <v>2.6206666333199999</v>
      </c>
    </row>
    <row r="3" spans="1:6" ht="15.75" customHeight="1">
      <c r="A3" s="3" t="s">
        <v>65</v>
      </c>
      <c r="B3" s="26">
        <f>frac_mam_1month * 2.6</f>
        <v>6.8900000000000003E-2</v>
      </c>
      <c r="C3" s="26">
        <f>frac_mam_1_5months * 2.6</f>
        <v>6.8900000000000003E-2</v>
      </c>
      <c r="D3" s="26">
        <f>frac_mam_6_11months * 2.6</f>
        <v>6.0121880000000008E-3</v>
      </c>
      <c r="E3" s="26">
        <f>frac_mam_12_23months * 2.6</f>
        <v>1.3337428000000002E-2</v>
      </c>
      <c r="F3" s="26">
        <f>frac_mam_24_59months * 2.6</f>
        <v>9.8194200000000006E-3</v>
      </c>
    </row>
    <row r="4" spans="1:6" ht="15.75" customHeight="1">
      <c r="A4" s="3" t="s">
        <v>66</v>
      </c>
      <c r="B4" s="26">
        <f>frac_sam_1month * 2.6</f>
        <v>6.0839999999999991E-2</v>
      </c>
      <c r="C4" s="26">
        <f>frac_sam_1_5months * 2.6</f>
        <v>6.0839999999999991E-2</v>
      </c>
      <c r="D4" s="26">
        <f>frac_sam_6_11months * 2.6</f>
        <v>0</v>
      </c>
      <c r="E4" s="26">
        <f>frac_sam_12_23months * 2.6</f>
        <v>6.4194260000000006E-3</v>
      </c>
      <c r="F4" s="26">
        <f>frac_sam_24_59months * 2.6</f>
        <v>3.9512200000000001E-3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1.2E-2</v>
      </c>
      <c r="E2" s="93">
        <f>food_insecure</f>
        <v>1.2E-2</v>
      </c>
      <c r="F2" s="93">
        <f>food_insecure</f>
        <v>1.2E-2</v>
      </c>
      <c r="G2" s="93">
        <f>food_insecure</f>
        <v>1.2E-2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1.2E-2</v>
      </c>
      <c r="F5" s="93">
        <f>food_insecure</f>
        <v>1.2E-2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2.3924591417575001</v>
      </c>
      <c r="D7" s="93">
        <f>diarrhoea_1_5mo</f>
        <v>3.4758721651800002</v>
      </c>
      <c r="E7" s="93">
        <f>diarrhoea_6_11mo</f>
        <v>3.4758721651800002</v>
      </c>
      <c r="F7" s="93">
        <f>diarrhoea_12_23mo</f>
        <v>2.6206666333199999</v>
      </c>
      <c r="G7" s="93">
        <f>diarrhoea_24_59mo</f>
        <v>2.6206666333199999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1.2E-2</v>
      </c>
      <c r="F8" s="93">
        <f>food_insecure</f>
        <v>1.2E-2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2.3924591417575001</v>
      </c>
      <c r="D12" s="93">
        <f>diarrhoea_1_5mo</f>
        <v>3.4758721651800002</v>
      </c>
      <c r="E12" s="93">
        <f>diarrhoea_6_11mo</f>
        <v>3.4758721651800002</v>
      </c>
      <c r="F12" s="93">
        <f>diarrhoea_12_23mo</f>
        <v>2.6206666333199999</v>
      </c>
      <c r="G12" s="93">
        <f>diarrhoea_24_59mo</f>
        <v>2.6206666333199999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1.2E-2</v>
      </c>
      <c r="I15" s="93">
        <f>food_insecure</f>
        <v>1.2E-2</v>
      </c>
      <c r="J15" s="93">
        <f>food_insecure</f>
        <v>1.2E-2</v>
      </c>
      <c r="K15" s="93">
        <f>food_insecure</f>
        <v>1.2E-2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0.77400000000000002</v>
      </c>
      <c r="I18" s="93">
        <f>frac_PW_health_facility</f>
        <v>0.77400000000000002</v>
      </c>
      <c r="J18" s="93">
        <f>frac_PW_health_facility</f>
        <v>0.77400000000000002</v>
      </c>
      <c r="K18" s="93">
        <f>frac_PW_health_facility</f>
        <v>0.77400000000000002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0.17399999999999999</v>
      </c>
      <c r="M24" s="93">
        <f>famplan_unmet_need</f>
        <v>0.17399999999999999</v>
      </c>
      <c r="N24" s="93">
        <f>famplan_unmet_need</f>
        <v>0.17399999999999999</v>
      </c>
      <c r="O24" s="93">
        <f>famplan_unmet_need</f>
        <v>0.17399999999999999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0.1658903570343018</v>
      </c>
      <c r="M25" s="93">
        <f>(1-food_insecure)*(0.49)+food_insecure*(0.7)</f>
        <v>0.49252000000000001</v>
      </c>
      <c r="N25" s="93">
        <f>(1-food_insecure)*(0.49)+food_insecure*(0.7)</f>
        <v>0.49252000000000001</v>
      </c>
      <c r="O25" s="93">
        <f>(1-food_insecure)*(0.49)+food_insecure*(0.7)</f>
        <v>0.49252000000000001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7.1095867300415061E-2</v>
      </c>
      <c r="M26" s="93">
        <f>(1-food_insecure)*(0.21)+food_insecure*(0.3)</f>
        <v>0.21107999999999999</v>
      </c>
      <c r="N26" s="93">
        <f>(1-food_insecure)*(0.21)+food_insecure*(0.3)</f>
        <v>0.21107999999999999</v>
      </c>
      <c r="O26" s="93">
        <f>(1-food_insecure)*(0.21)+food_insecure*(0.3)</f>
        <v>0.21107999999999999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9.9833309967041053E-2</v>
      </c>
      <c r="M27" s="93">
        <f>(1-food_insecure)*(0.3)</f>
        <v>0.2964</v>
      </c>
      <c r="N27" s="93">
        <f>(1-food_insecure)*(0.3)</f>
        <v>0.2964</v>
      </c>
      <c r="O27" s="93">
        <f>(1-food_insecure)*(0.3)</f>
        <v>0.2964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0.66318046569824207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147081</v>
      </c>
      <c r="C2" s="75">
        <v>319000</v>
      </c>
      <c r="D2" s="75">
        <v>642000</v>
      </c>
      <c r="E2" s="75">
        <v>2517000</v>
      </c>
      <c r="F2" s="75">
        <v>2089000</v>
      </c>
      <c r="G2" s="22">
        <f t="shared" ref="G2:G40" si="0">C2+D2+E2+F2</f>
        <v>5567000</v>
      </c>
      <c r="H2" s="22">
        <f t="shared" ref="H2:H40" si="1">(B2 + stillbirth*B2/(1000-stillbirth))/(1-abortion)</f>
        <v>171354.77467023634</v>
      </c>
      <c r="I2" s="22">
        <f>G2-H2</f>
        <v>5395645.2253297633</v>
      </c>
    </row>
    <row r="3" spans="1:9" ht="15.75" customHeight="1">
      <c r="A3" s="92">
        <f t="shared" ref="A3:A40" si="2">IF($A$2+ROW(A3)-2&lt;=end_year,A2+1,"")</f>
        <v>2021</v>
      </c>
      <c r="B3" s="74">
        <v>146746</v>
      </c>
      <c r="C3" s="75">
        <v>317000</v>
      </c>
      <c r="D3" s="75">
        <v>643000</v>
      </c>
      <c r="E3" s="75">
        <v>2551000</v>
      </c>
      <c r="F3" s="75">
        <v>2127000</v>
      </c>
      <c r="G3" s="22">
        <f t="shared" si="0"/>
        <v>5638000</v>
      </c>
      <c r="H3" s="22">
        <f t="shared" si="1"/>
        <v>170964.4873488656</v>
      </c>
      <c r="I3" s="22">
        <f t="shared" ref="I3:I15" si="3">G3-H3</f>
        <v>5467035.5126511343</v>
      </c>
    </row>
    <row r="4" spans="1:9" ht="15.75" customHeight="1">
      <c r="A4" s="92">
        <f t="shared" si="2"/>
        <v>2022</v>
      </c>
      <c r="B4" s="74">
        <v>146230</v>
      </c>
      <c r="C4" s="75">
        <v>318000</v>
      </c>
      <c r="D4" s="75">
        <v>642000</v>
      </c>
      <c r="E4" s="75">
        <v>2585000</v>
      </c>
      <c r="F4" s="75">
        <v>2164000</v>
      </c>
      <c r="G4" s="22">
        <f t="shared" si="0"/>
        <v>5709000</v>
      </c>
      <c r="H4" s="22">
        <f t="shared" si="1"/>
        <v>170363.32837027663</v>
      </c>
      <c r="I4" s="22">
        <f t="shared" si="3"/>
        <v>5538636.6716297232</v>
      </c>
    </row>
    <row r="5" spans="1:9" ht="15.75" customHeight="1">
      <c r="A5" s="92" t="str">
        <f t="shared" si="2"/>
        <v/>
      </c>
      <c r="B5" s="74">
        <v>140307.38759999996</v>
      </c>
      <c r="C5" s="75">
        <v>320000</v>
      </c>
      <c r="D5" s="75">
        <v>640000</v>
      </c>
      <c r="E5" s="75">
        <v>2614000</v>
      </c>
      <c r="F5" s="75">
        <v>2201000</v>
      </c>
      <c r="G5" s="22">
        <f t="shared" si="0"/>
        <v>5775000</v>
      </c>
      <c r="H5" s="22">
        <f t="shared" si="1"/>
        <v>163463.26708934194</v>
      </c>
      <c r="I5" s="22">
        <f t="shared" si="3"/>
        <v>5611536.7329106582</v>
      </c>
    </row>
    <row r="6" spans="1:9" ht="15.75" customHeight="1">
      <c r="A6" s="92" t="str">
        <f t="shared" si="2"/>
        <v/>
      </c>
      <c r="B6" s="74">
        <v>139703.71479999996</v>
      </c>
      <c r="C6" s="75">
        <v>322000</v>
      </c>
      <c r="D6" s="75">
        <v>638000</v>
      </c>
      <c r="E6" s="75">
        <v>2637000</v>
      </c>
      <c r="F6" s="75">
        <v>2239000</v>
      </c>
      <c r="G6" s="22">
        <f t="shared" si="0"/>
        <v>5836000</v>
      </c>
      <c r="H6" s="22">
        <f t="shared" si="1"/>
        <v>162759.9660741289</v>
      </c>
      <c r="I6" s="22">
        <f t="shared" si="3"/>
        <v>5673240.0339258714</v>
      </c>
    </row>
    <row r="7" spans="1:9" ht="15.75" customHeight="1">
      <c r="A7" s="92" t="str">
        <f t="shared" si="2"/>
        <v/>
      </c>
      <c r="B7" s="74">
        <v>139035.16500000001</v>
      </c>
      <c r="C7" s="75">
        <v>323000</v>
      </c>
      <c r="D7" s="75">
        <v>636000</v>
      </c>
      <c r="E7" s="75">
        <v>2652000</v>
      </c>
      <c r="F7" s="75">
        <v>2276000</v>
      </c>
      <c r="G7" s="22">
        <f t="shared" si="0"/>
        <v>5887000</v>
      </c>
      <c r="H7" s="22">
        <f t="shared" si="1"/>
        <v>161981.08096772616</v>
      </c>
      <c r="I7" s="22">
        <f t="shared" si="3"/>
        <v>5725018.9190322738</v>
      </c>
    </row>
    <row r="8" spans="1:9" ht="15.75" customHeight="1">
      <c r="A8" s="92" t="str">
        <f t="shared" si="2"/>
        <v/>
      </c>
      <c r="B8" s="74">
        <v>138270.89160000003</v>
      </c>
      <c r="C8" s="75">
        <v>323000</v>
      </c>
      <c r="D8" s="75">
        <v>633000</v>
      </c>
      <c r="E8" s="75">
        <v>2661000</v>
      </c>
      <c r="F8" s="75">
        <v>2314000</v>
      </c>
      <c r="G8" s="22">
        <f t="shared" si="0"/>
        <v>5931000</v>
      </c>
      <c r="H8" s="22">
        <f t="shared" si="1"/>
        <v>161090.67434658916</v>
      </c>
      <c r="I8" s="22">
        <f t="shared" si="3"/>
        <v>5769909.3256534105</v>
      </c>
    </row>
    <row r="9" spans="1:9" ht="15.75" customHeight="1">
      <c r="A9" s="92" t="str">
        <f t="shared" si="2"/>
        <v/>
      </c>
      <c r="B9" s="74">
        <v>137406.79320000001</v>
      </c>
      <c r="C9" s="75">
        <v>323000</v>
      </c>
      <c r="D9" s="75">
        <v>630000</v>
      </c>
      <c r="E9" s="75">
        <v>2662000</v>
      </c>
      <c r="F9" s="75">
        <v>2352000</v>
      </c>
      <c r="G9" s="22">
        <f t="shared" si="0"/>
        <v>5967000</v>
      </c>
      <c r="H9" s="22">
        <f t="shared" si="1"/>
        <v>160083.96792886753</v>
      </c>
      <c r="I9" s="22">
        <f t="shared" si="3"/>
        <v>5806916.0320711322</v>
      </c>
    </row>
    <row r="10" spans="1:9" ht="15.75" customHeight="1">
      <c r="A10" s="92" t="str">
        <f t="shared" si="2"/>
        <v/>
      </c>
      <c r="B10" s="74">
        <v>136498.68480000005</v>
      </c>
      <c r="C10" s="75">
        <v>322000</v>
      </c>
      <c r="D10" s="75">
        <v>628000</v>
      </c>
      <c r="E10" s="75">
        <v>2656000</v>
      </c>
      <c r="F10" s="75">
        <v>2389000</v>
      </c>
      <c r="G10" s="22">
        <f t="shared" si="0"/>
        <v>5995000</v>
      </c>
      <c r="H10" s="22">
        <f t="shared" si="1"/>
        <v>159025.98824244886</v>
      </c>
      <c r="I10" s="22">
        <f t="shared" si="3"/>
        <v>5835974.0117575508</v>
      </c>
    </row>
    <row r="11" spans="1:9" ht="15.75" customHeight="1">
      <c r="A11" s="92" t="str">
        <f t="shared" si="2"/>
        <v/>
      </c>
      <c r="B11" s="74">
        <v>135511.70360000007</v>
      </c>
      <c r="C11" s="75">
        <v>322000</v>
      </c>
      <c r="D11" s="75">
        <v>625000</v>
      </c>
      <c r="E11" s="75">
        <v>2649000</v>
      </c>
      <c r="F11" s="75">
        <v>2425000</v>
      </c>
      <c r="G11" s="22">
        <f t="shared" si="0"/>
        <v>6021000</v>
      </c>
      <c r="H11" s="22">
        <f t="shared" si="1"/>
        <v>157876.11884307198</v>
      </c>
      <c r="I11" s="22">
        <f t="shared" si="3"/>
        <v>5863123.8811569279</v>
      </c>
    </row>
    <row r="12" spans="1:9" ht="15.75" customHeight="1">
      <c r="A12" s="92" t="str">
        <f t="shared" si="2"/>
        <v/>
      </c>
      <c r="B12" s="74">
        <v>134447.60999999999</v>
      </c>
      <c r="C12" s="75">
        <v>323000</v>
      </c>
      <c r="D12" s="75">
        <v>624000</v>
      </c>
      <c r="E12" s="75">
        <v>2643000</v>
      </c>
      <c r="F12" s="75">
        <v>2461000</v>
      </c>
      <c r="G12" s="22">
        <f t="shared" si="0"/>
        <v>6051000</v>
      </c>
      <c r="H12" s="22">
        <f t="shared" si="1"/>
        <v>156636.41066148458</v>
      </c>
      <c r="I12" s="22">
        <f t="shared" si="3"/>
        <v>5894363.589338515</v>
      </c>
    </row>
    <row r="13" spans="1:9" ht="15.75" customHeight="1">
      <c r="A13" s="92" t="str">
        <f t="shared" si="2"/>
        <v/>
      </c>
      <c r="B13" s="74">
        <v>321000</v>
      </c>
      <c r="C13" s="75">
        <v>640000</v>
      </c>
      <c r="D13" s="75">
        <v>2484000</v>
      </c>
      <c r="E13" s="75">
        <v>2050000</v>
      </c>
      <c r="F13" s="75">
        <v>7.540342250000001E-3</v>
      </c>
      <c r="G13" s="22">
        <f t="shared" si="0"/>
        <v>5174000.0075403424</v>
      </c>
      <c r="H13" s="22">
        <f t="shared" si="1"/>
        <v>373976.80644777953</v>
      </c>
      <c r="I13" s="22">
        <f t="shared" si="3"/>
        <v>4800023.2010925626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7.540342250000001E-3</v>
      </c>
    </row>
    <row r="4" spans="1:8" ht="15.75" customHeight="1">
      <c r="B4" s="24" t="s">
        <v>7</v>
      </c>
      <c r="C4" s="76">
        <v>0.13836388372616523</v>
      </c>
    </row>
    <row r="5" spans="1:8" ht="15.75" customHeight="1">
      <c r="B5" s="24" t="s">
        <v>8</v>
      </c>
      <c r="C5" s="76">
        <v>2.4107383489584532E-2</v>
      </c>
    </row>
    <row r="6" spans="1:8" ht="15.75" customHeight="1">
      <c r="B6" s="24" t="s">
        <v>10</v>
      </c>
      <c r="C6" s="76">
        <v>8.7259947394403348E-2</v>
      </c>
    </row>
    <row r="7" spans="1:8" ht="15.75" customHeight="1">
      <c r="B7" s="24" t="s">
        <v>13</v>
      </c>
      <c r="C7" s="76">
        <v>0.2254011484142785</v>
      </c>
    </row>
    <row r="8" spans="1:8" ht="15.75" customHeight="1">
      <c r="B8" s="24" t="s">
        <v>14</v>
      </c>
      <c r="C8" s="76">
        <v>6.1984497818554475E-4</v>
      </c>
    </row>
    <row r="9" spans="1:8" ht="15.75" customHeight="1">
      <c r="B9" s="24" t="s">
        <v>27</v>
      </c>
      <c r="C9" s="76">
        <v>0.18203978070396226</v>
      </c>
    </row>
    <row r="10" spans="1:8" ht="15.75" customHeight="1">
      <c r="B10" s="24" t="s">
        <v>15</v>
      </c>
      <c r="C10" s="76">
        <v>0.33466766904342049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6.1072558258337996E-2</v>
      </c>
      <c r="D14" s="76">
        <v>6.1072558258337996E-2</v>
      </c>
      <c r="E14" s="76">
        <v>1.12050160731636E-2</v>
      </c>
      <c r="F14" s="76">
        <v>1.12050160731636E-2</v>
      </c>
    </row>
    <row r="15" spans="1:8" ht="15.75" customHeight="1">
      <c r="B15" s="24" t="s">
        <v>16</v>
      </c>
      <c r="C15" s="76">
        <v>0.13754698696421599</v>
      </c>
      <c r="D15" s="76">
        <v>0.13754698696421599</v>
      </c>
      <c r="E15" s="76">
        <v>2.3516780803577501E-2</v>
      </c>
      <c r="F15" s="76">
        <v>2.3516780803577501E-2</v>
      </c>
    </row>
    <row r="16" spans="1:8" ht="15.75" customHeight="1">
      <c r="B16" s="24" t="s">
        <v>17</v>
      </c>
      <c r="C16" s="76">
        <v>2.9602735374964301E-2</v>
      </c>
      <c r="D16" s="76">
        <v>2.9602735374964301E-2</v>
      </c>
      <c r="E16" s="76">
        <v>6.1230304047648594E-3</v>
      </c>
      <c r="F16" s="76">
        <v>6.1230304047648594E-3</v>
      </c>
    </row>
    <row r="17" spans="1:8" ht="15.75" customHeight="1">
      <c r="B17" s="24" t="s">
        <v>18</v>
      </c>
      <c r="C17" s="76">
        <v>9.9013812439329797E-9</v>
      </c>
      <c r="D17" s="76">
        <v>9.9013812439329797E-9</v>
      </c>
      <c r="E17" s="76">
        <v>1.90009854641045E-8</v>
      </c>
      <c r="F17" s="76">
        <v>1.90009854641045E-8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1.2247815107805E-2</v>
      </c>
      <c r="D19" s="76">
        <v>1.2247815107805E-2</v>
      </c>
      <c r="E19" s="76">
        <v>8.9365954468430195E-3</v>
      </c>
      <c r="F19" s="76">
        <v>8.9365954468430195E-3</v>
      </c>
    </row>
    <row r="20" spans="1:8" ht="15.75" customHeight="1">
      <c r="B20" s="24" t="s">
        <v>21</v>
      </c>
      <c r="C20" s="76">
        <v>3.9998953068098503E-2</v>
      </c>
      <c r="D20" s="76">
        <v>3.9998953068098503E-2</v>
      </c>
      <c r="E20" s="76">
        <v>0.78325700486702798</v>
      </c>
      <c r="F20" s="76">
        <v>0.78325700486702798</v>
      </c>
    </row>
    <row r="21" spans="1:8" ht="15.75" customHeight="1">
      <c r="B21" s="24" t="s">
        <v>22</v>
      </c>
      <c r="C21" s="76">
        <v>7.4730409579889606E-2</v>
      </c>
      <c r="D21" s="76">
        <v>7.4730409579889606E-2</v>
      </c>
      <c r="E21" s="76">
        <v>6.2106034713781705E-2</v>
      </c>
      <c r="F21" s="76">
        <v>6.2106034713781705E-2</v>
      </c>
    </row>
    <row r="22" spans="1:8" ht="15.75" customHeight="1">
      <c r="B22" s="24" t="s">
        <v>23</v>
      </c>
      <c r="C22" s="76">
        <v>0.64480053174530738</v>
      </c>
      <c r="D22" s="76">
        <v>0.64480053174530738</v>
      </c>
      <c r="E22" s="76">
        <v>0.10485551868985588</v>
      </c>
      <c r="F22" s="76">
        <v>0.10485551868985588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2.81E-2</v>
      </c>
    </row>
    <row r="27" spans="1:8" ht="15.75" customHeight="1">
      <c r="B27" s="24" t="s">
        <v>39</v>
      </c>
      <c r="C27" s="76">
        <v>2.29E-2</v>
      </c>
    </row>
    <row r="28" spans="1:8" ht="15.75" customHeight="1">
      <c r="B28" s="24" t="s">
        <v>40</v>
      </c>
      <c r="C28" s="76">
        <v>0.1724</v>
      </c>
    </row>
    <row r="29" spans="1:8" ht="15.75" customHeight="1">
      <c r="B29" s="24" t="s">
        <v>41</v>
      </c>
      <c r="C29" s="76">
        <v>0.18539999999999998</v>
      </c>
    </row>
    <row r="30" spans="1:8" ht="15.75" customHeight="1">
      <c r="B30" s="24" t="s">
        <v>42</v>
      </c>
      <c r="C30" s="76">
        <v>0.10640000000000001</v>
      </c>
    </row>
    <row r="31" spans="1:8" ht="15.75" customHeight="1">
      <c r="B31" s="24" t="s">
        <v>43</v>
      </c>
      <c r="C31" s="76">
        <v>0.22570000000000001</v>
      </c>
    </row>
    <row r="32" spans="1:8" ht="15.75" customHeight="1">
      <c r="B32" s="24" t="s">
        <v>44</v>
      </c>
      <c r="C32" s="76">
        <v>2.58E-2</v>
      </c>
    </row>
    <row r="33" spans="2:3" ht="15.75" customHeight="1">
      <c r="B33" s="24" t="s">
        <v>45</v>
      </c>
      <c r="C33" s="76">
        <v>9.9399999999999988E-2</v>
      </c>
    </row>
    <row r="34" spans="2:3" ht="15.75" customHeight="1">
      <c r="B34" s="24" t="s">
        <v>46</v>
      </c>
      <c r="C34" s="76">
        <v>0.13390000000223518</v>
      </c>
    </row>
    <row r="35" spans="2:3" ht="15.75" customHeight="1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0.75465491359696646</v>
      </c>
      <c r="D2" s="77">
        <v>0.76450000000000007</v>
      </c>
      <c r="E2" s="77">
        <v>0.75430000000000008</v>
      </c>
      <c r="F2" s="77">
        <v>0.69530000000000003</v>
      </c>
      <c r="G2" s="77">
        <v>0.74900000000000011</v>
      </c>
    </row>
    <row r="3" spans="1:15" ht="15.75" customHeight="1">
      <c r="A3" s="5"/>
      <c r="B3" s="11" t="s">
        <v>118</v>
      </c>
      <c r="C3" s="77">
        <v>0.16239999999999999</v>
      </c>
      <c r="D3" s="77">
        <v>0.16239999999999999</v>
      </c>
      <c r="E3" s="77">
        <v>0.19579999999999997</v>
      </c>
      <c r="F3" s="77">
        <v>0.22339999999999999</v>
      </c>
      <c r="G3" s="77">
        <v>0.20370000000000002</v>
      </c>
    </row>
    <row r="4" spans="1:15" ht="15.75" customHeight="1">
      <c r="A4" s="5"/>
      <c r="B4" s="11" t="s">
        <v>116</v>
      </c>
      <c r="C4" s="78">
        <v>3.4099999999999998E-2</v>
      </c>
      <c r="D4" s="78">
        <v>3.4099999999999998E-2</v>
      </c>
      <c r="E4" s="78">
        <v>3.8399999999999997E-2</v>
      </c>
      <c r="F4" s="78">
        <v>6.7599999999999993E-2</v>
      </c>
      <c r="G4" s="78">
        <v>3.8399999999999997E-2</v>
      </c>
    </row>
    <row r="5" spans="1:15" ht="15.75" customHeight="1">
      <c r="A5" s="5"/>
      <c r="B5" s="11" t="s">
        <v>119</v>
      </c>
      <c r="C5" s="78">
        <v>3.8900000000000004E-2</v>
      </c>
      <c r="D5" s="78">
        <v>3.9E-2</v>
      </c>
      <c r="E5" s="78">
        <v>1.15E-2</v>
      </c>
      <c r="F5" s="78">
        <v>1.37E-2</v>
      </c>
      <c r="G5" s="78">
        <v>8.913299999999999E-3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0.8478</v>
      </c>
      <c r="D8" s="77">
        <v>0.8478</v>
      </c>
      <c r="E8" s="77">
        <v>0.93290000000000006</v>
      </c>
      <c r="F8" s="77">
        <v>0.95599999999999996</v>
      </c>
      <c r="G8" s="77">
        <v>0.9595999999999999</v>
      </c>
    </row>
    <row r="9" spans="1:15" ht="15.75" customHeight="1">
      <c r="B9" s="7" t="s">
        <v>121</v>
      </c>
      <c r="C9" s="77">
        <v>0.1023</v>
      </c>
      <c r="D9" s="77">
        <v>0.1023</v>
      </c>
      <c r="E9" s="77">
        <v>6.480000000000001E-2</v>
      </c>
      <c r="F9" s="77">
        <v>3.6400000000000002E-2</v>
      </c>
      <c r="G9" s="77">
        <v>3.5099999999999999E-2</v>
      </c>
    </row>
    <row r="10" spans="1:15" ht="15.75" customHeight="1">
      <c r="B10" s="7" t="s">
        <v>122</v>
      </c>
      <c r="C10" s="78">
        <v>2.6499999999999999E-2</v>
      </c>
      <c r="D10" s="78">
        <v>2.6499999999999999E-2</v>
      </c>
      <c r="E10" s="78">
        <v>2.3123800000000002E-3</v>
      </c>
      <c r="F10" s="78">
        <v>5.1297800000000005E-3</v>
      </c>
      <c r="G10" s="78">
        <v>3.7767E-3</v>
      </c>
    </row>
    <row r="11" spans="1:15" ht="15.75" customHeight="1">
      <c r="B11" s="7" t="s">
        <v>123</v>
      </c>
      <c r="C11" s="78">
        <v>2.3399999999999997E-2</v>
      </c>
      <c r="D11" s="78">
        <v>2.3399999999999997E-2</v>
      </c>
      <c r="E11" s="78">
        <v>0</v>
      </c>
      <c r="F11" s="78">
        <v>2.4690100000000002E-3</v>
      </c>
      <c r="G11" s="78">
        <v>1.5196999999999999E-3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0.33770807775</v>
      </c>
      <c r="D14" s="79">
        <v>0.33097332158499992</v>
      </c>
      <c r="E14" s="79">
        <v>0.33097332158499992</v>
      </c>
      <c r="F14" s="79">
        <v>0.254121780247</v>
      </c>
      <c r="G14" s="79">
        <v>0.254121780247</v>
      </c>
      <c r="H14" s="80">
        <v>0.32700000000000001</v>
      </c>
      <c r="I14" s="80">
        <v>0.32700000000000001</v>
      </c>
      <c r="J14" s="80">
        <v>0.32700000000000001</v>
      </c>
      <c r="K14" s="80">
        <v>0.32700000000000001</v>
      </c>
      <c r="L14" s="80">
        <v>0.23103000000000001</v>
      </c>
      <c r="M14" s="80">
        <v>0.23103000000000001</v>
      </c>
      <c r="N14" s="80">
        <v>0.23103000000000001</v>
      </c>
      <c r="O14" s="80">
        <v>0.23103000000000001</v>
      </c>
    </row>
    <row r="15" spans="1:15" ht="15.75" customHeight="1">
      <c r="B15" s="16" t="s">
        <v>68</v>
      </c>
      <c r="C15" s="77">
        <f t="shared" ref="C15:O15" si="0">iron_deficiency_anaemia*C14</f>
        <v>0.18463068626066234</v>
      </c>
      <c r="D15" s="77">
        <f t="shared" si="0"/>
        <v>0.18094868178855525</v>
      </c>
      <c r="E15" s="77">
        <f t="shared" si="0"/>
        <v>0.18094868178855525</v>
      </c>
      <c r="F15" s="77">
        <f t="shared" si="0"/>
        <v>0.13893265151779402</v>
      </c>
      <c r="G15" s="77">
        <f t="shared" si="0"/>
        <v>0.13893265151779402</v>
      </c>
      <c r="H15" s="77">
        <f t="shared" si="0"/>
        <v>0.178776400047886</v>
      </c>
      <c r="I15" s="77">
        <f t="shared" si="0"/>
        <v>0.178776400047886</v>
      </c>
      <c r="J15" s="77">
        <f t="shared" si="0"/>
        <v>0.178776400047886</v>
      </c>
      <c r="K15" s="77">
        <f t="shared" si="0"/>
        <v>0.178776400047886</v>
      </c>
      <c r="L15" s="77">
        <f t="shared" si="0"/>
        <v>0.12630798685952019</v>
      </c>
      <c r="M15" s="77">
        <f t="shared" si="0"/>
        <v>0.12630798685952019</v>
      </c>
      <c r="N15" s="77">
        <f t="shared" si="0"/>
        <v>0.12630798685952019</v>
      </c>
      <c r="O15" s="77">
        <f t="shared" si="0"/>
        <v>0.12630798685952019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0.63270000000000004</v>
      </c>
      <c r="D2" s="78">
        <v>0.28389999999999999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0.1996</v>
      </c>
      <c r="D3" s="78">
        <v>0.22109999999999999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0.15160000000000001</v>
      </c>
      <c r="D4" s="78">
        <v>0.40139999999999998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1.6100000000000003E-2</v>
      </c>
      <c r="D5" s="77">
        <f t="shared" ref="D5:G5" si="0">1-SUM(D2:D4)</f>
        <v>9.3600000000000017E-2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5.6999999999999995E-2</v>
      </c>
      <c r="D2" s="28">
        <v>5.74E-2</v>
      </c>
      <c r="E2" s="28">
        <v>5.6999999999999995E-2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9.9824700000000002E-3</v>
      </c>
      <c r="D4" s="28">
        <v>9.9557599999999993E-3</v>
      </c>
      <c r="E4" s="28">
        <v>9.9557599999999993E-3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0.33097332158499992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0.32700000000000001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0.23103000000000001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0.28389999999999999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12.848000000000001</v>
      </c>
      <c r="D13" s="28">
        <v>12.516</v>
      </c>
      <c r="E13" s="28">
        <v>12.198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57.606667746332491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39.870654846835585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407.77420725897525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0.96257147415530553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1.4701205613174808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1.4701205613174808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1.4701205613174808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1.4701205613174808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13.002954290631498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13.002954290631498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0.70972009052684637</v>
      </c>
      <c r="E17" s="86" t="s">
        <v>201</v>
      </c>
    </row>
    <row r="18" spans="1:5" ht="15.75" customHeight="1">
      <c r="A18" s="53" t="s">
        <v>175</v>
      </c>
      <c r="B18" s="85">
        <v>0.23199999999999998</v>
      </c>
      <c r="C18" s="85">
        <v>0.95</v>
      </c>
      <c r="D18" s="86">
        <v>9.4026515569123248</v>
      </c>
      <c r="E18" s="86" t="s">
        <v>201</v>
      </c>
    </row>
    <row r="19" spans="1:5" ht="15.75" customHeight="1">
      <c r="A19" s="53" t="s">
        <v>174</v>
      </c>
      <c r="B19" s="85">
        <v>0.54299999999999993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12.071307465378538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22.434109984381625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4.2735719414984246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18.569028333816906</v>
      </c>
      <c r="E24" s="86" t="s">
        <v>201</v>
      </c>
    </row>
    <row r="25" spans="1:5" ht="15.75" customHeight="1">
      <c r="A25" s="53" t="s">
        <v>87</v>
      </c>
      <c r="B25" s="85">
        <v>0.44500000000000001</v>
      </c>
      <c r="C25" s="85">
        <v>0.95</v>
      </c>
      <c r="D25" s="86">
        <v>18.565032572385192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5.1982266087035347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7.2475300810295877</v>
      </c>
      <c r="E27" s="86" t="s">
        <v>201</v>
      </c>
    </row>
    <row r="28" spans="1:5" ht="15.75" customHeight="1">
      <c r="A28" s="53" t="s">
        <v>84</v>
      </c>
      <c r="B28" s="85">
        <v>0.28199999999999997</v>
      </c>
      <c r="C28" s="85">
        <v>0.95</v>
      </c>
      <c r="D28" s="86">
        <v>0.87130055099777626</v>
      </c>
      <c r="E28" s="86" t="s">
        <v>201</v>
      </c>
    </row>
    <row r="29" spans="1:5" ht="15.75" customHeight="1">
      <c r="A29" s="53" t="s">
        <v>58</v>
      </c>
      <c r="B29" s="85">
        <v>0.54299999999999993</v>
      </c>
      <c r="C29" s="85">
        <v>0.95</v>
      </c>
      <c r="D29" s="86">
        <v>112.68318125046407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279.99707803073977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279.99707803073977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1.5229281476965582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0.222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0.89800000000000002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0.92700000000000005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7.0999999999999994E-2</v>
      </c>
      <c r="C38" s="85">
        <v>0.95</v>
      </c>
      <c r="D38" s="86">
        <v>1.9950121286125371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1.544050353810998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2020-08-29T01:42:18Z</dcterms:modified>
</cp:coreProperties>
</file>