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240" yWindow="20" windowWidth="16100" windowHeight="9660" activeTab="2"/>
  </bookViews>
  <sheets>
    <sheet name="Population sizes" sheetId="1" r:id="rId1"/>
    <sheet name="Population prevalence" sheetId="2" r:id="rId2"/>
    <sheet name="Program allocation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  <c r="A3" i="3"/>
  <c r="A2" i="3"/>
  <c r="N13" i="1"/>
  <c r="N13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B2" i="1"/>
  <c r="C2" i="1"/>
  <c r="D2" i="1"/>
  <c r="E2" i="1"/>
  <c r="F2" i="1"/>
  <c r="G2" i="1"/>
  <c r="H2" i="1"/>
  <c r="I2" i="1"/>
  <c r="J2" i="1"/>
  <c r="K2" i="1"/>
  <c r="N2" i="1"/>
  <c r="B3" i="1"/>
  <c r="C3" i="1"/>
  <c r="D3" i="1"/>
  <c r="E3" i="1"/>
  <c r="F3" i="1"/>
  <c r="G3" i="1"/>
  <c r="H3" i="1"/>
  <c r="I3" i="1"/>
  <c r="J3" i="1"/>
  <c r="K3" i="1"/>
  <c r="N3" i="1"/>
  <c r="B4" i="1"/>
  <c r="C4" i="1"/>
  <c r="D4" i="1"/>
  <c r="E4" i="1"/>
  <c r="F4" i="1"/>
  <c r="G4" i="1"/>
  <c r="H4" i="1"/>
  <c r="I4" i="1"/>
  <c r="J4" i="1"/>
  <c r="K4" i="1"/>
  <c r="N4" i="1"/>
  <c r="B5" i="1"/>
  <c r="C5" i="1"/>
  <c r="D5" i="1"/>
  <c r="E5" i="1"/>
  <c r="F5" i="1"/>
  <c r="G5" i="1"/>
  <c r="H5" i="1"/>
  <c r="I5" i="1"/>
  <c r="J5" i="1"/>
  <c r="K5" i="1"/>
  <c r="N5" i="1"/>
  <c r="B6" i="1"/>
  <c r="C6" i="1"/>
  <c r="D6" i="1"/>
  <c r="E6" i="1"/>
  <c r="F6" i="1"/>
  <c r="G6" i="1"/>
  <c r="H6" i="1"/>
  <c r="I6" i="1"/>
  <c r="J6" i="1"/>
  <c r="K6" i="1"/>
  <c r="N6" i="1"/>
  <c r="B7" i="1"/>
  <c r="C7" i="1"/>
  <c r="D7" i="1"/>
  <c r="E7" i="1"/>
  <c r="F7" i="1"/>
  <c r="G7" i="1"/>
  <c r="H7" i="1"/>
  <c r="I7" i="1"/>
  <c r="J7" i="1"/>
  <c r="K7" i="1"/>
  <c r="N7" i="1"/>
  <c r="B8" i="1"/>
  <c r="C8" i="1"/>
  <c r="D8" i="1"/>
  <c r="E8" i="1"/>
  <c r="F8" i="1"/>
  <c r="G8" i="1"/>
  <c r="H8" i="1"/>
  <c r="I8" i="1"/>
  <c r="J8" i="1"/>
  <c r="K8" i="1"/>
  <c r="N8" i="1"/>
  <c r="B9" i="1"/>
  <c r="C9" i="1"/>
  <c r="D9" i="1"/>
  <c r="E9" i="1"/>
  <c r="F9" i="1"/>
  <c r="G9" i="1"/>
  <c r="H9" i="1"/>
  <c r="I9" i="1"/>
  <c r="J9" i="1"/>
  <c r="K9" i="1"/>
  <c r="N9" i="1"/>
  <c r="B10" i="1"/>
  <c r="C10" i="1"/>
  <c r="D10" i="1"/>
  <c r="E10" i="1"/>
  <c r="F10" i="1"/>
  <c r="G10" i="1"/>
  <c r="H10" i="1"/>
  <c r="I10" i="1"/>
  <c r="J10" i="1"/>
  <c r="K10" i="1"/>
  <c r="N10" i="1"/>
  <c r="B11" i="1"/>
  <c r="C11" i="1"/>
  <c r="D11" i="1"/>
  <c r="E11" i="1"/>
  <c r="F11" i="1"/>
  <c r="G11" i="1"/>
  <c r="H11" i="1"/>
  <c r="I11" i="1"/>
  <c r="J11" i="1"/>
  <c r="K11" i="1"/>
  <c r="N11" i="1"/>
  <c r="B14" i="1"/>
  <c r="C14" i="1"/>
  <c r="D14" i="1"/>
  <c r="E14" i="1"/>
  <c r="F14" i="1"/>
  <c r="G14" i="1"/>
  <c r="H14" i="1"/>
  <c r="I14" i="1"/>
  <c r="J14" i="1"/>
  <c r="K14" i="1"/>
  <c r="N14" i="1"/>
  <c r="M14" i="1"/>
  <c r="M14" i="2"/>
  <c r="N2" i="2"/>
  <c r="N3" i="2"/>
  <c r="N4" i="2"/>
  <c r="N5" i="2"/>
  <c r="N6" i="2"/>
  <c r="N7" i="2"/>
  <c r="N8" i="2"/>
  <c r="N9" i="2"/>
  <c r="N10" i="2"/>
  <c r="N11" i="2"/>
  <c r="B14" i="2"/>
  <c r="C14" i="2"/>
  <c r="D14" i="2"/>
  <c r="E14" i="2"/>
  <c r="F14" i="2"/>
  <c r="G14" i="2"/>
  <c r="H14" i="2"/>
  <c r="I14" i="2"/>
  <c r="J14" i="2"/>
  <c r="K14" i="2"/>
  <c r="N14" i="2"/>
</calcChain>
</file>

<file path=xl/sharedStrings.xml><?xml version="1.0" encoding="utf-8"?>
<sst xmlns="http://schemas.openxmlformats.org/spreadsheetml/2006/main" count="60" uniqueCount="26">
  <si>
    <t>FSW</t>
  </si>
  <si>
    <t>Clients</t>
  </si>
  <si>
    <t>MSM</t>
  </si>
  <si>
    <t>Children</t>
  </si>
  <si>
    <t>M 50+</t>
  </si>
  <si>
    <t>F 50+</t>
  </si>
  <si>
    <t>Total (Intended)</t>
  </si>
  <si>
    <t>Total (Actual)</t>
  </si>
  <si>
    <t>OR</t>
  </si>
  <si>
    <t>---</t>
  </si>
  <si>
    <t>Project Cal. 2014</t>
  </si>
  <si>
    <t>District Aggregate</t>
  </si>
  <si>
    <t>Barima-Waini</t>
  </si>
  <si>
    <t>Pomeroon-Supenaam</t>
  </si>
  <si>
    <t>Essequibo Islands-West Demerara</t>
  </si>
  <si>
    <t>Demerara-Mahaica</t>
  </si>
  <si>
    <t>Mahaica-Berbice</t>
  </si>
  <si>
    <t>East Berbice-Corentyne</t>
  </si>
  <si>
    <t>Cuyuni-Mazaruni</t>
  </si>
  <si>
    <t>Potaro-Siparuni</t>
  </si>
  <si>
    <t>Upper Takutu-Upper Essequibo</t>
  </si>
  <si>
    <t>Upper Demerara-Berbice</t>
  </si>
  <si>
    <t>M 15-24</t>
  </si>
  <si>
    <t>F 15-24</t>
  </si>
  <si>
    <t>M 25-49</t>
  </si>
  <si>
    <t>F 25-49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</si>
</sst>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1" sqref="B1:K1"/>
    </sheetView>
  </sheetViews>
  <sheetFormatPr baseColWidth="10" defaultColWidth="8.83203125" defaultRowHeight="14" x14ac:dyDescent="0"/>
  <cols>
    <col min="1" max="14" width="20.6640625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4</v>
      </c>
      <c r="K1" t="s">
        <v>5</v>
      </c>
      <c r="M1" t="s">
        <v>6</v>
      </c>
      <c r="N1" t="s">
        <v>7</v>
      </c>
    </row>
    <row r="2" spans="1:14">
      <c r="A2" t="s">
        <v>12</v>
      </c>
      <c r="B2">
        <f>B13*M2/M13</f>
        <v>191.81983849177769</v>
      </c>
      <c r="C2">
        <f>C13*M2/M13</f>
        <v>974.24850756136868</v>
      </c>
      <c r="D2">
        <f>D13*M2/M13</f>
        <v>119.43499377789938</v>
      </c>
      <c r="E2">
        <f>E13*M2/M13</f>
        <v>7997.584337902279</v>
      </c>
      <c r="F2">
        <f>F13*M2/M13</f>
        <v>1592.9019068163966</v>
      </c>
      <c r="G2">
        <f>G13*M2/M13</f>
        <v>1613.2569565536664</v>
      </c>
      <c r="H2">
        <f>H13*M2/M13</f>
        <v>5405.1311784201544</v>
      </c>
      <c r="I2">
        <f>I13*M2/M13</f>
        <v>5175.2753798085741</v>
      </c>
      <c r="J2">
        <f>J13*M2/M13</f>
        <v>2483.7930140289081</v>
      </c>
      <c r="K2">
        <f>K13*M2/M13</f>
        <v>2722.9612639862603</v>
      </c>
      <c r="L2" t="s">
        <v>8</v>
      </c>
      <c r="M2">
        <v>28276.407377347288</v>
      </c>
      <c r="N2">
        <f t="shared" ref="N2:N11" si="0">SUM(B2:K2)</f>
        <v>28276.407377347285</v>
      </c>
    </row>
    <row r="3" spans="1:14">
      <c r="A3" t="s">
        <v>13</v>
      </c>
      <c r="B3">
        <f>B13*M3/M13</f>
        <v>333.2870583794259</v>
      </c>
      <c r="C3">
        <f>C13*M3/M13</f>
        <v>1692.7572339166204</v>
      </c>
      <c r="D3">
        <f>D13*M3/M13</f>
        <v>207.51835710417095</v>
      </c>
      <c r="E3">
        <f>E13*M3/M13</f>
        <v>13895.806497799105</v>
      </c>
      <c r="F3">
        <f>F13*M3/M13</f>
        <v>2767.6678021630792</v>
      </c>
      <c r="G3">
        <f>G13*M3/M13</f>
        <v>2803.034710525857</v>
      </c>
      <c r="H3">
        <f>H13*M3/M13</f>
        <v>9391.4179303606925</v>
      </c>
      <c r="I3">
        <f>I13*M3/M13</f>
        <v>8992.0433736253053</v>
      </c>
      <c r="J3">
        <f>J13*M3/M13</f>
        <v>4315.5915142976573</v>
      </c>
      <c r="K3">
        <f>K13*M3/M13</f>
        <v>4731.1464595670841</v>
      </c>
      <c r="L3" t="s">
        <v>8</v>
      </c>
      <c r="M3">
        <v>49130.270937739006</v>
      </c>
      <c r="N3">
        <f t="shared" si="0"/>
        <v>49130.270937738998</v>
      </c>
    </row>
    <row r="4" spans="1:14">
      <c r="A4" t="s">
        <v>14</v>
      </c>
      <c r="B4">
        <f>B13*M4/M13</f>
        <v>764.80159501996184</v>
      </c>
      <c r="C4">
        <f>C13*M4/M13</f>
        <v>3884.40955006169</v>
      </c>
      <c r="D4">
        <f>D13*M4/M13</f>
        <v>476.19721954073123</v>
      </c>
      <c r="E4">
        <f>E13*M4/M13</f>
        <v>31887.031633573784</v>
      </c>
      <c r="F4">
        <f>F13*M4/M13</f>
        <v>6351.0319298686036</v>
      </c>
      <c r="G4">
        <f>G13*M4/M13</f>
        <v>6432.1892002957802</v>
      </c>
      <c r="H4">
        <f>H13*M4/M13</f>
        <v>21550.706011698872</v>
      </c>
      <c r="I4">
        <f>I13*M4/M13</f>
        <v>20634.25189107746</v>
      </c>
      <c r="J4">
        <f>J13*M4/M13</f>
        <v>9903.0886156760771</v>
      </c>
      <c r="K4">
        <f>K13*M4/M13</f>
        <v>10856.672251673959</v>
      </c>
      <c r="L4" t="s">
        <v>8</v>
      </c>
      <c r="M4">
        <v>112740.37989848694</v>
      </c>
      <c r="N4">
        <f t="shared" si="0"/>
        <v>112740.37989848692</v>
      </c>
    </row>
    <row r="5" spans="1:14">
      <c r="A5" t="s">
        <v>15</v>
      </c>
      <c r="B5">
        <f>B13*M5/M13</f>
        <v>2231.6135317411899</v>
      </c>
      <c r="C5">
        <f>C13*M5/M13</f>
        <v>11334.313331964375</v>
      </c>
      <c r="D5">
        <f>D13*M5/M13</f>
        <v>1389.4952178765905</v>
      </c>
      <c r="E5">
        <f>E13*M5/M13</f>
        <v>93043.126143958041</v>
      </c>
      <c r="F5">
        <f>F13*M5/M13</f>
        <v>18531.667412180555</v>
      </c>
      <c r="G5">
        <f>G13*M5/M13</f>
        <v>18768.476100948708</v>
      </c>
      <c r="H5">
        <f>H13*M5/M13</f>
        <v>62882.775699530481</v>
      </c>
      <c r="I5">
        <f>I13*M5/M13</f>
        <v>60208.655470027901</v>
      </c>
      <c r="J5">
        <f>J13*M5/M13</f>
        <v>28896.208774509734</v>
      </c>
      <c r="K5">
        <f>K13*M5/M13</f>
        <v>31678.669166324547</v>
      </c>
      <c r="L5" t="s">
        <v>8</v>
      </c>
      <c r="M5">
        <v>328965.00084906217</v>
      </c>
      <c r="N5">
        <f t="shared" si="0"/>
        <v>328965.00084906211</v>
      </c>
    </row>
    <row r="6" spans="1:14">
      <c r="A6" t="s">
        <v>16</v>
      </c>
      <c r="B6">
        <f>B13*M6/M13</f>
        <v>354.02760956633614</v>
      </c>
      <c r="C6">
        <f>C13*M6/M13</f>
        <v>1798.0980120067532</v>
      </c>
      <c r="D6">
        <f>D13*M6/M13</f>
        <v>220.43228520168111</v>
      </c>
      <c r="E6">
        <f>E13*M6/M13</f>
        <v>14760.546603077652</v>
      </c>
      <c r="F6">
        <f>F13*M6/M13</f>
        <v>2939.9005795119588</v>
      </c>
      <c r="G6">
        <f>G13*M6/M13</f>
        <v>2977.4683809330736</v>
      </c>
      <c r="H6">
        <f>H13*M6/M13</f>
        <v>9975.8486167768588</v>
      </c>
      <c r="I6">
        <f>I13*M6/M13</f>
        <v>9551.6208644898761</v>
      </c>
      <c r="J6">
        <f>J13*M6/M13</f>
        <v>4584.1520372873829</v>
      </c>
      <c r="K6">
        <f>K13*M6/M13</f>
        <v>5025.5670884224337</v>
      </c>
      <c r="L6" t="s">
        <v>8</v>
      </c>
      <c r="M6">
        <v>52187.662077274013</v>
      </c>
      <c r="N6">
        <f t="shared" si="0"/>
        <v>52187.662077274013</v>
      </c>
    </row>
    <row r="7" spans="1:14">
      <c r="A7" t="s">
        <v>17</v>
      </c>
      <c r="B7">
        <f>B13*M7/M13</f>
        <v>779.14838892371199</v>
      </c>
      <c r="C7">
        <f>C13*M7/M13</f>
        <v>3957.2765833097565</v>
      </c>
      <c r="D7">
        <f>D13*M7/M13</f>
        <v>485.13012895250023</v>
      </c>
      <c r="E7">
        <f>E13*M7/M13</f>
        <v>32485.195489439306</v>
      </c>
      <c r="F7">
        <f>F13*M7/M13</f>
        <v>6470.1699478425116</v>
      </c>
      <c r="G7">
        <f>G13*M7/M13</f>
        <v>6552.8496348548406</v>
      </c>
      <c r="H7">
        <f>H13*M7/M13</f>
        <v>21954.972346449496</v>
      </c>
      <c r="I7">
        <f>I13*M7/M13</f>
        <v>21021.326605836166</v>
      </c>
      <c r="J7">
        <f>J13*M7/M13</f>
        <v>10088.859111324653</v>
      </c>
      <c r="K7">
        <f>K13*M7/M13</f>
        <v>11060.330874105655</v>
      </c>
      <c r="L7" t="s">
        <v>8</v>
      </c>
      <c r="M7">
        <v>114855.25911103861</v>
      </c>
      <c r="N7">
        <f t="shared" si="0"/>
        <v>114855.2591110386</v>
      </c>
    </row>
    <row r="8" spans="1:14">
      <c r="A8" t="s">
        <v>18</v>
      </c>
      <c r="B8">
        <f>B13*M8/M13</f>
        <v>144.39353864419476</v>
      </c>
      <c r="C8">
        <f>C13*M8/M13</f>
        <v>733.3714313998945</v>
      </c>
      <c r="D8">
        <f>D13*M8/M13</f>
        <v>89.905410853932636</v>
      </c>
      <c r="E8">
        <f>E13*M8/M13</f>
        <v>6020.2297751626975</v>
      </c>
      <c r="F8">
        <f>F13*M8/M13</f>
        <v>1199.066503479326</v>
      </c>
      <c r="G8">
        <f>G13*M8/M13</f>
        <v>1214.3888897557015</v>
      </c>
      <c r="H8">
        <f>H13*M8/M13</f>
        <v>4068.7450465224279</v>
      </c>
      <c r="I8">
        <f>I13*M8/M13</f>
        <v>3895.7197098295492</v>
      </c>
      <c r="J8">
        <f>J13*M8/M13</f>
        <v>1869.6901497533966</v>
      </c>
      <c r="K8">
        <f>K13*M8/M13</f>
        <v>2049.7254902802924</v>
      </c>
      <c r="L8" t="s">
        <v>8</v>
      </c>
      <c r="M8">
        <v>21285.235945681416</v>
      </c>
      <c r="N8">
        <f t="shared" si="0"/>
        <v>21285.235945681412</v>
      </c>
    </row>
    <row r="9" spans="1:14">
      <c r="A9" t="s">
        <v>19</v>
      </c>
      <c r="B9">
        <f>B13*M9/M13</f>
        <v>72.552769170825684</v>
      </c>
      <c r="C9">
        <f>C13*M9/M13</f>
        <v>368.49383066888197</v>
      </c>
      <c r="D9">
        <f>D13*M9/M13</f>
        <v>45.174365710136769</v>
      </c>
      <c r="E9">
        <f>E13*M9/M13</f>
        <v>3024.957663161138</v>
      </c>
      <c r="F9">
        <f>F13*M9/M13</f>
        <v>602.48953010129844</v>
      </c>
      <c r="G9">
        <f>G13*M9/M13</f>
        <v>610.18850032596629</v>
      </c>
      <c r="H9">
        <f>H13*M9/M13</f>
        <v>2044.4039459597407</v>
      </c>
      <c r="I9">
        <f>I13*M9/M13</f>
        <v>1957.4646865465043</v>
      </c>
      <c r="J9">
        <f>J13*M9/M13</f>
        <v>939.45476459502527</v>
      </c>
      <c r="K9">
        <f>K13*M9/M13</f>
        <v>1029.9163089721981</v>
      </c>
      <c r="L9" t="s">
        <v>8</v>
      </c>
      <c r="M9">
        <v>10695.096365211717</v>
      </c>
      <c r="N9">
        <f t="shared" si="0"/>
        <v>10695.096365211717</v>
      </c>
    </row>
    <row r="10" spans="1:14">
      <c r="A10" t="s">
        <v>20</v>
      </c>
      <c r="B10">
        <f>B13*M10/M13</f>
        <v>172.3893667481876</v>
      </c>
      <c r="C10">
        <f>C13*M10/M13</f>
        <v>875.56159255691557</v>
      </c>
      <c r="D10">
        <f>D13*M10/M13</f>
        <v>107.33677552245646</v>
      </c>
      <c r="E10">
        <f>E13*M10/M13</f>
        <v>7187.4656467573586</v>
      </c>
      <c r="F10">
        <f>F13*M10/M13</f>
        <v>1431.5482338383354</v>
      </c>
      <c r="G10">
        <f>G13*M10/M13</f>
        <v>1449.8414101955148</v>
      </c>
      <c r="H10">
        <f>H13*M10/M13</f>
        <v>4857.6161275345676</v>
      </c>
      <c r="I10">
        <f>I13*M10/M13</f>
        <v>4651.0436693487691</v>
      </c>
      <c r="J10">
        <f>J13*M10/M13</f>
        <v>2232.1961492026253</v>
      </c>
      <c r="K10">
        <f>K13*M10/M13</f>
        <v>2447.1377500328617</v>
      </c>
      <c r="L10" t="s">
        <v>8</v>
      </c>
      <c r="M10">
        <v>25412.136721737596</v>
      </c>
      <c r="N10">
        <f t="shared" si="0"/>
        <v>25412.136721737588</v>
      </c>
    </row>
    <row r="11" spans="1:14">
      <c r="A11" t="s">
        <v>21</v>
      </c>
      <c r="B11">
        <f>B13*M11/M13</f>
        <v>280.8981206405706</v>
      </c>
      <c r="C11">
        <f>C13*M11/M13</f>
        <v>1426.6750350881971</v>
      </c>
      <c r="D11">
        <f>D13*M11/M13</f>
        <v>174.89882983280822</v>
      </c>
      <c r="E11">
        <f>E13*M11/M13</f>
        <v>11711.543643477255</v>
      </c>
      <c r="F11">
        <f>F13*M11/M13</f>
        <v>2332.6218784648108</v>
      </c>
      <c r="G11">
        <f>G13*M11/M13</f>
        <v>2362.4295107811604</v>
      </c>
      <c r="H11">
        <f>H13*M11/M13</f>
        <v>7915.1937660455042</v>
      </c>
      <c r="I11">
        <f>I13*M11/M13</f>
        <v>7578.5963506999688</v>
      </c>
      <c r="J11">
        <f>J13*M11/M13</f>
        <v>3637.2295753486683</v>
      </c>
      <c r="K11">
        <f>K13*M11/M13</f>
        <v>3987.4640060423121</v>
      </c>
      <c r="L11" t="s">
        <v>8</v>
      </c>
      <c r="M11">
        <v>41407.550716421261</v>
      </c>
      <c r="N11">
        <f t="shared" si="0"/>
        <v>41407.550716421254</v>
      </c>
    </row>
    <row r="12" spans="1:14">
      <c r="A12" t="s">
        <v>9</v>
      </c>
    </row>
    <row r="13" spans="1:14">
      <c r="A13" t="s">
        <v>10</v>
      </c>
      <c r="B13">
        <v>5324.9371119882089</v>
      </c>
      <c r="C13">
        <v>27045.232</v>
      </c>
      <c r="D13">
        <v>3315.5268810492639</v>
      </c>
      <c r="E13">
        <v>222013.7081857514</v>
      </c>
      <c r="F13">
        <v>44219.109691967533</v>
      </c>
      <c r="G13">
        <v>44784.167824716402</v>
      </c>
      <c r="H13">
        <v>150046.95986316231</v>
      </c>
      <c r="I13">
        <v>143666.14085061289</v>
      </c>
      <c r="J13">
        <v>68950.332264337267</v>
      </c>
      <c r="K13">
        <v>75589.665819306174</v>
      </c>
      <c r="M13">
        <v>784955.78049289156</v>
      </c>
      <c r="N13">
        <f>SUM(B13:K13)</f>
        <v>784955.78049289144</v>
      </c>
    </row>
    <row r="14" spans="1:14">
      <c r="A14" t="s">
        <v>11</v>
      </c>
      <c r="B14">
        <f t="shared" ref="B14:K14" si="1">SUM(B2:B11)</f>
        <v>5324.9318173261827</v>
      </c>
      <c r="C14">
        <f t="shared" si="1"/>
        <v>27045.20510853445</v>
      </c>
      <c r="D14">
        <f t="shared" si="1"/>
        <v>3315.5235843729074</v>
      </c>
      <c r="E14">
        <f t="shared" si="1"/>
        <v>222013.4874343086</v>
      </c>
      <c r="F14">
        <f t="shared" si="1"/>
        <v>44219.065724266875</v>
      </c>
      <c r="G14">
        <f t="shared" si="1"/>
        <v>44784.123295170277</v>
      </c>
      <c r="H14">
        <f t="shared" si="1"/>
        <v>150046.81066929878</v>
      </c>
      <c r="I14">
        <f t="shared" si="1"/>
        <v>143665.99800129008</v>
      </c>
      <c r="J14">
        <f t="shared" si="1"/>
        <v>68950.263706024125</v>
      </c>
      <c r="K14">
        <f t="shared" si="1"/>
        <v>75589.590659407622</v>
      </c>
      <c r="M14">
        <f>SUM(M2:M11)</f>
        <v>784955.00000000012</v>
      </c>
      <c r="N14">
        <f>SUM(B14:K14)</f>
        <v>784954.99999999988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1" sqref="B1:K1"/>
    </sheetView>
  </sheetViews>
  <sheetFormatPr baseColWidth="10" defaultColWidth="8.83203125" defaultRowHeight="14" x14ac:dyDescent="0"/>
  <cols>
    <col min="1" max="14" width="20.6640625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25</v>
      </c>
      <c r="J1" t="s">
        <v>4</v>
      </c>
      <c r="K1" t="s">
        <v>5</v>
      </c>
      <c r="M1" t="s">
        <v>6</v>
      </c>
      <c r="N1" t="s">
        <v>7</v>
      </c>
    </row>
    <row r="2" spans="1:14">
      <c r="A2" t="str">
        <f>'Population sizes'!A2</f>
        <v>Barima-Waini</v>
      </c>
      <c r="B2">
        <f>(M2*(1-M13)/(M13*(1-M2)))/(M2*(1-M13)/(M13*(1-M2))-1+1/B13)</f>
        <v>4.6042829957726544E-2</v>
      </c>
      <c r="C2">
        <f>(M2*(1-M13)/(M13*(1-M2)))/(M2*(1-M13)/(M13*(1-M2))-1+1/C13)</f>
        <v>1.5294729057810822E-2</v>
      </c>
      <c r="D2">
        <f>(M2*(1-M13)/(M13*(1-M2)))/(M2*(1-M13)/(M13*(1-M2))-1+1/D13)</f>
        <v>5.6814851133812377E-2</v>
      </c>
      <c r="E2">
        <f>(M2*(1-M13)/(M13*(1-M2)))/(M2*(1-M13)/(M13*(1-M2))-1+1/E13)</f>
        <v>4.4199481903728002E-4</v>
      </c>
      <c r="F2">
        <f>(M2*(1-M13)/(M13*(1-M2)))/(M2*(1-M13)/(M13*(1-M2))-1+1/F13)</f>
        <v>3.6815932180908845E-4</v>
      </c>
      <c r="G2">
        <f>(M2*(1-M13)/(M13*(1-M2)))/(M2*(1-M13)/(M13*(1-M2))-1+1/G13)</f>
        <v>6.583288234192421E-4</v>
      </c>
      <c r="H2">
        <f>(M2*(1-M13)/(M13*(1-M2)))/(M2*(1-M13)/(M13*(1-M2))-1+1/H13)</f>
        <v>4.7049210645601844E-3</v>
      </c>
      <c r="I2">
        <f>(M2*(1-M13)/(M13*(1-M2)))/(M2*(1-M13)/(M13*(1-M2))-1+1/I13)</f>
        <v>7.6383190620814027E-3</v>
      </c>
      <c r="J2">
        <f>(M2*(1-M13)/(M13*(1-M2)))/(M2*(1-M13)/(M13*(1-M2))-1+1/J13)</f>
        <v>6.4998903879211287E-3</v>
      </c>
      <c r="K2">
        <f>(M2*(1-M13)/(M13*(1-M2)))/(M2*(1-M13)/(M13*(1-M2))-1+1/K13)</f>
        <v>6.3823826039624857E-3</v>
      </c>
      <c r="L2" t="s">
        <v>8</v>
      </c>
      <c r="M2">
        <v>4.7025655750579628E-3</v>
      </c>
      <c r="N2">
        <f>SUMPRODUCT('Population sizes'!B2:K2,B2:K2)/'Population sizes'!N2</f>
        <v>4.7455231462192327E-3</v>
      </c>
    </row>
    <row r="3" spans="1:14">
      <c r="A3" t="str">
        <f>'Population sizes'!A3</f>
        <v>Pomeroon-Supenaam</v>
      </c>
      <c r="B3">
        <f>(M3*(1-M13)/(M13*(1-M3)))/(M3*(1-M13)/(M13*(1-M3))-1+1/B13)</f>
        <v>9.3364540593928805E-2</v>
      </c>
      <c r="C3">
        <f>(M3*(1-M13)/(M13*(1-M3)))/(M3*(1-M13)/(M13*(1-M3))-1+1/C13)</f>
        <v>3.2076908657168175E-2</v>
      </c>
      <c r="D3">
        <f>(M3*(1-M13)/(M13*(1-M3)))/(M3*(1-M13)/(M13*(1-M3))-1+1/D13)</f>
        <v>0.11388607183470202</v>
      </c>
      <c r="E3">
        <f>(M3*(1-M13)/(M13*(1-M3)))/(M3*(1-M13)/(M13*(1-M3))-1+1/E13)</f>
        <v>9.4257466050379267E-4</v>
      </c>
      <c r="F3">
        <f>(M3*(1-M13)/(M13*(1-M3)))/(M3*(1-M13)/(M13*(1-M3))-1+1/F13)</f>
        <v>7.851826909357582E-4</v>
      </c>
      <c r="G3">
        <f>(M3*(1-M13)/(M13*(1-M3)))/(M3*(1-M13)/(M13*(1-M3))-1+1/G13)</f>
        <v>1.4035730215677671E-3</v>
      </c>
      <c r="H3">
        <f>(M3*(1-M13)/(M13*(1-M3)))/(M3*(1-M13)/(M13*(1-M3))-1+1/H13)</f>
        <v>9.9852349420051639E-3</v>
      </c>
      <c r="I3">
        <f>(M3*(1-M13)/(M13*(1-M3)))/(M3*(1-M13)/(M13*(1-M3))-1+1/I13)</f>
        <v>1.6157329993428973E-2</v>
      </c>
      <c r="J3">
        <f>(M3*(1-M13)/(M13*(1-M3)))/(M3*(1-M13)/(M13*(1-M3))-1+1/J13)</f>
        <v>1.376682688560211E-2</v>
      </c>
      <c r="K3">
        <f>(M3*(1-M13)/(M13*(1-M3)))/(M3*(1-M13)/(M13*(1-M3))-1+1/K13)</f>
        <v>1.3519732103771644E-2</v>
      </c>
      <c r="L3" t="s">
        <v>8</v>
      </c>
      <c r="M3">
        <v>9.980262404267996E-3</v>
      </c>
      <c r="N3">
        <f>SUMPRODUCT('Population sizes'!B3:K3,B3:K3)/'Population sizes'!N3</f>
        <v>9.9875909048193386E-3</v>
      </c>
    </row>
    <row r="4" spans="1:14">
      <c r="A4" t="str">
        <f>'Population sizes'!A4</f>
        <v>Essequibo Islands-West Demerara</v>
      </c>
      <c r="B4">
        <f>(M4*(1-M13)/(M13*(1-M4)))/(M4*(1-M13)/(M13*(1-M4))-1+1/B13)</f>
        <v>5.2373795304716086E-2</v>
      </c>
      <c r="C4">
        <f>(M4*(1-M13)/(M13*(1-M4)))/(M4*(1-M13)/(M13*(1-M4))-1+1/C13)</f>
        <v>1.7475229413120547E-2</v>
      </c>
      <c r="D4">
        <f>(M4*(1-M13)/(M13*(1-M4)))/(M4*(1-M13)/(M13*(1-M4))-1+1/D13)</f>
        <v>6.4526799073303498E-2</v>
      </c>
      <c r="E4">
        <f>(M4*(1-M13)/(M13*(1-M4)))/(M4*(1-M13)/(M13*(1-M4))-1+1/E13)</f>
        <v>5.0609631925210732E-4</v>
      </c>
      <c r="F4">
        <f>(M4*(1-M13)/(M13*(1-M4)))/(M4*(1-M13)/(M13*(1-M4))-1+1/F13)</f>
        <v>4.2155714442474558E-4</v>
      </c>
      <c r="G4">
        <f>(M4*(1-M13)/(M13*(1-M4)))/(M4*(1-M13)/(M13*(1-M4))-1+1/G13)</f>
        <v>7.5378109082640773E-4</v>
      </c>
      <c r="H4">
        <f>(M4*(1-M13)/(M13*(1-M4)))/(M4*(1-M13)/(M13*(1-M4))-1+1/H13)</f>
        <v>5.3839349833851458E-3</v>
      </c>
      <c r="I4">
        <f>(M4*(1-M13)/(M13*(1-M4)))/(M4*(1-M13)/(M13*(1-M4))-1+1/I13)</f>
        <v>8.7369645400041506E-3</v>
      </c>
      <c r="J4">
        <f>(M4*(1-M13)/(M13*(1-M4)))/(M4*(1-M13)/(M13*(1-M4))-1+1/J13)</f>
        <v>7.4360187635884329E-3</v>
      </c>
      <c r="K4">
        <f>(M4*(1-M13)/(M13*(1-M4)))/(M4*(1-M13)/(M13*(1-M4))-1+1/K13)</f>
        <v>7.301711633192761E-3</v>
      </c>
      <c r="L4" t="s">
        <v>8</v>
      </c>
      <c r="M4">
        <v>5.3812413877515159E-3</v>
      </c>
      <c r="N4">
        <f>SUMPRODUCT('Population sizes'!B4:K4,B4:K4)/'Population sizes'!N4</f>
        <v>5.4243906027071909E-3</v>
      </c>
    </row>
    <row r="5" spans="1:14">
      <c r="A5" t="str">
        <f>'Population sizes'!A5</f>
        <v>Demerara-Mahaica</v>
      </c>
      <c r="B5">
        <f>(M5*(1-M13)/(M13*(1-M5)))/(M5*(1-M13)/(M13*(1-M5))-1+1/B13)</f>
        <v>0.16064878019734297</v>
      </c>
      <c r="C5">
        <f>(M5*(1-M13)/(M13*(1-M5)))/(M5*(1-M13)/(M13*(1-M5))-1+1/C13)</f>
        <v>5.8020007144256695E-2</v>
      </c>
      <c r="D5">
        <f>(M5*(1-M13)/(M13*(1-M5)))/(M5*(1-M13)/(M13*(1-M5))-1+1/D13)</f>
        <v>0.19281419694829907</v>
      </c>
      <c r="E5">
        <f>(M5*(1-M13)/(M13*(1-M5)))/(M5*(1-M13)/(M13*(1-M5))-1+1/E13)</f>
        <v>1.7504466361121787E-3</v>
      </c>
      <c r="F5">
        <f>(M5*(1-M13)/(M13*(1-M5)))/(M5*(1-M13)/(M13*(1-M5))-1+1/F13)</f>
        <v>1.4583523893360393E-3</v>
      </c>
      <c r="G5">
        <f>(M5*(1-M13)/(M13*(1-M5)))/(M5*(1-M13)/(M13*(1-M5))-1+1/G13)</f>
        <v>2.6055319428610179E-3</v>
      </c>
      <c r="H5">
        <f>(M5*(1-M13)/(M13*(1-M5)))/(M5*(1-M13)/(M13*(1-M5))-1+1/H13)</f>
        <v>1.84007396732019E-2</v>
      </c>
      <c r="I5">
        <f>(M5*(1-M13)/(M13*(1-M5)))/(M5*(1-M13)/(M13*(1-M5))-1+1/I13)</f>
        <v>2.9619018265253639E-2</v>
      </c>
      <c r="J5">
        <f>(M5*(1-M13)/(M13*(1-M5)))/(M5*(1-M13)/(M13*(1-M5))-1+1/J13)</f>
        <v>2.5288029366814607E-2</v>
      </c>
      <c r="K5">
        <f>(M5*(1-M13)/(M13*(1-M5)))/(M5*(1-M13)/(M13*(1-M5))-1+1/K13)</f>
        <v>2.4839353744638502E-2</v>
      </c>
      <c r="L5" t="s">
        <v>8</v>
      </c>
      <c r="M5">
        <v>1.8391654159865434E-2</v>
      </c>
      <c r="N5">
        <f>SUMPRODUCT('Population sizes'!B5:K5,B5:K5)/'Population sizes'!N5</f>
        <v>1.8180805287353188E-2</v>
      </c>
    </row>
    <row r="6" spans="1:14">
      <c r="A6" t="str">
        <f>'Population sizes'!A6</f>
        <v>Mahaica-Berbice</v>
      </c>
      <c r="B6">
        <f>(M6*(1-M13)/(M13*(1-M6)))/(M6*(1-M13)/(M13*(1-M6))-1+1/B13)</f>
        <v>3.0069934297917246E-2</v>
      </c>
      <c r="C6">
        <f>(M6*(1-M13)/(M13*(1-M6)))/(M6*(1-M13)/(M13*(1-M6))-1+1/C13)</f>
        <v>9.8783184165286871E-3</v>
      </c>
      <c r="D6">
        <f>(M6*(1-M13)/(M13*(1-M6)))/(M6*(1-M13)/(M13*(1-M6))-1+1/D13)</f>
        <v>3.7250916143215233E-2</v>
      </c>
      <c r="E6">
        <f>(M6*(1-M13)/(M13*(1-M6)))/(M6*(1-M13)/(M13*(1-M6))-1+1/E13)</f>
        <v>2.839518913061959E-4</v>
      </c>
      <c r="F6">
        <f>(M6*(1-M13)/(M13*(1-M6)))/(M6*(1-M13)/(M13*(1-M6))-1+1/F13)</f>
        <v>2.3651131215600443E-4</v>
      </c>
      <c r="G6">
        <f>(M6*(1-M13)/(M13*(1-M6)))/(M6*(1-M13)/(M13*(1-M6))-1+1/G13)</f>
        <v>4.2296464582875062E-4</v>
      </c>
      <c r="H6">
        <f>(M6*(1-M13)/(M13*(1-M6)))/(M6*(1-M13)/(M13*(1-M6))-1+1/H13)</f>
        <v>3.0272111523165679E-3</v>
      </c>
      <c r="I6">
        <f>(M6*(1-M13)/(M13*(1-M6)))/(M6*(1-M13)/(M13*(1-M6))-1+1/I13)</f>
        <v>4.9197703637803968E-3</v>
      </c>
      <c r="J6">
        <f>(M6*(1-M13)/(M13*(1-M6)))/(M6*(1-M13)/(M13*(1-M6))-1+1/J13)</f>
        <v>4.184810386905039E-3</v>
      </c>
      <c r="K6">
        <f>(M6*(1-M13)/(M13*(1-M6)))/(M6*(1-M13)/(M13*(1-M6))-1+1/K13)</f>
        <v>4.1089825058376302E-3</v>
      </c>
      <c r="L6" t="s">
        <v>8</v>
      </c>
      <c r="M6">
        <v>3.0256930444601776E-3</v>
      </c>
      <c r="N6">
        <f>SUMPRODUCT('Population sizes'!B6:K6,B6:K6)/'Population sizes'!N6</f>
        <v>3.0618271513872942E-3</v>
      </c>
    </row>
    <row r="7" spans="1:14">
      <c r="A7" t="str">
        <f>'Population sizes'!A7</f>
        <v>East Berbice-Corentyne</v>
      </c>
      <c r="B7">
        <f>(M7*(1-M13)/(M13*(1-M7)))/(M7*(1-M13)/(M13*(1-M7))-1+1/B13)</f>
        <v>5.6804040260382917E-2</v>
      </c>
      <c r="C7">
        <f>(M7*(1-M13)/(M13*(1-M7)))/(M7*(1-M13)/(M13*(1-M7))-1+1/C13)</f>
        <v>1.9012668952961314E-2</v>
      </c>
      <c r="D7">
        <f>(M7*(1-M13)/(M13*(1-M7)))/(M7*(1-M13)/(M13*(1-M7))-1+1/D13)</f>
        <v>6.9909214632220967E-2</v>
      </c>
      <c r="E7">
        <f>(M7*(1-M13)/(M13*(1-M7)))/(M7*(1-M13)/(M13*(1-M7))-1+1/E13)</f>
        <v>5.5145969634637435E-4</v>
      </c>
      <c r="F7">
        <f>(M7*(1-M13)/(M13*(1-M7)))/(M7*(1-M13)/(M13*(1-M7))-1+1/F13)</f>
        <v>4.5934642970362681E-4</v>
      </c>
      <c r="G7">
        <f>(M7*(1-M13)/(M13*(1-M7)))/(M7*(1-M13)/(M13*(1-M7))-1+1/G13)</f>
        <v>8.2132717170893793E-4</v>
      </c>
      <c r="H7">
        <f>(M7*(1-M13)/(M13*(1-M7)))/(M7*(1-M13)/(M13*(1-M7))-1+1/H13)</f>
        <v>5.8639528359247153E-3</v>
      </c>
      <c r="I7">
        <f>(M7*(1-M13)/(M13*(1-M7)))/(M7*(1-M13)/(M13*(1-M7))-1+1/I13)</f>
        <v>9.5130706160225197E-3</v>
      </c>
      <c r="J7">
        <f>(M7*(1-M13)/(M13*(1-M7)))/(M7*(1-M13)/(M13*(1-M7))-1+1/J13)</f>
        <v>8.09750562242725E-3</v>
      </c>
      <c r="K7">
        <f>(M7*(1-M13)/(M13*(1-M7)))/(M7*(1-M13)/(M13*(1-M7))-1+1/K13)</f>
        <v>7.9513466267265645E-3</v>
      </c>
      <c r="L7" t="s">
        <v>8</v>
      </c>
      <c r="M7">
        <v>5.8610205013710469E-3</v>
      </c>
      <c r="N7">
        <f>SUMPRODUCT('Population sizes'!B7:K7,B7:K7)/'Population sizes'!N7</f>
        <v>5.9034301203851215E-3</v>
      </c>
    </row>
    <row r="8" spans="1:14">
      <c r="A8" t="str">
        <f>'Population sizes'!A8</f>
        <v>Cuyuni-Mazaruni</v>
      </c>
      <c r="B8">
        <f>(M8*(1-M13)/(M13*(1-M8)))/(M8*(1-M13)/(M13*(1-M8))-1+1/B13)</f>
        <v>2.7233718743523705E-2</v>
      </c>
      <c r="C8">
        <f>(M8*(1-M13)/(M13*(1-M8)))/(M8*(1-M13)/(M13*(1-M8))-1+1/C13)</f>
        <v>8.92905660113061E-3</v>
      </c>
      <c r="D8">
        <f>(M8*(1-M13)/(M13*(1-M8)))/(M8*(1-M13)/(M13*(1-M8))-1+1/D13)</f>
        <v>3.3760961480081994E-2</v>
      </c>
      <c r="E8">
        <f>(M8*(1-M13)/(M13*(1-M8)))/(M8*(1-M13)/(M13*(1-M8))-1+1/E13)</f>
        <v>2.5642661839332871E-4</v>
      </c>
      <c r="F8">
        <f>(M8*(1-M13)/(M13*(1-M8)))/(M8*(1-M13)/(M13*(1-M8))-1+1/F13)</f>
        <v>2.1358377550809775E-4</v>
      </c>
      <c r="G8">
        <f>(M8*(1-M13)/(M13*(1-M8)))/(M8*(1-M13)/(M13*(1-M8))-1+1/G13)</f>
        <v>3.8196912617456636E-4</v>
      </c>
      <c r="H8">
        <f>(M8*(1-M13)/(M13*(1-M8)))/(M8*(1-M13)/(M13*(1-M8))-1+1/H13)</f>
        <v>2.7344915810946927E-3</v>
      </c>
      <c r="I8">
        <f>(M8*(1-M13)/(M13*(1-M8)))/(M8*(1-M13)/(M13*(1-M8))-1+1/I13)</f>
        <v>4.4448635547903988E-3</v>
      </c>
      <c r="J8">
        <f>(M8*(1-M13)/(M13*(1-M8)))/(M8*(1-M13)/(M13*(1-M8))-1+1/J13)</f>
        <v>3.7805799273046971E-3</v>
      </c>
      <c r="K8">
        <f>(M8*(1-M13)/(M13*(1-M8)))/(M8*(1-M13)/(M13*(1-M8))-1+1/K13)</f>
        <v>3.7120493134312825E-3</v>
      </c>
      <c r="L8" t="s">
        <v>8</v>
      </c>
      <c r="M8">
        <v>2.7331198659499996E-3</v>
      </c>
      <c r="N8">
        <f>SUMPRODUCT('Population sizes'!B8:K8,B8:K8)/'Population sizes'!N8</f>
        <v>2.7671187419851797E-3</v>
      </c>
    </row>
    <row r="9" spans="1:14">
      <c r="A9" t="str">
        <f>'Population sizes'!A9</f>
        <v>Potaro-Siparuni</v>
      </c>
      <c r="B9">
        <f>(M9*(1-M13)/(M13*(1-M9)))/(M9*(1-M13)/(M13*(1-M9))-1+1/B13)</f>
        <v>7.8814610084498565E-3</v>
      </c>
      <c r="C9">
        <f>(M9*(1-M13)/(M13*(1-M9)))/(M9*(1-M13)/(M13*(1-M9))-1+1/C13)</f>
        <v>2.5499795800784119E-3</v>
      </c>
      <c r="D9">
        <f>(M9*(1-M13)/(M13*(1-M9)))/(M9*(1-M13)/(M13*(1-M9))-1+1/D13)</f>
        <v>9.8172602643995539E-3</v>
      </c>
      <c r="E9">
        <f>(M9*(1-M13)/(M13*(1-M9)))/(M9*(1-M13)/(M13*(1-M9))-1+1/E13)</f>
        <v>7.2775903102646235E-5</v>
      </c>
      <c r="F9">
        <f>(M9*(1-M13)/(M13*(1-M9)))/(M9*(1-M13)/(M13*(1-M9))-1+1/F13)</f>
        <v>6.0614904959810714E-5</v>
      </c>
      <c r="G9">
        <f>(M9*(1-M13)/(M13*(1-M9)))/(M9*(1-M13)/(M13*(1-M9))-1+1/G13)</f>
        <v>1.0841561050571263E-4</v>
      </c>
      <c r="H9">
        <f>(M9*(1-M13)/(M13*(1-M9)))/(M9*(1-M13)/(M13*(1-M9))-1+1/H13)</f>
        <v>7.7745049566238229E-4</v>
      </c>
      <c r="I9">
        <f>(M9*(1-M13)/(M13*(1-M9)))/(M9*(1-M13)/(M13*(1-M9))-1+1/I13)</f>
        <v>1.2652839216641765E-3</v>
      </c>
      <c r="J9">
        <f>(M9*(1-M13)/(M13*(1-M9)))/(M9*(1-M13)/(M13*(1-M9))-1+1/J13)</f>
        <v>1.075674161110401E-3</v>
      </c>
      <c r="K9">
        <f>(M9*(1-M13)/(M13*(1-M9)))/(M9*(1-M13)/(M13*(1-M9))-1+1/K13)</f>
        <v>1.0561234235677273E-3</v>
      </c>
      <c r="L9" t="s">
        <v>8</v>
      </c>
      <c r="M9">
        <v>7.7705973477451291E-4</v>
      </c>
      <c r="N9">
        <f>SUMPRODUCT('Population sizes'!B9:K9,B9:K9)/'Population sizes'!N9</f>
        <v>7.8935402005520991E-4</v>
      </c>
    </row>
    <row r="10" spans="1:14">
      <c r="A10" t="str">
        <f>'Population sizes'!A10</f>
        <v>Upper Takutu-Upper Essequibo</v>
      </c>
      <c r="B10">
        <f>(M10*(1-M13)/(M13*(1-M10)))/(M10*(1-M13)/(M13*(1-M10))-1+1/B13)</f>
        <v>3.3307512058624394E-3</v>
      </c>
      <c r="C10">
        <f>(M10*(1-M13)/(M13*(1-M10)))/(M10*(1-M13)/(M13*(1-M10))-1+1/C13)</f>
        <v>1.0743028139504152E-3</v>
      </c>
      <c r="D10">
        <f>(M10*(1-M13)/(M13*(1-M10)))/(M10*(1-M13)/(M13*(1-M10))-1+1/D13)</f>
        <v>4.1535105552631202E-3</v>
      </c>
      <c r="E10">
        <f>(M10*(1-M13)/(M13*(1-M10)))/(M10*(1-M13)/(M13*(1-M10))-1+1/E13)</f>
        <v>3.0616383048932281E-5</v>
      </c>
      <c r="F10">
        <f>(M10*(1-M13)/(M13*(1-M10)))/(M10*(1-M13)/(M13*(1-M10))-1+1/F13)</f>
        <v>2.550014489251779E-5</v>
      </c>
      <c r="G10">
        <f>(M10*(1-M13)/(M13*(1-M10)))/(M10*(1-M13)/(M13*(1-M10))-1+1/G13)</f>
        <v>4.5610734539109705E-5</v>
      </c>
      <c r="H10">
        <f>(M10*(1-M13)/(M13*(1-M10)))/(M10*(1-M13)/(M13*(1-M10))-1+1/H13)</f>
        <v>3.2720231063178919E-4</v>
      </c>
      <c r="I10">
        <f>(M10*(1-M13)/(M13*(1-M10)))/(M10*(1-M13)/(M13*(1-M10))-1+1/I13)</f>
        <v>5.3266531307333113E-4</v>
      </c>
      <c r="J10">
        <f>(M10*(1-M13)/(M13*(1-M10)))/(M10*(1-M13)/(M13*(1-M10))-1+1/J13)</f>
        <v>4.5279271009537208E-4</v>
      </c>
      <c r="K10">
        <f>(M10*(1-M13)/(M13*(1-M10)))/(M10*(1-M13)/(M13*(1-M10))-1+1/K13)</f>
        <v>4.4455801289695413E-4</v>
      </c>
      <c r="L10" t="s">
        <v>8</v>
      </c>
      <c r="M10">
        <v>3.2703777867802274E-4</v>
      </c>
      <c r="N10">
        <f>SUMPRODUCT('Population sizes'!B10:K10,B10:K10)/'Population sizes'!N10</f>
        <v>3.3247128368481493E-4</v>
      </c>
    </row>
    <row r="11" spans="1:14">
      <c r="A11" t="str">
        <f>'Population sizes'!A11</f>
        <v>Upper Demerara-Berbice</v>
      </c>
      <c r="B11">
        <f>(M11*(1-M13)/(M13*(1-M11)))/(M11*(1-M13)/(M13*(1-M11))-1+1/B13)</f>
        <v>6.1168646775197491E-3</v>
      </c>
      <c r="C11">
        <f>(M11*(1-M13)/(M13*(1-M11)))/(M11*(1-M13)/(M13*(1-M11))-1+1/C13)</f>
        <v>1.9766812053799215E-3</v>
      </c>
      <c r="D11">
        <f>(M11*(1-M13)/(M13*(1-M11)))/(M11*(1-M13)/(M13*(1-M11))-1+1/D13)</f>
        <v>7.6225838510745585E-3</v>
      </c>
      <c r="E11">
        <f>(M11*(1-M13)/(M13*(1-M11)))/(M11*(1-M13)/(M13*(1-M11))-1+1/E13)</f>
        <v>5.6382601264338282E-5</v>
      </c>
      <c r="F11">
        <f>(M11*(1-M13)/(M13*(1-M11)))/(M11*(1-M13)/(M13*(1-M11))-1+1/F13)</f>
        <v>4.6960827809494005E-5</v>
      </c>
      <c r="G11">
        <f>(M11*(1-M13)/(M13*(1-M11)))/(M11*(1-M13)/(M13*(1-M11))-1+1/G13)</f>
        <v>8.3994879557043554E-5</v>
      </c>
      <c r="H11">
        <f>(M11*(1-M13)/(M13*(1-M11)))/(M11*(1-M13)/(M13*(1-M11))-1+1/H13)</f>
        <v>6.0241974411604524E-4</v>
      </c>
      <c r="I11">
        <f>(M11*(1-M13)/(M13*(1-M11)))/(M11*(1-M13)/(M13*(1-M11))-1+1/I13)</f>
        <v>9.8053292056011197E-4</v>
      </c>
      <c r="J11">
        <f>(M11*(1-M13)/(M13*(1-M11)))/(M11*(1-M13)/(M13*(1-M11))-1+1/J13)</f>
        <v>8.3355905068316762E-4</v>
      </c>
      <c r="K11">
        <f>(M11*(1-M13)/(M13*(1-M11)))/(M11*(1-M13)/(M13*(1-M11))-1+1/K13)</f>
        <v>8.1840523093735639E-4</v>
      </c>
      <c r="L11" t="s">
        <v>8</v>
      </c>
      <c r="M11">
        <v>6.0211690388464094E-4</v>
      </c>
      <c r="N11">
        <f>SUMPRODUCT('Population sizes'!B11:K11,B11:K11)/'Population sizes'!N11</f>
        <v>6.1182848198145878E-4</v>
      </c>
    </row>
    <row r="12" spans="1:14">
      <c r="A12" t="s">
        <v>9</v>
      </c>
    </row>
    <row r="13" spans="1:14">
      <c r="A13" t="s">
        <v>10</v>
      </c>
      <c r="B13">
        <v>9.7464935187856594E-2</v>
      </c>
      <c r="C13">
        <v>3.3585374931642278E-2</v>
      </c>
      <c r="D13">
        <v>0.1187696669983509</v>
      </c>
      <c r="E13">
        <v>9.8839580124786405E-4</v>
      </c>
      <c r="F13">
        <v>8.233588818162917E-4</v>
      </c>
      <c r="G13">
        <v>1.471771543557526E-3</v>
      </c>
      <c r="H13">
        <v>1.046603952121361E-2</v>
      </c>
      <c r="I13">
        <v>1.693024819065371E-2</v>
      </c>
      <c r="J13">
        <v>1.442706747949807E-2</v>
      </c>
      <c r="K13">
        <v>1.4168292569941831E-2</v>
      </c>
      <c r="M13">
        <v>1.046083007801266E-2</v>
      </c>
      <c r="N13">
        <f>SUMPRODUCT('Population sizes'!B13:K13,B13:K13)/'Population sizes'!N13</f>
        <v>1.0460830078012658E-2</v>
      </c>
    </row>
    <row r="14" spans="1:14">
      <c r="A14" t="s">
        <v>11</v>
      </c>
      <c r="B14">
        <f>SUMPRODUCT('Population sizes'!B2:B11,B2:B11)/'Population sizes'!B14</f>
        <v>9.3937660147957749E-2</v>
      </c>
      <c r="C14">
        <f>SUMPRODUCT('Population sizes'!C2:C11,C2:C11)/'Population sizes'!C14</f>
        <v>3.3238661424632727E-2</v>
      </c>
      <c r="D14">
        <f>SUMPRODUCT('Population sizes'!D2:D11,D2:D11)/'Population sizes'!D14</f>
        <v>0.11354018970578247</v>
      </c>
      <c r="E14">
        <f>SUMPRODUCT('Population sizes'!E2:E11,E2:E11)/'Population sizes'!E14</f>
        <v>9.9267616055972118E-4</v>
      </c>
      <c r="F14">
        <f>SUMPRODUCT('Population sizes'!F2:F11,F2:F11)/'Population sizes'!F14</f>
        <v>8.2698779406064119E-4</v>
      </c>
      <c r="G14">
        <f>SUMPRODUCT('Population sizes'!G2:G11,G2:G11)/'Population sizes'!G14</f>
        <v>1.4778142302779079E-3</v>
      </c>
      <c r="H14">
        <f>SUMPRODUCT('Population sizes'!H2:H11,H2:H11)/'Population sizes'!H14</f>
        <v>1.0465656652720036E-2</v>
      </c>
      <c r="I14">
        <f>SUMPRODUCT('Population sizes'!I2:I11,I2:I11)/'Population sizes'!I14</f>
        <v>1.6880056473341329E-2</v>
      </c>
      <c r="J14">
        <f>SUMPRODUCT('Population sizes'!J2:J11,J2:J11)/'Population sizes'!J14</f>
        <v>1.4400585111333738E-2</v>
      </c>
      <c r="K14">
        <f>SUMPRODUCT('Population sizes'!K2:K11,K2:K11)/'Population sizes'!K14</f>
        <v>1.4143943794116549E-2</v>
      </c>
      <c r="M14">
        <f>SUMPRODUCT('Population sizes'!M2:M11,M2:M11)/'Population sizes'!M14</f>
        <v>1.0460472256371383E-2</v>
      </c>
      <c r="N14">
        <f>SUMPRODUCT('Population sizes'!B14:K14,B14:K14)/'Population sizes'!N14</f>
        <v>1.039069703486494E-2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tabSelected="1" workbookViewId="0"/>
  </sheetViews>
  <sheetFormatPr baseColWidth="10" defaultColWidth="8.83203125" defaultRowHeight="14" x14ac:dyDescent="0"/>
  <cols>
    <col min="1" max="1" width="20.6640625" customWidth="1"/>
  </cols>
  <sheetData>
    <row r="2" spans="1:1">
      <c r="A2" t="str">
        <f>'Population sizes'!A2</f>
        <v>Barima-Waini</v>
      </c>
    </row>
    <row r="3" spans="1:1">
      <c r="A3" t="str">
        <f>'Population sizes'!A3</f>
        <v>Pomeroon-Supenaam</v>
      </c>
    </row>
    <row r="4" spans="1:1">
      <c r="A4" t="str">
        <f>'Population sizes'!A4</f>
        <v>Essequibo Islands-West Demerara</v>
      </c>
    </row>
    <row r="5" spans="1:1">
      <c r="A5" t="str">
        <f>'Population sizes'!A5</f>
        <v>Demerara-Mahaica</v>
      </c>
    </row>
    <row r="6" spans="1:1">
      <c r="A6" t="str">
        <f>'Population sizes'!A6</f>
        <v>Mahaica-Berbice</v>
      </c>
    </row>
    <row r="7" spans="1:1">
      <c r="A7" t="str">
        <f>'Population sizes'!A7</f>
        <v>East Berbice-Corentyne</v>
      </c>
    </row>
    <row r="8" spans="1:1">
      <c r="A8" t="str">
        <f>'Population sizes'!A8</f>
        <v>Cuyuni-Mazaruni</v>
      </c>
    </row>
    <row r="9" spans="1:1">
      <c r="A9" t="str">
        <f>'Population sizes'!A9</f>
        <v>Potaro-Siparuni</v>
      </c>
    </row>
    <row r="10" spans="1:1">
      <c r="A10" t="str">
        <f>'Population sizes'!A10</f>
        <v>Upper Takutu-Upper Essequibo</v>
      </c>
    </row>
    <row r="11" spans="1:1">
      <c r="A11" t="str">
        <f>'Population sizes'!A11</f>
        <v>Upper Demerara-Berbice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sizes</vt:lpstr>
      <vt:lpstr>Population prevalence</vt:lpstr>
      <vt:lpstr>Program allocations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2017-01-07T13:04:05Z</dcterms:created>
  <dcterms:modified xsi:type="dcterms:W3CDTF">2017-02-26T16:17:58Z</dcterms:modified>
</cp:coreProperties>
</file>