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240" yWindow="20" windowWidth="27880" windowHeight="15040" tabRatio="670" firstSheet="5" activeTab="1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B27" i="6" l="1"/>
  <c r="AC45" i="8"/>
  <c r="AD14" i="3"/>
  <c r="AC14" i="3"/>
  <c r="AD6" i="3"/>
  <c r="AC6" i="3"/>
  <c r="N12" i="6"/>
  <c r="N11" i="6"/>
  <c r="N10" i="6"/>
  <c r="N9" i="6"/>
  <c r="N8" i="6"/>
  <c r="N7" i="6"/>
  <c r="N5" i="6"/>
  <c r="N4" i="6"/>
  <c r="N3" i="6"/>
  <c r="N28" i="7"/>
  <c r="N16" i="7"/>
  <c r="O28" i="7"/>
  <c r="O16" i="7"/>
  <c r="P28" i="7"/>
  <c r="P16" i="7"/>
  <c r="Q28" i="7"/>
  <c r="Q16" i="7"/>
  <c r="R28" i="7"/>
  <c r="R16" i="7"/>
  <c r="S28" i="7"/>
  <c r="S16" i="7"/>
  <c r="T28" i="7"/>
  <c r="T16" i="7"/>
  <c r="U28" i="7"/>
  <c r="U16" i="7"/>
  <c r="V28" i="7"/>
  <c r="V16" i="7"/>
  <c r="W28" i="7"/>
  <c r="W16" i="7"/>
  <c r="X28" i="7"/>
  <c r="X16" i="7"/>
  <c r="Y28" i="7"/>
  <c r="N11" i="7"/>
  <c r="M11" i="7"/>
  <c r="L11" i="7"/>
  <c r="N29" i="7"/>
  <c r="N31" i="7"/>
  <c r="O29" i="7"/>
  <c r="O30" i="7"/>
  <c r="N30" i="7"/>
  <c r="M31" i="7"/>
  <c r="M29" i="7"/>
  <c r="Y16" i="7"/>
  <c r="AB28" i="4"/>
  <c r="AA64" i="4"/>
  <c r="AA62" i="4"/>
  <c r="AA61" i="4"/>
  <c r="AA63" i="4"/>
  <c r="AB32" i="4"/>
  <c r="AB61" i="4"/>
  <c r="AB63" i="4"/>
  <c r="AB64" i="4"/>
  <c r="AB62" i="4"/>
  <c r="AA45" i="8"/>
  <c r="AA47" i="8"/>
  <c r="M45" i="8"/>
  <c r="N45" i="8"/>
  <c r="O45" i="8"/>
  <c r="P45" i="8"/>
  <c r="Q45" i="8"/>
  <c r="R45" i="8"/>
  <c r="S45" i="8"/>
  <c r="T45" i="8"/>
  <c r="U45" i="8"/>
  <c r="V45" i="8"/>
  <c r="W45" i="8"/>
  <c r="X45" i="8"/>
  <c r="Y45" i="8"/>
  <c r="Z45" i="8"/>
  <c r="O56" i="4"/>
  <c r="O55" i="4"/>
  <c r="O54" i="4"/>
  <c r="O52" i="4"/>
  <c r="O51" i="4"/>
  <c r="O50" i="4"/>
  <c r="O48" i="4"/>
  <c r="O47" i="4"/>
  <c r="O46" i="4"/>
  <c r="P48" i="3"/>
  <c r="Q48" i="3"/>
  <c r="R48" i="3"/>
  <c r="S48" i="3"/>
  <c r="T48" i="3"/>
  <c r="U48" i="3"/>
  <c r="V48" i="3"/>
  <c r="W48" i="3"/>
  <c r="X48" i="3"/>
  <c r="Y48" i="3"/>
  <c r="Z48" i="3"/>
  <c r="AA48" i="3"/>
  <c r="AB48" i="3"/>
  <c r="AC48" i="3"/>
  <c r="O48" i="3"/>
  <c r="X42" i="5"/>
  <c r="X41" i="5"/>
  <c r="X40" i="5"/>
  <c r="X39" i="5"/>
  <c r="X38" i="5"/>
  <c r="X37" i="5"/>
  <c r="X36" i="5"/>
  <c r="X35" i="5"/>
  <c r="X34" i="5"/>
  <c r="X33" i="5"/>
  <c r="W42" i="5"/>
  <c r="W41" i="5"/>
  <c r="W40" i="5"/>
  <c r="W39" i="5"/>
  <c r="W38" i="5"/>
  <c r="W37" i="5"/>
  <c r="W36" i="5"/>
  <c r="W35" i="5"/>
  <c r="W34" i="5"/>
  <c r="W33" i="5"/>
  <c r="R42" i="5"/>
  <c r="R41" i="5"/>
  <c r="R40" i="5"/>
  <c r="R39" i="5"/>
  <c r="R38" i="5"/>
  <c r="R37" i="5"/>
  <c r="R36" i="5"/>
  <c r="R35" i="5"/>
  <c r="R34" i="5"/>
  <c r="R33" i="5"/>
  <c r="M42" i="5"/>
  <c r="M41" i="5"/>
  <c r="M40" i="5"/>
  <c r="M39" i="5"/>
  <c r="M38" i="5"/>
  <c r="M37" i="5"/>
  <c r="M36" i="5"/>
  <c r="M35" i="5"/>
  <c r="M34" i="5"/>
  <c r="M33" i="5"/>
  <c r="Y42" i="5"/>
  <c r="Y41" i="5"/>
  <c r="Y40" i="5"/>
  <c r="Y39" i="5"/>
  <c r="Y38" i="5"/>
  <c r="Y37" i="5"/>
  <c r="Y36" i="5"/>
  <c r="Y35" i="5"/>
  <c r="Y34" i="5"/>
  <c r="Y33" i="5"/>
  <c r="Y40" i="7"/>
  <c r="X40" i="7"/>
  <c r="W40" i="7"/>
  <c r="V40" i="7"/>
  <c r="U40" i="7"/>
  <c r="T40" i="7"/>
  <c r="S40" i="7"/>
  <c r="R40" i="7"/>
  <c r="Q40" i="7"/>
  <c r="AA33" i="9"/>
  <c r="AB8" i="3"/>
  <c r="B96" i="11"/>
  <c r="B95" i="11"/>
  <c r="B94" i="11"/>
  <c r="B93" i="11"/>
  <c r="B92" i="11"/>
  <c r="B91" i="11"/>
  <c r="B90" i="11"/>
  <c r="B89" i="11"/>
  <c r="B88" i="11"/>
  <c r="B87" i="11"/>
  <c r="L86" i="11"/>
  <c r="K86" i="11"/>
  <c r="J86" i="11"/>
  <c r="I86" i="11"/>
  <c r="H86" i="11"/>
  <c r="G86" i="11"/>
  <c r="F86" i="11"/>
  <c r="E86" i="11"/>
  <c r="D86" i="11"/>
  <c r="C86" i="11"/>
  <c r="B81" i="11"/>
  <c r="B80" i="11"/>
  <c r="B79" i="11"/>
  <c r="B78" i="11"/>
  <c r="B77" i="11"/>
  <c r="B76" i="11"/>
  <c r="B75" i="11"/>
  <c r="B74" i="11"/>
  <c r="B73" i="11"/>
  <c r="B72" i="11"/>
  <c r="L71" i="11"/>
  <c r="K71" i="11"/>
  <c r="J71" i="11"/>
  <c r="I71" i="11"/>
  <c r="H71" i="11"/>
  <c r="G71" i="11"/>
  <c r="F71" i="11"/>
  <c r="E71" i="11"/>
  <c r="D71" i="11"/>
  <c r="C71" i="11"/>
  <c r="B66" i="11"/>
  <c r="B65" i="11"/>
  <c r="B64" i="11"/>
  <c r="B63" i="11"/>
  <c r="L62" i="11"/>
  <c r="K62" i="11"/>
  <c r="J62" i="11"/>
  <c r="I62" i="11"/>
  <c r="H62" i="11"/>
  <c r="G62" i="11"/>
  <c r="F62" i="11"/>
  <c r="E62" i="11"/>
  <c r="D62" i="11"/>
  <c r="C62" i="11"/>
  <c r="B57" i="11"/>
  <c r="B56" i="11"/>
  <c r="B55" i="11"/>
  <c r="B54" i="11"/>
  <c r="B53" i="11"/>
  <c r="B52" i="11"/>
  <c r="B51" i="11"/>
  <c r="B50" i="11"/>
  <c r="B49" i="11"/>
  <c r="B48" i="11"/>
  <c r="L47" i="11"/>
  <c r="K47" i="11"/>
  <c r="J47" i="11"/>
  <c r="I47" i="11"/>
  <c r="H47" i="11"/>
  <c r="G47" i="11"/>
  <c r="F47" i="11"/>
  <c r="E47" i="11"/>
  <c r="D47" i="11"/>
  <c r="C47" i="11"/>
  <c r="B42" i="11"/>
  <c r="B41" i="11"/>
  <c r="B40" i="11"/>
  <c r="B39" i="11"/>
  <c r="B38" i="11"/>
  <c r="B37" i="11"/>
  <c r="B36" i="11"/>
  <c r="B35" i="11"/>
  <c r="B34" i="11"/>
  <c r="B33" i="11"/>
  <c r="L32" i="11"/>
  <c r="K32" i="11"/>
  <c r="J32" i="11"/>
  <c r="I32" i="11"/>
  <c r="H32" i="11"/>
  <c r="G32" i="11"/>
  <c r="F32" i="11"/>
  <c r="E32" i="11"/>
  <c r="D32" i="11"/>
  <c r="C32" i="11"/>
  <c r="B27" i="11"/>
  <c r="B26" i="11"/>
  <c r="B25" i="11"/>
  <c r="B24" i="11"/>
  <c r="B23" i="11"/>
  <c r="B22" i="11"/>
  <c r="B21" i="11"/>
  <c r="B20" i="11"/>
  <c r="B19" i="11"/>
  <c r="B18" i="11"/>
  <c r="L17" i="11"/>
  <c r="K17" i="11"/>
  <c r="J17" i="11"/>
  <c r="I17" i="11"/>
  <c r="H17" i="11"/>
  <c r="G17" i="11"/>
  <c r="F17" i="11"/>
  <c r="E17" i="11"/>
  <c r="D17" i="11"/>
  <c r="C17" i="11"/>
  <c r="B12" i="11"/>
  <c r="B11" i="11"/>
  <c r="B10" i="11"/>
  <c r="B9" i="11"/>
  <c r="B8" i="11"/>
  <c r="B7" i="11"/>
  <c r="B6" i="11"/>
  <c r="B5" i="11"/>
  <c r="B4" i="11"/>
  <c r="B3" i="11"/>
  <c r="L2" i="11"/>
  <c r="K2" i="11"/>
  <c r="J2" i="11"/>
  <c r="I2" i="11"/>
  <c r="H2" i="11"/>
  <c r="G2" i="11"/>
  <c r="F2" i="11"/>
  <c r="E2" i="11"/>
  <c r="D2" i="11"/>
  <c r="C2" i="11"/>
  <c r="B27" i="10"/>
  <c r="B26" i="10"/>
  <c r="B25" i="10"/>
  <c r="B24" i="10"/>
  <c r="B23" i="10"/>
  <c r="B22" i="10"/>
  <c r="B21" i="10"/>
  <c r="B20" i="10"/>
  <c r="B19" i="10"/>
  <c r="B18" i="10"/>
  <c r="B12" i="10"/>
  <c r="B11" i="10"/>
  <c r="B10" i="10"/>
  <c r="B9" i="10"/>
  <c r="B8" i="10"/>
  <c r="B7" i="10"/>
  <c r="B6" i="10"/>
  <c r="B5" i="10"/>
  <c r="B4" i="10"/>
  <c r="B3" i="10"/>
  <c r="B97" i="9"/>
  <c r="B96" i="9"/>
  <c r="B95" i="9"/>
  <c r="B94" i="9"/>
  <c r="B93" i="9"/>
  <c r="B87" i="9"/>
  <c r="B86" i="9"/>
  <c r="B85" i="9"/>
  <c r="B84" i="9"/>
  <c r="B83" i="9"/>
  <c r="B82" i="9"/>
  <c r="B81" i="9"/>
  <c r="B80" i="9"/>
  <c r="B79" i="9"/>
  <c r="B78" i="9"/>
  <c r="B72" i="9"/>
  <c r="B71" i="9"/>
  <c r="B70" i="9"/>
  <c r="B69" i="9"/>
  <c r="B68" i="9"/>
  <c r="B67" i="9"/>
  <c r="B66" i="9"/>
  <c r="B65" i="9"/>
  <c r="B64" i="9"/>
  <c r="B63" i="9"/>
  <c r="B57" i="9"/>
  <c r="B56" i="9"/>
  <c r="B55" i="9"/>
  <c r="B54" i="9"/>
  <c r="B53" i="9"/>
  <c r="B52" i="9"/>
  <c r="B51" i="9"/>
  <c r="B50" i="9"/>
  <c r="B49" i="9"/>
  <c r="B48" i="9"/>
  <c r="B42" i="9"/>
  <c r="B41" i="9"/>
  <c r="B40" i="9"/>
  <c r="B39" i="9"/>
  <c r="B38" i="9"/>
  <c r="B37" i="9"/>
  <c r="B36" i="9"/>
  <c r="B35" i="9"/>
  <c r="B34" i="9"/>
  <c r="B33" i="9"/>
  <c r="B27" i="9"/>
  <c r="B26" i="9"/>
  <c r="B25" i="9"/>
  <c r="B24" i="9"/>
  <c r="B23" i="9"/>
  <c r="B22" i="9"/>
  <c r="B21" i="9"/>
  <c r="B20" i="9"/>
  <c r="B19" i="9"/>
  <c r="B18" i="9"/>
  <c r="B12" i="9"/>
  <c r="B11" i="9"/>
  <c r="B10" i="9"/>
  <c r="B9" i="9"/>
  <c r="B8" i="9"/>
  <c r="B7" i="9"/>
  <c r="B6" i="9"/>
  <c r="B5" i="9"/>
  <c r="B4" i="9"/>
  <c r="B3" i="9"/>
  <c r="B33" i="8"/>
  <c r="B32" i="8"/>
  <c r="B31" i="8"/>
  <c r="B30" i="8"/>
  <c r="B29" i="8"/>
  <c r="B28" i="8"/>
  <c r="B27" i="8"/>
  <c r="B26" i="8"/>
  <c r="B25" i="8"/>
  <c r="B24" i="8"/>
  <c r="B12" i="8"/>
  <c r="B11" i="8"/>
  <c r="B10" i="8"/>
  <c r="B9" i="8"/>
  <c r="B8" i="8"/>
  <c r="B7" i="8"/>
  <c r="B6" i="8"/>
  <c r="B5" i="8"/>
  <c r="B4" i="8"/>
  <c r="B3" i="8"/>
  <c r="B60" i="6"/>
  <c r="B59" i="6"/>
  <c r="B58" i="6"/>
  <c r="B57" i="6"/>
  <c r="B45" i="6"/>
  <c r="B44" i="6"/>
  <c r="B43" i="6"/>
  <c r="B42" i="6"/>
  <c r="B41" i="6"/>
  <c r="B40" i="6"/>
  <c r="B39" i="6"/>
  <c r="B38" i="6"/>
  <c r="B37" i="6"/>
  <c r="B36" i="6"/>
  <c r="B12" i="6"/>
  <c r="B11" i="6"/>
  <c r="B10" i="6"/>
  <c r="B9" i="6"/>
  <c r="B8" i="6"/>
  <c r="B7" i="6"/>
  <c r="B6" i="6"/>
  <c r="B5" i="6"/>
  <c r="B4" i="6"/>
  <c r="B3" i="6"/>
  <c r="B42" i="5"/>
  <c r="B41" i="5"/>
  <c r="B40" i="5"/>
  <c r="B39" i="5"/>
  <c r="B38" i="5"/>
  <c r="B37" i="5"/>
  <c r="B36" i="5"/>
  <c r="B35" i="5"/>
  <c r="B34" i="5"/>
  <c r="B33" i="5"/>
  <c r="B27" i="5"/>
  <c r="B26" i="5"/>
  <c r="B25" i="5"/>
  <c r="B24" i="5"/>
  <c r="B23" i="5"/>
  <c r="B22" i="5"/>
  <c r="B21" i="5"/>
  <c r="B20" i="5"/>
  <c r="B19" i="5"/>
  <c r="B18" i="5"/>
  <c r="B12" i="5"/>
  <c r="B11" i="5"/>
  <c r="B10" i="5"/>
  <c r="B9" i="5"/>
  <c r="B8" i="5"/>
  <c r="B7" i="5"/>
  <c r="B6" i="5"/>
  <c r="B5" i="5"/>
  <c r="B4" i="5"/>
  <c r="B3" i="5"/>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Ines</author>
  </authors>
  <commentList>
    <comment ref="AB4" authorId="0">
      <text>
        <r>
          <rPr>
            <b/>
            <sz val="9"/>
            <color indexed="81"/>
            <rFont val="Tahoma"/>
            <family val="2"/>
          </rPr>
          <t xml:space="preserve">Ines:
</t>
        </r>
        <r>
          <rPr>
            <sz val="9"/>
            <color indexed="81"/>
            <rFont val="Tahoma"/>
            <family val="2"/>
          </rPr>
          <t>Soure: GUYANA Country/ Regional Operational Plan (COP/ROP) 2015 - Strategic Direction Summary. (2015). PEPFAR
Page: 6</t>
        </r>
        <r>
          <rPr>
            <b/>
            <sz val="9"/>
            <color indexed="81"/>
            <rFont val="Tahoma"/>
            <family val="2"/>
          </rPr>
          <t xml:space="preserve">
</t>
        </r>
        <r>
          <rPr>
            <b/>
            <u/>
            <sz val="9"/>
            <color indexed="81"/>
            <rFont val="Tahoma"/>
            <family val="2"/>
          </rPr>
          <t>Value: 3,811</t>
        </r>
        <r>
          <rPr>
            <sz val="9"/>
            <color indexed="81"/>
            <rFont val="Tahoma"/>
            <family val="2"/>
          </rPr>
          <t xml:space="preserve"> (use this data)</t>
        </r>
        <r>
          <rPr>
            <b/>
            <sz val="9"/>
            <color indexed="81"/>
            <rFont val="Tahoma"/>
            <family val="2"/>
          </rPr>
          <t xml:space="preserve">
Alternative source:</t>
        </r>
        <r>
          <rPr>
            <sz val="9"/>
            <color indexed="81"/>
            <rFont val="Tahoma"/>
            <family val="2"/>
          </rPr>
          <t xml:space="preserve">
Source: Key Populations Atlas
http://www.aidsinfoonline.org/kpatlas/#/home
Value: 3,800</t>
        </r>
      </text>
    </comment>
    <comment ref="AC4" authorId="0">
      <text>
        <r>
          <rPr>
            <b/>
            <sz val="9"/>
            <color indexed="81"/>
            <rFont val="Tahoma"/>
            <family val="2"/>
          </rPr>
          <t>Ines:</t>
        </r>
        <r>
          <rPr>
            <sz val="9"/>
            <color indexed="81"/>
            <rFont val="Tahoma"/>
            <family val="2"/>
          </rPr>
          <t xml:space="preserve">
Source: Key Populations Atlas
http://www.aidsinfoonline.org/kpatlas/#/home
</t>
        </r>
      </text>
    </comment>
    <comment ref="W8" authorId="0">
      <text>
        <r>
          <rPr>
            <b/>
            <sz val="9"/>
            <color indexed="81"/>
            <rFont val="Tahoma"/>
            <family val="2"/>
          </rPr>
          <t>Ines:</t>
        </r>
        <r>
          <rPr>
            <sz val="9"/>
            <color indexed="81"/>
            <rFont val="Tahoma"/>
            <family val="2"/>
          </rPr>
          <t xml:space="preserve">
Source: DHS 2009
Page: 222
Only 1 percent of men reported having paid someone in exchange for sex in the
past 12 months.
Assumed 1% of male 15-49 are clients of SW = 1,885
Note: I think this value is too low</t>
        </r>
      </text>
    </comment>
    <comment ref="AB8" authorId="0">
      <text>
        <r>
          <rPr>
            <b/>
            <sz val="9"/>
            <color indexed="81"/>
            <rFont val="Tahoma"/>
            <family val="2"/>
          </rPr>
          <t>Ines:</t>
        </r>
        <r>
          <rPr>
            <sz val="9"/>
            <color indexed="81"/>
            <rFont val="Tahoma"/>
            <family val="2"/>
          </rPr>
          <t xml:space="preserve">
Source: Guyana Biobehavioral Surveillance Survey (BBSS) 2014 
Page: 13
Table 1. Summary of Key PLACE Indicators
Percentage male respondents who paid for sex in the past 3 months = 13.6%
Assumed 13.6% of Males 15-49 are clients of SW, 2014 data
Population size (M15-49) * 13.6%
=198,862*13.6%
= 27,045
Note: 
Client of SW inlcuding Mining workers and Logging workers
Mining workers - Individuals over 13 years old found at landings in the mining and logging regions who self-identify as working in mining.
Logging workers - Individuals over 13 years old found at landings in the mining and logging regions who self-identify as working in logging.</t>
        </r>
      </text>
    </comment>
    <comment ref="AB12" authorId="0">
      <text>
        <r>
          <rPr>
            <b/>
            <sz val="9"/>
            <color indexed="81"/>
            <rFont val="Tahoma"/>
            <family val="2"/>
          </rPr>
          <t xml:space="preserve">Ines:
</t>
        </r>
        <r>
          <rPr>
            <sz val="9"/>
            <color indexed="81"/>
            <rFont val="Tahoma"/>
            <family val="2"/>
          </rPr>
          <t>Soure: GUYANA Country/ Regional Operational Plan (COP/ROP) 2015 - Strategic Direction Summary. (2015). PEPFAR</t>
        </r>
        <r>
          <rPr>
            <b/>
            <sz val="9"/>
            <color indexed="81"/>
            <rFont val="Tahoma"/>
            <family val="2"/>
          </rPr>
          <t xml:space="preserve">
</t>
        </r>
        <r>
          <rPr>
            <b/>
            <u/>
            <sz val="9"/>
            <color indexed="81"/>
            <rFont val="Tahoma"/>
            <family val="2"/>
          </rPr>
          <t>Value: 2,464</t>
        </r>
        <r>
          <rPr>
            <sz val="9"/>
            <color indexed="81"/>
            <rFont val="Tahoma"/>
            <family val="2"/>
          </rPr>
          <t xml:space="preserve"> (use this data)
Page : 6</t>
        </r>
        <r>
          <rPr>
            <b/>
            <sz val="9"/>
            <color indexed="81"/>
            <rFont val="Tahoma"/>
            <family val="2"/>
          </rPr>
          <t xml:space="preserve">
Alternative source:</t>
        </r>
        <r>
          <rPr>
            <sz val="9"/>
            <color indexed="81"/>
            <rFont val="Tahoma"/>
            <family val="2"/>
          </rPr>
          <t xml:space="preserve">
Source: Key Populations Atlas
http://www.aidsinfoonline.org/kpatlas/#/home
Value: 2,500</t>
        </r>
      </text>
    </comment>
    <comment ref="AC12" authorId="0">
      <text>
        <r>
          <rPr>
            <b/>
            <sz val="9"/>
            <color indexed="81"/>
            <rFont val="Tahoma"/>
            <family val="2"/>
          </rPr>
          <t>Ines:</t>
        </r>
        <r>
          <rPr>
            <sz val="9"/>
            <color indexed="81"/>
            <rFont val="Tahoma"/>
            <family val="2"/>
          </rPr>
          <t xml:space="preserve">
Source: Key Populations Atlas
http://www.aidsinfoonline.org/kpatlas/#/home
</t>
        </r>
      </text>
    </comment>
    <comment ref="C16" authorId="0">
      <text>
        <r>
          <rPr>
            <b/>
            <sz val="9"/>
            <color indexed="81"/>
            <rFont val="Tahoma"/>
            <family val="2"/>
          </rPr>
          <t>Ines:</t>
        </r>
        <r>
          <rPr>
            <sz val="9"/>
            <color indexed="81"/>
            <rFont val="Tahoma"/>
            <family val="2"/>
          </rPr>
          <t xml:space="preserve">
Males 0-14 and Females 0-14
</t>
        </r>
      </text>
    </comment>
    <comment ref="N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1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2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24"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28"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32"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36"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N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40"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O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P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Q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R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S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T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U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V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W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X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Y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Z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A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B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 ref="AC47" authorId="0">
      <text>
        <r>
          <rPr>
            <b/>
            <sz val="9"/>
            <color indexed="81"/>
            <rFont val="Tahoma"/>
            <family val="2"/>
          </rPr>
          <t>Ines:</t>
        </r>
        <r>
          <rPr>
            <sz val="9"/>
            <color indexed="81"/>
            <rFont val="Tahoma"/>
            <family val="2"/>
          </rPr>
          <t xml:space="preserve">
UN Population Division - World Population Prospects: The 2015 Revision
Soure: Google Drive\Global model\Reference material\Population size</t>
        </r>
      </text>
    </comment>
  </commentList>
</comments>
</file>

<file path=xl/comments2.xml><?xml version="1.0" encoding="utf-8"?>
<comments xmlns="http://schemas.openxmlformats.org/spreadsheetml/2006/main">
  <authors>
    <author>Ines</author>
    <author>Robyn Stuart</author>
  </authors>
  <commentList>
    <comment ref="S4" authorId="0">
      <text>
        <r>
          <rPr>
            <b/>
            <sz val="9"/>
            <color indexed="81"/>
            <rFont val="Tahoma"/>
            <family val="2"/>
          </rPr>
          <t>Ines:</t>
        </r>
        <r>
          <rPr>
            <sz val="9"/>
            <color indexed="81"/>
            <rFont val="Tahoma"/>
            <family val="2"/>
          </rPr>
          <t xml:space="preserve">
Source: Guyana Biobehavioral Surveillance Survey (BBSS) 2014 
Page: 17
Despite sharp decreases in HIV prevalence among female sex workers (from 26.6 percent in 2005 to 16.6 percent in 2009 according to the Bio Behavioural Surveillance Survey 2009), this is still significantly higher than the general population
</t>
        </r>
      </text>
    </comment>
    <comment ref="V4" authorId="0">
      <text>
        <r>
          <rPr>
            <b/>
            <sz val="9"/>
            <color indexed="81"/>
            <rFont val="Tahoma"/>
            <family val="2"/>
          </rPr>
          <t>Ines:</t>
        </r>
        <r>
          <rPr>
            <sz val="9"/>
            <color indexed="81"/>
            <rFont val="Tahoma"/>
            <family val="2"/>
          </rPr>
          <t xml:space="preserve">
Source: Guyana Biobehavioral Surveillance Survey (BBSS) 2014 
Page: 17
Despite sharp decreases in HIV prevalence among female sex workers (from 26.6 percent in 2005 to 16.6 percent in 2009 according to the Bio Behavioural Surveillance Survey 2009), this is still significantly higher than the general population
</t>
        </r>
      </text>
    </comment>
    <comment ref="Y4" authorId="0">
      <text>
        <r>
          <rPr>
            <b/>
            <sz val="9"/>
            <color indexed="81"/>
            <rFont val="Tahoma"/>
            <family val="2"/>
          </rPr>
          <t>Ines:</t>
        </r>
        <r>
          <rPr>
            <sz val="9"/>
            <color indexed="81"/>
            <rFont val="Tahoma"/>
            <family val="2"/>
          </rPr>
          <t xml:space="preserve">
Source: Key Populations Atlas
http://www.aidsinfoonline.org/kpatlas/#/home
</t>
        </r>
      </text>
    </comment>
    <comment ref="AB4" authorId="0">
      <text>
        <r>
          <rPr>
            <b/>
            <sz val="9"/>
            <color indexed="81"/>
            <rFont val="Tahoma"/>
            <family val="2"/>
          </rPr>
          <t>Ines:</t>
        </r>
        <r>
          <rPr>
            <sz val="9"/>
            <color indexed="81"/>
            <rFont val="Tahoma"/>
            <family val="2"/>
          </rPr>
          <t xml:space="preserve">
Source: Key Populations Atlas
http://www.aidsinfoonline.org/kpatlas/#/home
</t>
        </r>
      </text>
    </comment>
    <comment ref="N8" authorId="0">
      <text>
        <r>
          <rPr>
            <b/>
            <sz val="9"/>
            <color indexed="81"/>
            <rFont val="Tahoma"/>
            <family val="2"/>
          </rPr>
          <t>Ines:</t>
        </r>
        <r>
          <rPr>
            <sz val="9"/>
            <color indexed="81"/>
            <rFont val="Tahoma"/>
            <family val="2"/>
          </rPr>
          <t xml:space="preserve">
Source: Analysis of HIV Investments in Guyana. (2014). UNAIDS Caribbean Regional Support Team
Page: 6
Figure 4: HIV prevalence in Key populations group
Miners - 6.5% (2000 data )
</t>
        </r>
      </text>
    </comment>
    <comment ref="Q8" authorId="0">
      <text>
        <r>
          <rPr>
            <b/>
            <sz val="9"/>
            <color indexed="81"/>
            <rFont val="Tahoma"/>
            <family val="2"/>
          </rPr>
          <t>Ines:</t>
        </r>
        <r>
          <rPr>
            <sz val="9"/>
            <color indexed="81"/>
            <rFont val="Tahoma"/>
            <family val="2"/>
          </rPr>
          <t xml:space="preserve">
Source: Analysis of HIV Investments in Guyana. (2014). UNAIDS Caribbean Regional Support Team
Page: 6
Figure 4: HIV prevalence in Key populations group
Miners - 3.8% (2003 data)
</t>
        </r>
      </text>
    </comment>
    <comment ref="AB8" authorId="0">
      <text>
        <r>
          <rPr>
            <b/>
            <sz val="9"/>
            <color indexed="81"/>
            <rFont val="Tahoma"/>
            <family val="2"/>
          </rPr>
          <t>Ines:</t>
        </r>
        <r>
          <rPr>
            <sz val="9"/>
            <color indexed="81"/>
            <rFont val="Tahoma"/>
            <family val="2"/>
          </rPr>
          <t xml:space="preserve">
Source: Guyana Biobehavioral Surveillance Survey (BBSS) 2014 
Page 115
Prevalence among Miners is 1% and 1.3% among Loggers. They are high risk population in Guyana.
Average of HIV prevalence of miners and loggers = 1.15%</t>
        </r>
      </text>
    </comment>
    <comment ref="S12" authorId="0">
      <text>
        <r>
          <rPr>
            <b/>
            <sz val="9"/>
            <color indexed="81"/>
            <rFont val="Tahoma"/>
            <family val="2"/>
          </rPr>
          <t>Ines:</t>
        </r>
        <r>
          <rPr>
            <sz val="9"/>
            <color indexed="81"/>
            <rFont val="Tahoma"/>
            <family val="2"/>
          </rPr>
          <t xml:space="preserve">
Source: Guyana Biobehavioral Surveillance Survey (BBSS) 2014 
Page: 17
Similar results have been found for men who have sex with men (MSM). The 2009 prevalence of 19.4 percent is a decrease from 21.2 percent in 2005.</t>
        </r>
      </text>
    </comment>
    <comment ref="W12" authorId="0">
      <text>
        <r>
          <rPr>
            <b/>
            <sz val="9"/>
            <color indexed="81"/>
            <rFont val="Tahoma"/>
            <family val="2"/>
          </rPr>
          <t>Ines:</t>
        </r>
        <r>
          <rPr>
            <sz val="9"/>
            <color indexed="81"/>
            <rFont val="Tahoma"/>
            <family val="2"/>
          </rPr>
          <t xml:space="preserve">
Source: Guyana Biobehavioral Surveillance Survey (BBSS) 2014 
Page: 17
Similar results have been found for men who have sex with men (MSM). The 2009 prevalence of 19.4 percent is a decrease from 21.2 percent in 2005.</t>
        </r>
      </text>
    </comment>
    <comment ref="Y12" authorId="0">
      <text>
        <r>
          <rPr>
            <b/>
            <sz val="9"/>
            <color indexed="81"/>
            <rFont val="Tahoma"/>
            <family val="2"/>
          </rPr>
          <t>Ines:</t>
        </r>
        <r>
          <rPr>
            <sz val="9"/>
            <color indexed="81"/>
            <rFont val="Tahoma"/>
            <family val="2"/>
          </rPr>
          <t xml:space="preserve">
Source: Key Populations Atlas
http://www.aidsinfoonline.org/kpatlas/#/home
</t>
        </r>
      </text>
    </comment>
    <comment ref="AB12" authorId="0">
      <text>
        <r>
          <rPr>
            <b/>
            <sz val="9"/>
            <color indexed="81"/>
            <rFont val="Tahoma"/>
            <family val="2"/>
          </rPr>
          <t>Ines:</t>
        </r>
        <r>
          <rPr>
            <sz val="9"/>
            <color indexed="81"/>
            <rFont val="Tahoma"/>
            <family val="2"/>
          </rPr>
          <t xml:space="preserve">
Source: Key Populations Atlas
http://www.aidsinfoonline.org/kpatlas/#/home
</t>
        </r>
      </text>
    </comment>
    <comment ref="AJ16" authorId="0">
      <text>
        <r>
          <rPr>
            <b/>
            <sz val="9"/>
            <color indexed="81"/>
            <rFont val="Tahoma"/>
            <family val="2"/>
          </rPr>
          <t>Ines:</t>
        </r>
        <r>
          <rPr>
            <sz val="9"/>
            <color indexed="81"/>
            <rFont val="Tahoma"/>
            <family val="2"/>
          </rPr>
          <t xml:space="preserve">
Assumption</t>
        </r>
      </text>
    </comment>
    <comment ref="AB20" authorId="0">
      <text>
        <r>
          <rPr>
            <b/>
            <sz val="9"/>
            <color indexed="81"/>
            <rFont val="Tahoma"/>
            <family val="2"/>
          </rPr>
          <t xml:space="preserve">Ines:
</t>
        </r>
        <r>
          <rPr>
            <sz val="9"/>
            <color indexed="81"/>
            <rFont val="Tahoma"/>
            <family val="2"/>
          </rPr>
          <t>Soure: GUYANA Country/ Regional Operational Plan (COP/ROP) 2015 - Strategic Direction Summary. (2015). PEPFAR
Page: 6 (Table 1.1.1 Key National Demographic and Epidemiological Data)
Male  (15-24) - 0.6%
(Assumed applicable for age 15-19)</t>
        </r>
        <r>
          <rPr>
            <b/>
            <sz val="9"/>
            <color indexed="81"/>
            <rFont val="Tahoma"/>
            <family val="2"/>
          </rPr>
          <t xml:space="preserve">
</t>
        </r>
      </text>
    </comment>
    <comment ref="AB24" authorId="0">
      <text>
        <r>
          <rPr>
            <b/>
            <sz val="9"/>
            <color indexed="81"/>
            <rFont val="Tahoma"/>
            <family val="2"/>
          </rPr>
          <t xml:space="preserve">Ines:
</t>
        </r>
        <r>
          <rPr>
            <sz val="9"/>
            <color indexed="81"/>
            <rFont val="Tahoma"/>
            <family val="2"/>
          </rPr>
          <t>Soure: GUYANA Country/ Regional Operational Plan (COP/ROP) 2015 - Strategic Direction Summary. (2015). PEPFAR
Page: 6 (Table 1.1.1 Key National Demographic and Epidemiological Data)
Female  (15-24) - 0.9%
(Assumed applicable for age 15-19)</t>
        </r>
        <r>
          <rPr>
            <b/>
            <sz val="9"/>
            <color indexed="81"/>
            <rFont val="Tahoma"/>
            <family val="2"/>
          </rPr>
          <t xml:space="preserve">
</t>
        </r>
      </text>
    </comment>
    <comment ref="AB28" authorId="0">
      <text>
        <r>
          <rPr>
            <b/>
            <sz val="9"/>
            <color indexed="81"/>
            <rFont val="Tahoma"/>
            <family val="2"/>
          </rPr>
          <t xml:space="preserve">Ines:
</t>
        </r>
        <r>
          <rPr>
            <sz val="9"/>
            <color indexed="81"/>
            <rFont val="Tahoma"/>
            <family val="2"/>
          </rPr>
          <t xml:space="preserve">Soure: GUYANA Country/ Regional Operational Plan (COP/ROP) 2015 - Strategic Direction Summary. (2015). PEPFAR
Page: 5 
Spectrum 2013 estimates a </t>
        </r>
        <r>
          <rPr>
            <b/>
            <u/>
            <sz val="9"/>
            <color indexed="81"/>
            <rFont val="Tahoma"/>
            <family val="2"/>
          </rPr>
          <t>1.4%</t>
        </r>
        <r>
          <rPr>
            <sz val="9"/>
            <color indexed="81"/>
            <rFont val="Tahoma"/>
            <family val="2"/>
          </rPr>
          <t xml:space="preserve"> HIV prevalence amongst adults aged 15-49;
(Assumed applicable for age 20-49)</t>
        </r>
        <r>
          <rPr>
            <b/>
            <sz val="9"/>
            <color indexed="81"/>
            <rFont val="Tahoma"/>
            <family val="2"/>
          </rPr>
          <t xml:space="preserve">
</t>
        </r>
      </text>
    </comment>
    <comment ref="R32" authorId="1">
      <text>
        <r>
          <rPr>
            <b/>
            <sz val="9"/>
            <color indexed="81"/>
            <rFont val="Calibri"/>
            <family val="2"/>
          </rPr>
          <t>Robyn Stuart:</t>
        </r>
        <r>
          <rPr>
            <sz val="9"/>
            <color indexed="81"/>
            <rFont val="Calibri"/>
            <family val="2"/>
          </rPr>
          <t xml:space="preserve">
ANC Survey - reported on p25 of 2015 GARPR</t>
        </r>
      </text>
    </comment>
    <comment ref="T32" authorId="1">
      <text>
        <r>
          <rPr>
            <b/>
            <sz val="9"/>
            <color indexed="81"/>
            <rFont val="Calibri"/>
            <family val="2"/>
          </rPr>
          <t>Robyn Stuart:</t>
        </r>
        <r>
          <rPr>
            <sz val="9"/>
            <color indexed="81"/>
            <rFont val="Calibri"/>
            <family val="2"/>
          </rPr>
          <t xml:space="preserve">
ANC Survey - reported on p25 of 2015 GARPR</t>
        </r>
      </text>
    </comment>
    <comment ref="AB32" authorId="0">
      <text>
        <r>
          <rPr>
            <b/>
            <sz val="9"/>
            <color indexed="81"/>
            <rFont val="Tahoma"/>
            <family val="2"/>
          </rPr>
          <t xml:space="preserve">Ines:
</t>
        </r>
        <r>
          <rPr>
            <sz val="9"/>
            <color indexed="81"/>
            <rFont val="Tahoma"/>
            <family val="2"/>
          </rPr>
          <t xml:space="preserve">Soure: GUYANA Country/ Regional Operational Plan (COP/ROP) 2015 - Strategic Direction Summary. (2015). PEPFAR
Page: 5 
Spectrum 2013 estimates a </t>
        </r>
        <r>
          <rPr>
            <b/>
            <u/>
            <sz val="9"/>
            <color indexed="81"/>
            <rFont val="Tahoma"/>
            <family val="2"/>
          </rPr>
          <t>1.4%</t>
        </r>
        <r>
          <rPr>
            <sz val="9"/>
            <color indexed="81"/>
            <rFont val="Tahoma"/>
            <family val="2"/>
          </rPr>
          <t xml:space="preserve"> HIV prevalence amongst adults aged 15-49;
(Assumed applicable for age 20-49)</t>
        </r>
        <r>
          <rPr>
            <b/>
            <sz val="9"/>
            <color indexed="81"/>
            <rFont val="Tahoma"/>
            <family val="2"/>
          </rPr>
          <t xml:space="preserve">
</t>
        </r>
      </text>
    </comment>
    <comment ref="AB36" authorId="0">
      <text>
        <r>
          <rPr>
            <b/>
            <sz val="9"/>
            <color indexed="81"/>
            <rFont val="Tahoma"/>
            <family val="2"/>
          </rPr>
          <t>Ines:</t>
        </r>
        <r>
          <rPr>
            <sz val="9"/>
            <color indexed="81"/>
            <rFont val="Tahoma"/>
            <family val="2"/>
          </rPr>
          <t xml:space="preserve">
Assumption</t>
        </r>
      </text>
    </comment>
    <comment ref="AB40" authorId="0">
      <text>
        <r>
          <rPr>
            <b/>
            <sz val="9"/>
            <color indexed="81"/>
            <rFont val="Tahoma"/>
            <family val="2"/>
          </rPr>
          <t>Ines:</t>
        </r>
        <r>
          <rPr>
            <sz val="9"/>
            <color indexed="81"/>
            <rFont val="Tahoma"/>
            <family val="2"/>
          </rPr>
          <t xml:space="preserve">
Assumption</t>
        </r>
      </text>
    </comment>
    <comment ref="AF47" authorId="0">
      <text>
        <r>
          <rPr>
            <b/>
            <sz val="9"/>
            <color indexed="81"/>
            <rFont val="Tahoma"/>
            <family val="2"/>
          </rPr>
          <t>Ines:</t>
        </r>
        <r>
          <rPr>
            <sz val="9"/>
            <color indexed="81"/>
            <rFont val="Tahoma"/>
            <family val="2"/>
          </rPr>
          <t xml:space="preserve">
Source: Guyana Biobehavioral Surveillance Survey (BBSS) 2014 
Page: 17
Despite sharp decreases in HIV prevalence among female sex workers (from 26.6 percent in 2005 to 16.6 percent in 2009 according to the Bio Behavioural Surveillance Survey 2009), this is still significantly higher than the general population
</t>
        </r>
      </text>
    </comment>
    <comment ref="AJ47" authorId="0">
      <text>
        <r>
          <rPr>
            <b/>
            <sz val="9"/>
            <color indexed="81"/>
            <rFont val="Tahoma"/>
            <family val="2"/>
          </rPr>
          <t>Ines:</t>
        </r>
        <r>
          <rPr>
            <sz val="9"/>
            <color indexed="81"/>
            <rFont val="Tahoma"/>
            <family val="2"/>
          </rPr>
          <t xml:space="preserve">
Source: Guyana Biobehavioral Surveillance Survey (BBSS) 2014 
Page: 17
Despite sharp decreases in HIV prevalence among female sex workers (from 26.6 percent in 2005 to 16.6 percent in 2009 according to the Bio Behavioural Surveillance Survey 2009), this is still significantly higher than the general population
</t>
        </r>
      </text>
    </comment>
    <comment ref="AL47" authorId="0">
      <text>
        <r>
          <rPr>
            <b/>
            <sz val="9"/>
            <color indexed="81"/>
            <rFont val="Tahoma"/>
            <family val="2"/>
          </rPr>
          <t>Ines:</t>
        </r>
        <r>
          <rPr>
            <sz val="9"/>
            <color indexed="81"/>
            <rFont val="Tahoma"/>
            <family val="2"/>
          </rPr>
          <t xml:space="preserve">
Source: Key Populations Atlas
http://www.aidsinfoonline.org/kpatlas/#/home
</t>
        </r>
      </text>
    </comment>
    <comment ref="AO47" authorId="0">
      <text>
        <r>
          <rPr>
            <b/>
            <sz val="9"/>
            <color indexed="81"/>
            <rFont val="Tahoma"/>
            <family val="2"/>
          </rPr>
          <t>Ines:</t>
        </r>
        <r>
          <rPr>
            <sz val="9"/>
            <color indexed="81"/>
            <rFont val="Tahoma"/>
            <family val="2"/>
          </rPr>
          <t xml:space="preserve">
Source: Key Populations Atlas
http://www.aidsinfoonline.org/kpatlas/#/home
</t>
        </r>
      </text>
    </comment>
    <comment ref="AA51" authorId="0">
      <text>
        <r>
          <rPr>
            <b/>
            <sz val="9"/>
            <color indexed="81"/>
            <rFont val="Tahoma"/>
            <family val="2"/>
          </rPr>
          <t>Ines:</t>
        </r>
        <r>
          <rPr>
            <sz val="9"/>
            <color indexed="81"/>
            <rFont val="Tahoma"/>
            <family val="2"/>
          </rPr>
          <t xml:space="preserve">
Source: Analysis of HIV Investments in Guyana. (2014). UNAIDS Caribbean Regional Support Team
Page: 6
Figure 4: HIV prevalence in Key populations group
Miners - 6.5% (2000 data )
</t>
        </r>
      </text>
    </comment>
    <comment ref="AD51" authorId="0">
      <text>
        <r>
          <rPr>
            <b/>
            <sz val="9"/>
            <color indexed="81"/>
            <rFont val="Tahoma"/>
            <family val="2"/>
          </rPr>
          <t>Ines:</t>
        </r>
        <r>
          <rPr>
            <sz val="9"/>
            <color indexed="81"/>
            <rFont val="Tahoma"/>
            <family val="2"/>
          </rPr>
          <t xml:space="preserve">
Source: Analysis of HIV Investments in Guyana. (2014). UNAIDS Caribbean Regional Support Team
Page: 6
Figure 4: HIV prevalence in Key populations group
Miners - 3.8% (2003 data)
</t>
        </r>
      </text>
    </comment>
    <comment ref="AO51" authorId="0">
      <text>
        <r>
          <rPr>
            <b/>
            <sz val="9"/>
            <color indexed="81"/>
            <rFont val="Tahoma"/>
            <family val="2"/>
          </rPr>
          <t>Ines:</t>
        </r>
        <r>
          <rPr>
            <sz val="9"/>
            <color indexed="81"/>
            <rFont val="Tahoma"/>
            <family val="2"/>
          </rPr>
          <t xml:space="preserve">
Source: Guyana Biobehavioral Surveillance Survey (BBSS) 2014 
Page 115
Prevalence among Miners is 1% and 1.3% among Loggers. They are high risk population in Guyana.
Average of HIV prevalence of miners and loggers = 1.15%</t>
        </r>
      </text>
    </comment>
    <comment ref="AF55" authorId="0">
      <text>
        <r>
          <rPr>
            <b/>
            <sz val="9"/>
            <color indexed="81"/>
            <rFont val="Tahoma"/>
            <family val="2"/>
          </rPr>
          <t>Ines:</t>
        </r>
        <r>
          <rPr>
            <sz val="9"/>
            <color indexed="81"/>
            <rFont val="Tahoma"/>
            <family val="2"/>
          </rPr>
          <t xml:space="preserve">
Source: Guyana Biobehavioral Surveillance Survey (BBSS) 2014 
Page: 17
Similar results have been found for men who have sex with men (MSM). The 2009 prevalence of 19.4 percent is a decrease from 21.2 percent in 2005.</t>
        </r>
      </text>
    </comment>
    <comment ref="AJ55" authorId="0">
      <text>
        <r>
          <rPr>
            <b/>
            <sz val="9"/>
            <color indexed="81"/>
            <rFont val="Tahoma"/>
            <family val="2"/>
          </rPr>
          <t>Ines:</t>
        </r>
        <r>
          <rPr>
            <sz val="9"/>
            <color indexed="81"/>
            <rFont val="Tahoma"/>
            <family val="2"/>
          </rPr>
          <t xml:space="preserve">
Source: Guyana Biobehavioral Surveillance Survey (BBSS) 2014 
Page: 17
Similar results have been found for men who have sex with men (MSM). The 2009 prevalence of 19.4 percent is a decrease from 21.2 percent in 2005.</t>
        </r>
      </text>
    </comment>
    <comment ref="AL55" authorId="0">
      <text>
        <r>
          <rPr>
            <b/>
            <sz val="9"/>
            <color indexed="81"/>
            <rFont val="Tahoma"/>
            <family val="2"/>
          </rPr>
          <t>Ines:</t>
        </r>
        <r>
          <rPr>
            <sz val="9"/>
            <color indexed="81"/>
            <rFont val="Tahoma"/>
            <family val="2"/>
          </rPr>
          <t xml:space="preserve">
Source: Key Populations Atlas
http://www.aidsinfoonline.org/kpatlas/#/home
</t>
        </r>
      </text>
    </comment>
    <comment ref="AO55" authorId="0">
      <text>
        <r>
          <rPr>
            <b/>
            <sz val="9"/>
            <color indexed="81"/>
            <rFont val="Tahoma"/>
            <family val="2"/>
          </rPr>
          <t>Ines:</t>
        </r>
        <r>
          <rPr>
            <sz val="9"/>
            <color indexed="81"/>
            <rFont val="Tahoma"/>
            <family val="2"/>
          </rPr>
          <t xml:space="preserve">
Source: Key Populations Atlas
http://www.aidsinfoonline.org/kpatlas/#/home
</t>
        </r>
      </text>
    </comment>
  </commentList>
</comments>
</file>

<file path=xl/comments3.xml><?xml version="1.0" encoding="utf-8"?>
<comments xmlns="http://schemas.openxmlformats.org/spreadsheetml/2006/main">
  <authors>
    <author>Ines</author>
  </authors>
  <commentList>
    <comment ref="AI3"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4"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5"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6"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7"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8"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9"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10"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11"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12" authorId="0">
      <text>
        <r>
          <rPr>
            <b/>
            <sz val="9"/>
            <color indexed="81"/>
            <rFont val="Tahoma"/>
            <family val="2"/>
          </rPr>
          <t>Ines:</t>
        </r>
        <r>
          <rPr>
            <sz val="9"/>
            <color indexed="81"/>
            <rFont val="Tahoma"/>
            <family val="2"/>
          </rPr>
          <t xml:space="preserve">
Source: World Development Indicators, crude death rate, 2014, WHO HIV/AIDS death rate 
Google Drive\Global model\References\Death rate</t>
        </r>
      </text>
    </comment>
    <comment ref="AI18" authorId="0">
      <text>
        <r>
          <rPr>
            <b/>
            <sz val="9"/>
            <color indexed="81"/>
            <rFont val="Tahoma"/>
            <family val="2"/>
          </rPr>
          <t>Ines:</t>
        </r>
        <r>
          <rPr>
            <sz val="9"/>
            <color indexed="81"/>
            <rFont val="Tahoma"/>
            <family val="2"/>
          </rPr>
          <t xml:space="preserve">
Placeholder data only for upload purposes. Not an actual value.</t>
        </r>
      </text>
    </comment>
    <comment ref="AI19" authorId="0">
      <text>
        <r>
          <rPr>
            <b/>
            <sz val="9"/>
            <color indexed="81"/>
            <rFont val="Tahoma"/>
            <family val="2"/>
          </rPr>
          <t>Ines:</t>
        </r>
        <r>
          <rPr>
            <sz val="9"/>
            <color indexed="81"/>
            <rFont val="Tahoma"/>
            <family val="2"/>
          </rPr>
          <t xml:space="preserve">
Placeholder data only for upload purposes. Not an actual value.</t>
        </r>
      </text>
    </comment>
    <comment ref="AI20" authorId="0">
      <text>
        <r>
          <rPr>
            <b/>
            <sz val="9"/>
            <color indexed="81"/>
            <rFont val="Tahoma"/>
            <family val="2"/>
          </rPr>
          <t>Ines:</t>
        </r>
        <r>
          <rPr>
            <sz val="9"/>
            <color indexed="81"/>
            <rFont val="Tahoma"/>
            <family val="2"/>
          </rPr>
          <t xml:space="preserve">
Placeholder data only for upload purposes. Not an actual value.</t>
        </r>
      </text>
    </comment>
    <comment ref="AI21" authorId="0">
      <text>
        <r>
          <rPr>
            <b/>
            <sz val="9"/>
            <color indexed="81"/>
            <rFont val="Tahoma"/>
            <family val="2"/>
          </rPr>
          <t>Ines:</t>
        </r>
        <r>
          <rPr>
            <sz val="9"/>
            <color indexed="81"/>
            <rFont val="Tahoma"/>
            <family val="2"/>
          </rPr>
          <t xml:space="preserve">
Placeholder data only for upload purposes. Not an actual value.</t>
        </r>
      </text>
    </comment>
    <comment ref="AI22" authorId="0">
      <text>
        <r>
          <rPr>
            <b/>
            <sz val="9"/>
            <color indexed="81"/>
            <rFont val="Tahoma"/>
            <family val="2"/>
          </rPr>
          <t>Ines:</t>
        </r>
        <r>
          <rPr>
            <sz val="9"/>
            <color indexed="81"/>
            <rFont val="Tahoma"/>
            <family val="2"/>
          </rPr>
          <t xml:space="preserve">
Placeholder data only for upload purposes. Not an actual value.</t>
        </r>
      </text>
    </comment>
    <comment ref="AI23" authorId="0">
      <text>
        <r>
          <rPr>
            <b/>
            <sz val="9"/>
            <color indexed="81"/>
            <rFont val="Tahoma"/>
            <family val="2"/>
          </rPr>
          <t>Ines:</t>
        </r>
        <r>
          <rPr>
            <sz val="9"/>
            <color indexed="81"/>
            <rFont val="Tahoma"/>
            <family val="2"/>
          </rPr>
          <t xml:space="preserve">
Placeholder data only for upload purposes. Not an actual value.</t>
        </r>
      </text>
    </comment>
    <comment ref="AI24" authorId="0">
      <text>
        <r>
          <rPr>
            <b/>
            <sz val="9"/>
            <color indexed="81"/>
            <rFont val="Tahoma"/>
            <family val="2"/>
          </rPr>
          <t>Ines:</t>
        </r>
        <r>
          <rPr>
            <sz val="9"/>
            <color indexed="81"/>
            <rFont val="Tahoma"/>
            <family val="2"/>
          </rPr>
          <t xml:space="preserve">
Placeholder data only for upload purposes. Not an actual value.</t>
        </r>
      </text>
    </comment>
    <comment ref="AI25" authorId="0">
      <text>
        <r>
          <rPr>
            <b/>
            <sz val="9"/>
            <color indexed="81"/>
            <rFont val="Tahoma"/>
            <family val="2"/>
          </rPr>
          <t>Ines:</t>
        </r>
        <r>
          <rPr>
            <sz val="9"/>
            <color indexed="81"/>
            <rFont val="Tahoma"/>
            <family val="2"/>
          </rPr>
          <t xml:space="preserve">
Placeholder data only for upload purposes. Not an actual value.</t>
        </r>
      </text>
    </comment>
    <comment ref="AI26" authorId="0">
      <text>
        <r>
          <rPr>
            <b/>
            <sz val="9"/>
            <color indexed="81"/>
            <rFont val="Tahoma"/>
            <family val="2"/>
          </rPr>
          <t>Ines:</t>
        </r>
        <r>
          <rPr>
            <sz val="9"/>
            <color indexed="81"/>
            <rFont val="Tahoma"/>
            <family val="2"/>
          </rPr>
          <t xml:space="preserve">
Placeholder data only for upload purposes. Not an actual value.</t>
        </r>
      </text>
    </comment>
    <comment ref="AI27" authorId="0">
      <text>
        <r>
          <rPr>
            <b/>
            <sz val="9"/>
            <color indexed="81"/>
            <rFont val="Tahoma"/>
            <family val="2"/>
          </rPr>
          <t>Ines:</t>
        </r>
        <r>
          <rPr>
            <sz val="9"/>
            <color indexed="81"/>
            <rFont val="Tahoma"/>
            <family val="2"/>
          </rPr>
          <t xml:space="preserve">
Placeholder data only for upload purposes. Not an actual value.</t>
        </r>
      </text>
    </comment>
    <comment ref="M33"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3"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3"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3"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3"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4"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4"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4"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4"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4"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5"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5"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5"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5"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5"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6"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6"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6"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6"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6"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7"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7"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7"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7"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7"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8"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8"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8"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8"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8"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39"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39"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39"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39"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39"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40"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40"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40"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40"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40"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41"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41"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41"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41"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41"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M42"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R42"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W42"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X42"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 ref="Y42" authorId="0">
      <text>
        <r>
          <rPr>
            <b/>
            <sz val="9"/>
            <color indexed="81"/>
            <rFont val="Tahoma"/>
            <family val="2"/>
          </rPr>
          <t>Ines:</t>
        </r>
        <r>
          <rPr>
            <sz val="9"/>
            <color indexed="81"/>
            <rFont val="Tahoma"/>
            <family val="2"/>
          </rPr>
          <t xml:space="preserve">
Source: WHO TB report 2013
Google Drive\Global model\Reference material\TB\TB global report.WHO.2013 
Table A4.1
</t>
        </r>
      </text>
    </comment>
  </commentList>
</comments>
</file>

<file path=xl/comments4.xml><?xml version="1.0" encoding="utf-8"?>
<comments xmlns="http://schemas.openxmlformats.org/spreadsheetml/2006/main">
  <authors>
    <author>Ines</author>
  </authors>
  <commentList>
    <comment ref="R3" authorId="0">
      <text>
        <r>
          <rPr>
            <b/>
            <sz val="9"/>
            <color indexed="81"/>
            <rFont val="Tahoma"/>
            <family val="2"/>
          </rPr>
          <t>Ines:</t>
        </r>
        <r>
          <rPr>
            <sz val="9"/>
            <color indexed="81"/>
            <rFont val="Tahoma"/>
            <family val="2"/>
          </rPr>
          <t xml:space="preserve">
Source: UNGASS 2010
Page: 11
Percent tested within last 12 months (FSW)</t>
        </r>
      </text>
    </comment>
    <comment ref="V3" authorId="0">
      <text>
        <r>
          <rPr>
            <b/>
            <sz val="9"/>
            <color indexed="81"/>
            <rFont val="Tahoma"/>
            <family val="2"/>
          </rPr>
          <t>Ines:</t>
        </r>
        <r>
          <rPr>
            <sz val="9"/>
            <color indexed="81"/>
            <rFont val="Tahoma"/>
            <family val="2"/>
          </rPr>
          <t xml:space="preserve">
Source: GARPR 2014
Page: 16
Percentage of sex workers who have received an HIV test in the past 12 months and know their results</t>
        </r>
      </text>
    </comment>
    <comment ref="X3" authorId="0">
      <text>
        <r>
          <rPr>
            <b/>
            <sz val="9"/>
            <color indexed="81"/>
            <rFont val="Tahoma"/>
            <family val="2"/>
          </rPr>
          <t>Ines:</t>
        </r>
        <r>
          <rPr>
            <sz val="9"/>
            <color indexed="81"/>
            <rFont val="Tahoma"/>
            <family val="2"/>
          </rPr>
          <t xml:space="preserve">
Source: Key Populations Atlas
http://www.aidsinfoonline.org/kpatlas/#/home
Percentage of FSW who received an HIV test in the past 12 months and know their resuilt
</t>
        </r>
      </text>
    </comment>
    <comment ref="AA3" authorId="0">
      <text>
        <r>
          <rPr>
            <b/>
            <sz val="9"/>
            <color indexed="81"/>
            <rFont val="Tahoma"/>
            <family val="2"/>
          </rPr>
          <t>Ines:</t>
        </r>
        <r>
          <rPr>
            <sz val="9"/>
            <color indexed="81"/>
            <rFont val="Tahoma"/>
            <family val="2"/>
          </rPr>
          <t xml:space="preserve">
Source: Key Populations Atlas
http://www.aidsinfoonline.org/kpatlas/#/home
Percentage of FSW who received an HIV test in the past 12 months and know their resuilt
</t>
        </r>
      </text>
    </comment>
    <comment ref="AA4" authorId="0">
      <text>
        <r>
          <rPr>
            <b/>
            <sz val="9"/>
            <color indexed="81"/>
            <rFont val="Tahoma"/>
            <family val="2"/>
          </rPr>
          <t>Ines:</t>
        </r>
        <r>
          <rPr>
            <sz val="9"/>
            <color indexed="81"/>
            <rFont val="Tahoma"/>
            <family val="2"/>
          </rPr>
          <t xml:space="preserve">
Source: Guyana Biobehavioral Surveillance Survey (BBSS) 2014 
Page 115
Table 76. Summary of Key PLACE Indicators, Hinterlands
Tested for HIV, past 12 months
Mining - 29.2%
Logging - 41.7%
Average = 35.45%</t>
        </r>
      </text>
    </comment>
    <comment ref="V5" authorId="0">
      <text>
        <r>
          <rPr>
            <b/>
            <sz val="9"/>
            <color indexed="81"/>
            <rFont val="Tahoma"/>
            <family val="2"/>
          </rPr>
          <t>Ines:</t>
        </r>
        <r>
          <rPr>
            <sz val="9"/>
            <color indexed="81"/>
            <rFont val="Tahoma"/>
            <family val="2"/>
          </rPr>
          <t xml:space="preserve">
Source: GARPR 2014
Page: 17
Percentage of men who have sex with men that have received an HIV test in the past 12 months and know their results</t>
        </r>
      </text>
    </comment>
    <comment ref="X5" authorId="0">
      <text>
        <r>
          <rPr>
            <b/>
            <sz val="9"/>
            <color indexed="81"/>
            <rFont val="Tahoma"/>
            <family val="2"/>
          </rPr>
          <t>Ines:</t>
        </r>
        <r>
          <rPr>
            <sz val="9"/>
            <color indexed="81"/>
            <rFont val="Tahoma"/>
            <family val="2"/>
          </rPr>
          <t xml:space="preserve">
Source: Key Populations Atlas
http://www.aidsinfoonline.org/kpatlas/#/home
Percentage of FSW who received an HIV test in the past 12 months and know their resuilt
</t>
        </r>
      </text>
    </comment>
    <comment ref="AA5" authorId="0">
      <text>
        <r>
          <rPr>
            <b/>
            <sz val="9"/>
            <color indexed="81"/>
            <rFont val="Tahoma"/>
            <family val="2"/>
          </rPr>
          <t>Ines:</t>
        </r>
        <r>
          <rPr>
            <sz val="9"/>
            <color indexed="81"/>
            <rFont val="Tahoma"/>
            <family val="2"/>
          </rPr>
          <t xml:space="preserve">
Source: Key Populations Atlas
http://www.aidsinfoonline.org/kpatlas/#/home
Percentage of FSW who received an HIV test in the past 12 months and know their resuilt
</t>
        </r>
      </text>
    </comment>
    <comment ref="AI6" authorId="0">
      <text>
        <r>
          <rPr>
            <b/>
            <sz val="9"/>
            <color indexed="81"/>
            <rFont val="Tahoma"/>
            <family val="2"/>
          </rPr>
          <t>Ines:</t>
        </r>
        <r>
          <rPr>
            <sz val="9"/>
            <color indexed="81"/>
            <rFont val="Tahoma"/>
            <family val="2"/>
          </rPr>
          <t xml:space="preserve">
Assumption</t>
        </r>
      </text>
    </comment>
    <comment ref="V7" authorId="0">
      <text>
        <r>
          <rPr>
            <b/>
            <sz val="9"/>
            <color indexed="81"/>
            <rFont val="Tahoma"/>
            <family val="2"/>
          </rPr>
          <t>Ines:</t>
        </r>
        <r>
          <rPr>
            <sz val="9"/>
            <color indexed="81"/>
            <rFont val="Tahoma"/>
            <family val="2"/>
          </rPr>
          <t xml:space="preserve">
Source: DHS 2009
Page: 224
Table 13.9.1 Coverage of prior HIV testing: Men
Percentage who received results from last HIV test taken in the
past 12 months - 13.5%</t>
        </r>
      </text>
    </comment>
    <comment ref="V8" authorId="0">
      <text>
        <r>
          <rPr>
            <b/>
            <sz val="9"/>
            <color indexed="81"/>
            <rFont val="Tahoma"/>
            <family val="2"/>
          </rPr>
          <t>Ines:</t>
        </r>
        <r>
          <rPr>
            <sz val="9"/>
            <color indexed="81"/>
            <rFont val="Tahoma"/>
            <family val="2"/>
          </rPr>
          <t xml:space="preserve">
Source: DHS 2009
Page: 223
Table 13.9.1 Coverage of prior HIV testing: Women
Percentage who received results from last HIV test taken in the
past 12 months - 21.9%</t>
        </r>
      </text>
    </comment>
    <comment ref="V9" authorId="0">
      <text>
        <r>
          <rPr>
            <b/>
            <sz val="9"/>
            <color indexed="81"/>
            <rFont val="Tahoma"/>
            <family val="2"/>
          </rPr>
          <t>Ines:</t>
        </r>
        <r>
          <rPr>
            <sz val="9"/>
            <color indexed="81"/>
            <rFont val="Tahoma"/>
            <family val="2"/>
          </rPr>
          <t xml:space="preserve">
Source: DHS 2009
Page: 224
Table 13.9.1 Coverage of prior HIV testing: Men
Percentage who received results from last HIV test taken in the
past 12 months 
20-24 : 23.6%
25-29: 29.2%
30-39: 22.6%
40-49: 21.6%
Average: 24.25%</t>
        </r>
      </text>
    </comment>
    <comment ref="V10" authorId="0">
      <text>
        <r>
          <rPr>
            <b/>
            <sz val="9"/>
            <color indexed="81"/>
            <rFont val="Tahoma"/>
            <family val="2"/>
          </rPr>
          <t>Ines:</t>
        </r>
        <r>
          <rPr>
            <sz val="9"/>
            <color indexed="81"/>
            <rFont val="Tahoma"/>
            <family val="2"/>
          </rPr>
          <t xml:space="preserve">
Source: DHS 2009
Page: 223
Table 13.9.1 Coverage of prior HIV testing: Women
Percentage who received results from last HIV test taken in the
past 12 months 
20-24 : 39.3%
25-29: 36.4%
30-39: 27.7%
40-49: 17.6%
Average: 30.25%</t>
        </r>
      </text>
    </comment>
    <comment ref="V11" authorId="0">
      <text>
        <r>
          <rPr>
            <b/>
            <sz val="9"/>
            <color indexed="81"/>
            <rFont val="Tahoma"/>
            <family val="2"/>
          </rPr>
          <t>Ines:</t>
        </r>
        <r>
          <rPr>
            <sz val="9"/>
            <color indexed="81"/>
            <rFont val="Tahoma"/>
            <family val="2"/>
          </rPr>
          <t xml:space="preserve">
Assume same as M 20-49</t>
        </r>
      </text>
    </comment>
    <comment ref="V12" authorId="0">
      <text>
        <r>
          <rPr>
            <b/>
            <sz val="9"/>
            <color indexed="81"/>
            <rFont val="Tahoma"/>
            <family val="2"/>
          </rPr>
          <t>Ines:</t>
        </r>
        <r>
          <rPr>
            <sz val="9"/>
            <color indexed="81"/>
            <rFont val="Tahoma"/>
            <family val="2"/>
          </rPr>
          <t xml:space="preserve">
Assume same as F 20-49</t>
        </r>
      </text>
    </comment>
    <comment ref="AA18" authorId="0">
      <text>
        <r>
          <rPr>
            <b/>
            <sz val="9"/>
            <color indexed="81"/>
            <rFont val="Tahoma"/>
            <family val="2"/>
          </rPr>
          <t>Ines:</t>
        </r>
        <r>
          <rPr>
            <sz val="9"/>
            <color indexed="81"/>
            <rFont val="Tahoma"/>
            <family val="2"/>
          </rPr>
          <t xml:space="preserve">
Source: GARPR 2015 
Page: 76
Of all persons receiving a baseline CD4 for 2014, 37.5% (197/526) had CD4 less than 200 cells, presenting with AIDS.
In 2014, a total of 8,360 CD4 tests were done, addressing 83% of the needs and presenting a deficit of 17%.</t>
        </r>
      </text>
    </comment>
    <comment ref="P24" authorId="0">
      <text>
        <r>
          <rPr>
            <b/>
            <sz val="9"/>
            <color indexed="81"/>
            <rFont val="Tahoma"/>
            <family val="2"/>
          </rPr>
          <t>Ines:</t>
        </r>
        <r>
          <rPr>
            <sz val="9"/>
            <color indexed="81"/>
            <rFont val="Tahoma"/>
            <family val="2"/>
          </rPr>
          <t xml:space="preserve">
Source: GARPR 2015
Page: 73
Table 17: Persons on ART for the Period 2003-2014</t>
        </r>
      </text>
    </comment>
    <comment ref="Q24" authorId="0">
      <text>
        <r>
          <rPr>
            <b/>
            <sz val="9"/>
            <color indexed="81"/>
            <rFont val="Tahoma"/>
            <family val="2"/>
          </rPr>
          <t>Ines:</t>
        </r>
        <r>
          <rPr>
            <sz val="9"/>
            <color indexed="81"/>
            <rFont val="Tahoma"/>
            <family val="2"/>
          </rPr>
          <t xml:space="preserve">
Source: GARPR 2015
Page: 73
Table 17: Persons on ART for the Period 2003-2014</t>
        </r>
      </text>
    </comment>
    <comment ref="R24" authorId="0">
      <text>
        <r>
          <rPr>
            <b/>
            <sz val="9"/>
            <color indexed="81"/>
            <rFont val="Tahoma"/>
            <family val="2"/>
          </rPr>
          <t>Ines:</t>
        </r>
        <r>
          <rPr>
            <sz val="9"/>
            <color indexed="81"/>
            <rFont val="Tahoma"/>
            <family val="2"/>
          </rPr>
          <t xml:space="preserve">
Source: GARPR 2015
Page: 73
Table 17: Persons on ART for the Period 2003-2014</t>
        </r>
      </text>
    </comment>
    <comment ref="S24" authorId="0">
      <text>
        <r>
          <rPr>
            <b/>
            <sz val="9"/>
            <color indexed="81"/>
            <rFont val="Tahoma"/>
            <family val="2"/>
          </rPr>
          <t>Ines:</t>
        </r>
        <r>
          <rPr>
            <sz val="9"/>
            <color indexed="81"/>
            <rFont val="Tahoma"/>
            <family val="2"/>
          </rPr>
          <t xml:space="preserve">
Source: GARPR 2015
Page: 73
Table 17: Persons on ART for the Period 2003-2014</t>
        </r>
      </text>
    </comment>
    <comment ref="T24" authorId="0">
      <text>
        <r>
          <rPr>
            <b/>
            <sz val="9"/>
            <color indexed="81"/>
            <rFont val="Tahoma"/>
            <family val="2"/>
          </rPr>
          <t>Ines:</t>
        </r>
        <r>
          <rPr>
            <sz val="9"/>
            <color indexed="81"/>
            <rFont val="Tahoma"/>
            <family val="2"/>
          </rPr>
          <t xml:space="preserve">
Source: GARPR 2015
Page: 73
Table 17: Persons on ART for the Period 2003-2014</t>
        </r>
      </text>
    </comment>
    <comment ref="U24" authorId="0">
      <text>
        <r>
          <rPr>
            <b/>
            <sz val="9"/>
            <color indexed="81"/>
            <rFont val="Tahoma"/>
            <family val="2"/>
          </rPr>
          <t>Ines:</t>
        </r>
        <r>
          <rPr>
            <sz val="9"/>
            <color indexed="81"/>
            <rFont val="Tahoma"/>
            <family val="2"/>
          </rPr>
          <t xml:space="preserve">
Source: GARPR 2015
Page: 73
Table 17: Persons on ART for the Period 2003-2014</t>
        </r>
      </text>
    </comment>
    <comment ref="V24" authorId="0">
      <text>
        <r>
          <rPr>
            <b/>
            <sz val="9"/>
            <color indexed="81"/>
            <rFont val="Tahoma"/>
            <family val="2"/>
          </rPr>
          <t>Ines:</t>
        </r>
        <r>
          <rPr>
            <sz val="9"/>
            <color indexed="81"/>
            <rFont val="Tahoma"/>
            <family val="2"/>
          </rPr>
          <t xml:space="preserve">
Source: GARPR 2015
Page: 72
Figure 24: Persons in Care (non ART) and Treatment (ART) for the Period 2009-2014</t>
        </r>
      </text>
    </comment>
    <comment ref="W24" authorId="0">
      <text>
        <r>
          <rPr>
            <b/>
            <sz val="9"/>
            <color indexed="81"/>
            <rFont val="Tahoma"/>
            <family val="2"/>
          </rPr>
          <t>Ines:</t>
        </r>
        <r>
          <rPr>
            <sz val="9"/>
            <color indexed="81"/>
            <rFont val="Tahoma"/>
            <family val="2"/>
          </rPr>
          <t xml:space="preserve">
Source: GARPR 2015
Page: 72
Figure 24: Persons in Care (non ART) and Treatment (ART) for the Period 2009-2014</t>
        </r>
      </text>
    </comment>
    <comment ref="X24" authorId="0">
      <text>
        <r>
          <rPr>
            <b/>
            <sz val="9"/>
            <color indexed="81"/>
            <rFont val="Tahoma"/>
            <family val="2"/>
          </rPr>
          <t>Ines:</t>
        </r>
        <r>
          <rPr>
            <sz val="9"/>
            <color indexed="81"/>
            <rFont val="Tahoma"/>
            <family val="2"/>
          </rPr>
          <t xml:space="preserve">
Source: HIV Vision 2020
Page: 38
At the end of 2011 there were 3,432 persons receiving ARVs, of which 3,231 (94.1%) were adults and 201 (5.9%) children</t>
        </r>
      </text>
    </comment>
    <comment ref="Y24" authorId="0">
      <text>
        <r>
          <rPr>
            <b/>
            <sz val="9"/>
            <color indexed="81"/>
            <rFont val="Tahoma"/>
            <family val="2"/>
          </rPr>
          <t>Ines:</t>
        </r>
        <r>
          <rPr>
            <sz val="9"/>
            <color indexed="81"/>
            <rFont val="Tahoma"/>
            <family val="2"/>
          </rPr>
          <t xml:space="preserve">
Source: GARPR 2015
Page: 72
Figure 24: Persons in Care (non ART) and Treatment (ART) for the Period 2009-2014</t>
        </r>
      </text>
    </comment>
    <comment ref="Z24" authorId="0">
      <text>
        <r>
          <rPr>
            <b/>
            <sz val="9"/>
            <color indexed="81"/>
            <rFont val="Tahoma"/>
            <family val="2"/>
          </rPr>
          <t>Ines:</t>
        </r>
        <r>
          <rPr>
            <sz val="9"/>
            <color indexed="81"/>
            <rFont val="Tahoma"/>
            <family val="2"/>
          </rPr>
          <t xml:space="preserve">
Source: GARPR 2015
Page: 72
Figure 24: Persons in Care (non ART) and Treatment (ART) for the Period 2009-2014</t>
        </r>
      </text>
    </comment>
    <comment ref="AA24" authorId="0">
      <text>
        <r>
          <rPr>
            <b/>
            <sz val="9"/>
            <color indexed="81"/>
            <rFont val="Tahoma"/>
            <family val="2"/>
          </rPr>
          <t>Ines:</t>
        </r>
        <r>
          <rPr>
            <sz val="9"/>
            <color indexed="81"/>
            <rFont val="Tahoma"/>
            <family val="2"/>
          </rPr>
          <t xml:space="preserve">
Source: GARPR 2015
Page:  17
4295 persons were receiving treatment at the end of 2014. </t>
        </r>
      </text>
    </comment>
    <comment ref="AI36" authorId="0">
      <text>
        <r>
          <rPr>
            <b/>
            <sz val="9"/>
            <color indexed="81"/>
            <rFont val="Tahoma"/>
            <family val="2"/>
          </rPr>
          <t>Ines:</t>
        </r>
        <r>
          <rPr>
            <sz val="9"/>
            <color indexed="81"/>
            <rFont val="Tahoma"/>
            <family val="2"/>
          </rPr>
          <t xml:space="preserve">
Assumption</t>
        </r>
      </text>
    </comment>
    <comment ref="AI37" authorId="0">
      <text>
        <r>
          <rPr>
            <b/>
            <sz val="9"/>
            <color indexed="81"/>
            <rFont val="Tahoma"/>
            <family val="2"/>
          </rPr>
          <t>Ines:</t>
        </r>
        <r>
          <rPr>
            <sz val="9"/>
            <color indexed="81"/>
            <rFont val="Tahoma"/>
            <family val="2"/>
          </rPr>
          <t xml:space="preserve">
Assumption</t>
        </r>
      </text>
    </comment>
    <comment ref="AI38" authorId="0">
      <text>
        <r>
          <rPr>
            <b/>
            <sz val="9"/>
            <color indexed="81"/>
            <rFont val="Tahoma"/>
            <family val="2"/>
          </rPr>
          <t>Ines:</t>
        </r>
        <r>
          <rPr>
            <sz val="9"/>
            <color indexed="81"/>
            <rFont val="Tahoma"/>
            <family val="2"/>
          </rPr>
          <t xml:space="preserve">
Assumption</t>
        </r>
      </text>
    </comment>
    <comment ref="AI39" authorId="0">
      <text>
        <r>
          <rPr>
            <b/>
            <sz val="9"/>
            <color indexed="81"/>
            <rFont val="Tahoma"/>
            <family val="2"/>
          </rPr>
          <t>Ines:</t>
        </r>
        <r>
          <rPr>
            <sz val="9"/>
            <color indexed="81"/>
            <rFont val="Tahoma"/>
            <family val="2"/>
          </rPr>
          <t xml:space="preserve">
Assumption</t>
        </r>
      </text>
    </comment>
    <comment ref="AI40" authorId="0">
      <text>
        <r>
          <rPr>
            <b/>
            <sz val="9"/>
            <color indexed="81"/>
            <rFont val="Tahoma"/>
            <family val="2"/>
          </rPr>
          <t>Ines:</t>
        </r>
        <r>
          <rPr>
            <sz val="9"/>
            <color indexed="81"/>
            <rFont val="Tahoma"/>
            <family val="2"/>
          </rPr>
          <t xml:space="preserve">
Assumption</t>
        </r>
      </text>
    </comment>
    <comment ref="AI41" authorId="0">
      <text>
        <r>
          <rPr>
            <b/>
            <sz val="9"/>
            <color indexed="81"/>
            <rFont val="Tahoma"/>
            <family val="2"/>
          </rPr>
          <t>Ines:</t>
        </r>
        <r>
          <rPr>
            <sz val="9"/>
            <color indexed="81"/>
            <rFont val="Tahoma"/>
            <family val="2"/>
          </rPr>
          <t xml:space="preserve">
Assumption</t>
        </r>
      </text>
    </comment>
    <comment ref="AI42" authorId="0">
      <text>
        <r>
          <rPr>
            <b/>
            <sz val="9"/>
            <color indexed="81"/>
            <rFont val="Tahoma"/>
            <family val="2"/>
          </rPr>
          <t>Ines:</t>
        </r>
        <r>
          <rPr>
            <sz val="9"/>
            <color indexed="81"/>
            <rFont val="Tahoma"/>
            <family val="2"/>
          </rPr>
          <t xml:space="preserve">
Assumption</t>
        </r>
      </text>
    </comment>
    <comment ref="AI43" authorId="0">
      <text>
        <r>
          <rPr>
            <b/>
            <sz val="9"/>
            <color indexed="81"/>
            <rFont val="Tahoma"/>
            <family val="2"/>
          </rPr>
          <t>Ines:</t>
        </r>
        <r>
          <rPr>
            <sz val="9"/>
            <color indexed="81"/>
            <rFont val="Tahoma"/>
            <family val="2"/>
          </rPr>
          <t xml:space="preserve">
Assumption</t>
        </r>
      </text>
    </comment>
    <comment ref="AI44" authorId="0">
      <text>
        <r>
          <rPr>
            <b/>
            <sz val="9"/>
            <color indexed="81"/>
            <rFont val="Tahoma"/>
            <family val="2"/>
          </rPr>
          <t>Ines:</t>
        </r>
        <r>
          <rPr>
            <sz val="9"/>
            <color indexed="81"/>
            <rFont val="Tahoma"/>
            <family val="2"/>
          </rPr>
          <t xml:space="preserve">
Assumption</t>
        </r>
      </text>
    </comment>
    <comment ref="AI45" authorId="0">
      <text>
        <r>
          <rPr>
            <b/>
            <sz val="9"/>
            <color indexed="81"/>
            <rFont val="Tahoma"/>
            <family val="2"/>
          </rPr>
          <t>Ines:</t>
        </r>
        <r>
          <rPr>
            <sz val="9"/>
            <color indexed="81"/>
            <rFont val="Tahoma"/>
            <family val="2"/>
          </rPr>
          <t xml:space="preserve">
Assumption</t>
        </r>
      </text>
    </comment>
    <comment ref="M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N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O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P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Q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R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S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T51"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U51" authorId="0">
      <text>
        <r>
          <rPr>
            <b/>
            <sz val="9"/>
            <color indexed="81"/>
            <rFont val="Tahoma"/>
            <family val="2"/>
          </rPr>
          <t xml:space="preserve">Ines:
</t>
        </r>
        <r>
          <rPr>
            <sz val="9"/>
            <color indexed="81"/>
            <rFont val="Tahoma"/>
            <family val="2"/>
          </rPr>
          <t>Source: Optima HIV/Applications/Guyana/References/Estimates/HIV 2015 Estimates Draft Guyana 17 May 2016.xlsx
Value: 151 (Use this data for consistency)</t>
        </r>
        <r>
          <rPr>
            <b/>
            <sz val="9"/>
            <color indexed="81"/>
            <rFont val="Tahoma"/>
            <family val="2"/>
          </rPr>
          <t xml:space="preserve">
Alternative source:</t>
        </r>
        <r>
          <rPr>
            <sz val="9"/>
            <color indexed="81"/>
            <rFont val="Tahoma"/>
            <family val="2"/>
          </rPr>
          <t xml:space="preserve">
Source: UNGASS 2010
Page: 62
Percentage of HIV-infected women who received antiretrovirals to reduce the risk of mother-to-child transmission 
Numerator = 210</t>
        </r>
      </text>
    </comment>
    <comment ref="V51"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177 (Use this data for consistency)
</t>
        </r>
        <r>
          <rPr>
            <b/>
            <sz val="9"/>
            <color indexed="81"/>
            <rFont val="Tahoma"/>
            <family val="2"/>
          </rPr>
          <t xml:space="preserve">
Alternative source:</t>
        </r>
        <r>
          <rPr>
            <sz val="9"/>
            <color indexed="81"/>
            <rFont val="Tahoma"/>
            <family val="2"/>
          </rPr>
          <t xml:space="preserve">
Source: UNGASS 2010
Page: 62
Percentage of HIV-infected women who received antiretrovirals to reduce the risk of mother-to-child transmission 
Numerator = 184</t>
        </r>
      </text>
    </comment>
    <comment ref="W51" authorId="0">
      <text>
        <r>
          <rPr>
            <b/>
            <sz val="9"/>
            <color indexed="81"/>
            <rFont val="Tahoma"/>
            <family val="2"/>
          </rPr>
          <t xml:space="preserve">Ines:
</t>
        </r>
        <r>
          <rPr>
            <sz val="9"/>
            <color indexed="81"/>
            <rFont val="Tahoma"/>
            <family val="2"/>
          </rPr>
          <t>Source: Optima HIV/Applications/Guyana/References/Estimates/HIV 2015 Estimates Draft Guyana 17 May 2016.xlsx
Value: 116 (Use this data for consistency)</t>
        </r>
        <r>
          <rPr>
            <b/>
            <sz val="9"/>
            <color indexed="81"/>
            <rFont val="Tahoma"/>
            <family val="2"/>
          </rPr>
          <t xml:space="preserve">
Alternative source:
1. </t>
        </r>
        <r>
          <rPr>
            <sz val="9"/>
            <color indexed="81"/>
            <rFont val="Tahoma"/>
            <family val="2"/>
          </rPr>
          <t>Source: GARPR 2014
Page: 13
Numerator from programme data: 158 (2010) and 171(2011)
Value: 158
2. Source: UNAIDS AIDS info  http://aidsinfo.unaids.org/
Value: 116</t>
        </r>
      </text>
    </comment>
    <comment ref="X51" authorId="0">
      <text>
        <r>
          <rPr>
            <b/>
            <sz val="9"/>
            <color indexed="81"/>
            <rFont val="Tahoma"/>
            <family val="2"/>
          </rPr>
          <t xml:space="preserve">Ines:
</t>
        </r>
        <r>
          <rPr>
            <sz val="9"/>
            <color indexed="81"/>
            <rFont val="Tahoma"/>
            <family val="2"/>
          </rPr>
          <t>Source: Optima HIV/Applications/Guyana/References/Estimates/HIV 2015 Estimates Draft Guyana 17 May 2016.xlsx
Value: 153 (Use this data for consistency)</t>
        </r>
        <r>
          <rPr>
            <b/>
            <sz val="9"/>
            <color indexed="81"/>
            <rFont val="Tahoma"/>
            <family val="2"/>
          </rPr>
          <t xml:space="preserve">
Alternative source:</t>
        </r>
        <r>
          <rPr>
            <sz val="9"/>
            <color indexed="81"/>
            <rFont val="Tahoma"/>
            <family val="2"/>
          </rPr>
          <t xml:space="preserve">
1. Source: GARPR 2014
Page: 13
Numerator from programme data: 158 (2010) and 171(2011)
Value: 171
</t>
        </r>
        <r>
          <rPr>
            <u/>
            <sz val="9"/>
            <color indexed="81"/>
            <rFont val="Tahoma"/>
            <family val="2"/>
          </rPr>
          <t xml:space="preserve">
2. </t>
        </r>
        <r>
          <rPr>
            <sz val="9"/>
            <color indexed="81"/>
            <rFont val="Tahoma"/>
            <family val="2"/>
          </rPr>
          <t>Source: UNAIDS AIDS info  http://aidsinfo.unaids.org/
Value: 153</t>
        </r>
      </text>
    </comment>
    <comment ref="Y51"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169  
</t>
        </r>
        <r>
          <rPr>
            <u/>
            <sz val="9"/>
            <color indexed="81"/>
            <rFont val="Tahoma"/>
            <family val="2"/>
          </rPr>
          <t>Alternative source</t>
        </r>
        <r>
          <rPr>
            <sz val="9"/>
            <color indexed="81"/>
            <rFont val="Tahoma"/>
            <family val="2"/>
          </rPr>
          <t xml:space="preserve">
Source: UNAIDS AIDS info  http://aidsinfo.unaids.org/</t>
        </r>
      </text>
    </comment>
    <comment ref="Z51"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226 (Use this data for consistency)
</t>
        </r>
        <r>
          <rPr>
            <b/>
            <u/>
            <sz val="9"/>
            <color indexed="81"/>
            <rFont val="Tahoma"/>
            <family val="2"/>
          </rPr>
          <t xml:space="preserve">Alternative source: </t>
        </r>
        <r>
          <rPr>
            <sz val="9"/>
            <color indexed="81"/>
            <rFont val="Tahoma"/>
            <family val="2"/>
          </rPr>
          <t xml:space="preserve">
Source: GARPR 2014
Page: 127
Denomitor for percentage of HIV-positive pregnant women who received antiretrovirals to reduce the risk of mother-to-child transmission 
Value: 205 
UNAIDS AIDS info  http://aidsinfo.unaids.org/
Value:  226</t>
        </r>
      </text>
    </comment>
    <comment ref="AA51" authorId="0">
      <text>
        <r>
          <rPr>
            <b/>
            <sz val="9"/>
            <color indexed="81"/>
            <rFont val="Tahoma"/>
            <family val="2"/>
          </rPr>
          <t xml:space="preserve">Ines:
</t>
        </r>
        <r>
          <rPr>
            <sz val="9"/>
            <color indexed="81"/>
            <rFont val="Tahoma"/>
            <family val="2"/>
          </rPr>
          <t>Source: Optima HIV/Applications/Guyana/References/Estimates/HIV 2015 Estimates Draft Guyana 17 May 2016.xlsx
Value: 183</t>
        </r>
        <r>
          <rPr>
            <b/>
            <sz val="9"/>
            <color indexed="81"/>
            <rFont val="Tahoma"/>
            <family val="2"/>
          </rPr>
          <t xml:space="preserve">
Alternative source: </t>
        </r>
        <r>
          <rPr>
            <sz val="9"/>
            <color indexed="81"/>
            <rFont val="Tahoma"/>
            <family val="2"/>
          </rPr>
          <t xml:space="preserve">
Source: GARPR 2015
Page: 17
183 women received ARVs and 5 women single dose nevirapine.</t>
        </r>
      </text>
    </comment>
    <comment ref="AB51" authorId="0">
      <text>
        <r>
          <rPr>
            <b/>
            <sz val="9"/>
            <color indexed="81"/>
            <rFont val="Tahoma"/>
            <family val="2"/>
          </rPr>
          <t xml:space="preserve">Ines:
</t>
        </r>
        <r>
          <rPr>
            <sz val="9"/>
            <color indexed="81"/>
            <rFont val="Tahoma"/>
            <family val="2"/>
          </rPr>
          <t>1.Source: Optima HIV/Applications/Guyana/References/Estimates/HIV 2015 Estimates Draft Guyana 17 May 2016.xlsx
Value: 167</t>
        </r>
        <r>
          <rPr>
            <b/>
            <sz val="9"/>
            <color indexed="81"/>
            <rFont val="Tahoma"/>
            <family val="2"/>
          </rPr>
          <t xml:space="preserve">
</t>
        </r>
        <r>
          <rPr>
            <sz val="9"/>
            <color indexed="81"/>
            <rFont val="Tahoma"/>
            <family val="2"/>
          </rPr>
          <t xml:space="preserve">
2. Source: UNAIDS AIDS info  http://aidsinfo.unaids.org/</t>
        </r>
      </text>
    </comment>
    <comment ref="M56" authorId="0">
      <text>
        <r>
          <rPr>
            <b/>
            <sz val="9"/>
            <color indexed="81"/>
            <rFont val="Tahoma"/>
            <family val="2"/>
          </rPr>
          <t>Ines:</t>
        </r>
        <r>
          <rPr>
            <sz val="9"/>
            <color indexed="81"/>
            <rFont val="Tahoma"/>
            <family val="2"/>
          </rPr>
          <t xml:space="preserve">
Refer to working document</t>
        </r>
      </text>
    </comment>
  </commentList>
</comments>
</file>

<file path=xl/comments5.xml><?xml version="1.0" encoding="utf-8"?>
<comments xmlns="http://schemas.openxmlformats.org/spreadsheetml/2006/main">
  <authors>
    <author>Ines</author>
    <author>HP</author>
  </authors>
  <commentList>
    <comment ref="R3" authorId="0">
      <text>
        <r>
          <rPr>
            <b/>
            <sz val="9"/>
            <color indexed="81"/>
            <rFont val="Tahoma"/>
            <family val="2"/>
          </rPr>
          <t>Ines:</t>
        </r>
        <r>
          <rPr>
            <sz val="9"/>
            <color indexed="81"/>
            <rFont val="Tahoma"/>
            <family val="2"/>
          </rPr>
          <t xml:space="preserve">
Source: UNGASS 2008
Page: 24
A total of 16,065 persons were tested in 2005</t>
        </r>
      </text>
    </comment>
    <comment ref="S3" authorId="0">
      <text>
        <r>
          <rPr>
            <b/>
            <sz val="9"/>
            <color indexed="81"/>
            <rFont val="Tahoma"/>
            <family val="2"/>
          </rPr>
          <t>Ines:</t>
        </r>
        <r>
          <rPr>
            <sz val="9"/>
            <color indexed="81"/>
            <rFont val="Tahoma"/>
            <family val="2"/>
          </rPr>
          <t xml:space="preserve">
Source: UNGASS 2008
Page: 24
In 2006, this number increased to 25,063.</t>
        </r>
      </text>
    </comment>
    <comment ref="W3" authorId="0">
      <text>
        <r>
          <rPr>
            <b/>
            <sz val="9"/>
            <color indexed="81"/>
            <rFont val="Tahoma"/>
            <family val="2"/>
          </rPr>
          <t>Ines:</t>
        </r>
        <r>
          <rPr>
            <sz val="9"/>
            <color indexed="81"/>
            <rFont val="Tahoma"/>
            <family val="2"/>
          </rPr>
          <t xml:space="preserve">
Source: GARPR 2015
Page: 42
Table 10: Annual testing by Gender 2010-2014</t>
        </r>
      </text>
    </comment>
    <comment ref="X3" authorId="0">
      <text>
        <r>
          <rPr>
            <b/>
            <sz val="9"/>
            <color indexed="81"/>
            <rFont val="Tahoma"/>
            <family val="2"/>
          </rPr>
          <t>Ines:</t>
        </r>
        <r>
          <rPr>
            <sz val="9"/>
            <color indexed="81"/>
            <rFont val="Tahoma"/>
            <family val="2"/>
          </rPr>
          <t xml:space="preserve">
Source: GARPR 2015
Page: 42
Table 10: Annual testing by Gender 2010-2014</t>
        </r>
      </text>
    </comment>
    <comment ref="Y3" authorId="0">
      <text>
        <r>
          <rPr>
            <b/>
            <sz val="9"/>
            <color indexed="81"/>
            <rFont val="Tahoma"/>
            <family val="2"/>
          </rPr>
          <t>Ines:</t>
        </r>
        <r>
          <rPr>
            <sz val="9"/>
            <color indexed="81"/>
            <rFont val="Tahoma"/>
            <family val="2"/>
          </rPr>
          <t xml:space="preserve">
Source: GARPR 2015
Page: 42
Table 10: Annual testing by Gender 2010-2014</t>
        </r>
      </text>
    </comment>
    <comment ref="Z3" authorId="0">
      <text>
        <r>
          <rPr>
            <b/>
            <sz val="9"/>
            <color indexed="81"/>
            <rFont val="Tahoma"/>
            <family val="2"/>
          </rPr>
          <t>Ines:</t>
        </r>
        <r>
          <rPr>
            <sz val="9"/>
            <color indexed="81"/>
            <rFont val="Tahoma"/>
            <family val="2"/>
          </rPr>
          <t xml:space="preserve">
Source: GARPR 2015
Page: 42
During 2014, a total of HIV 54,815 tests (24,627 among males and 30,189 among females) were done showing an increase when compared with the 2013 total of 49,674 tests.</t>
        </r>
      </text>
    </comment>
    <comment ref="AA3" authorId="0">
      <text>
        <r>
          <rPr>
            <b/>
            <sz val="9"/>
            <color indexed="81"/>
            <rFont val="Tahoma"/>
            <family val="2"/>
          </rPr>
          <t>Ines:</t>
        </r>
        <r>
          <rPr>
            <sz val="9"/>
            <color indexed="81"/>
            <rFont val="Tahoma"/>
            <family val="2"/>
          </rPr>
          <t xml:space="preserve">
Source: GARPR 2015
Page: 42
During 2014, a total of HIV 54,815 tests (24,627 among males and 30,189 among females) were done showing an increase when compared with the 2013 total of 49,674 tests.</t>
        </r>
      </text>
    </comment>
    <comment ref="K9" authorId="1">
      <text>
        <r>
          <rPr>
            <sz val="9"/>
            <color indexed="81"/>
            <rFont val="Tahoma"/>
            <family val="2"/>
          </rPr>
          <t xml:space="preserve">Ines: 
Source: Optima HIV/Applications/Guyana/References/Deaths data
</t>
        </r>
      </text>
    </comment>
    <comment ref="L9" authorId="1">
      <text>
        <r>
          <rPr>
            <sz val="9"/>
            <color indexed="81"/>
            <rFont val="Tahoma"/>
            <family val="2"/>
          </rPr>
          <t xml:space="preserve">Ines: 
Source: Optima HIV/Applications/Guyana/References/Deaths data
</t>
        </r>
      </text>
    </comment>
    <comment ref="M9" authorId="0">
      <text>
        <r>
          <rPr>
            <b/>
            <sz val="9"/>
            <color indexed="81"/>
            <rFont val="Tahoma"/>
            <family val="2"/>
          </rPr>
          <t>Ines:</t>
        </r>
        <r>
          <rPr>
            <sz val="9"/>
            <color indexed="81"/>
            <rFont val="Tahoma"/>
            <family val="2"/>
          </rPr>
          <t xml:space="preserve">
Source: UNGASS 2010
Page: 20
Value: 648
</t>
        </r>
      </text>
    </comment>
    <comment ref="N9" authorId="0">
      <text>
        <r>
          <rPr>
            <b/>
            <sz val="9"/>
            <color indexed="81"/>
            <rFont val="Tahoma"/>
            <family val="2"/>
          </rPr>
          <t>Ines:</t>
        </r>
        <r>
          <rPr>
            <sz val="9"/>
            <color indexed="81"/>
            <rFont val="Tahoma"/>
            <family val="2"/>
          </rPr>
          <t xml:space="preserve">
Source: UNGASS 2010
Page: 20
Value: 409
</t>
        </r>
        <r>
          <rPr>
            <b/>
            <u/>
            <sz val="9"/>
            <color indexed="81"/>
            <rFont val="Tahoma"/>
            <family val="2"/>
          </rPr>
          <t>Alternative source</t>
        </r>
        <r>
          <rPr>
            <sz val="9"/>
            <color indexed="81"/>
            <rFont val="Tahoma"/>
            <family val="2"/>
          </rPr>
          <t xml:space="preserve">
Source: HIV Vision 2020
Page: 21
Reported HIV cases increased from 400 cases in 2001 to 1356 in 2006</t>
        </r>
      </text>
    </comment>
    <comment ref="O9" authorId="0">
      <text>
        <r>
          <rPr>
            <b/>
            <sz val="9"/>
            <color indexed="81"/>
            <rFont val="Tahoma"/>
            <family val="2"/>
          </rPr>
          <t>Ines:</t>
        </r>
        <r>
          <rPr>
            <sz val="9"/>
            <color indexed="81"/>
            <rFont val="Tahoma"/>
            <family val="2"/>
          </rPr>
          <t xml:space="preserve">
Source: GARPR 2015
Page:  21
Table 2: Trends in Reported Cases of HIV and AIDS According to Sex 2002 – 2014</t>
        </r>
      </text>
    </comment>
    <comment ref="P9" authorId="0">
      <text>
        <r>
          <rPr>
            <b/>
            <sz val="9"/>
            <color indexed="81"/>
            <rFont val="Tahoma"/>
            <family val="2"/>
          </rPr>
          <t>Ines:</t>
        </r>
        <r>
          <rPr>
            <sz val="9"/>
            <color indexed="81"/>
            <rFont val="Tahoma"/>
            <family val="2"/>
          </rPr>
          <t xml:space="preserve">
Source: GARPR 2015
Page:  21
Table 2: Trends in Reported Cases of HIV and AIDS According to Sex 2002 – 2014</t>
        </r>
      </text>
    </comment>
    <comment ref="Q9" authorId="0">
      <text>
        <r>
          <rPr>
            <b/>
            <sz val="9"/>
            <color indexed="81"/>
            <rFont val="Tahoma"/>
            <family val="2"/>
          </rPr>
          <t>Ines:</t>
        </r>
        <r>
          <rPr>
            <sz val="9"/>
            <color indexed="81"/>
            <rFont val="Tahoma"/>
            <family val="2"/>
          </rPr>
          <t xml:space="preserve">
Source: GARPR 2015
Page:  21
Table 2: Trends in Reported Cases of HIV and AIDS According to Sex 2002 – 2014</t>
        </r>
      </text>
    </comment>
    <comment ref="R9" authorId="0">
      <text>
        <r>
          <rPr>
            <b/>
            <sz val="9"/>
            <color indexed="81"/>
            <rFont val="Tahoma"/>
            <family val="2"/>
          </rPr>
          <t xml:space="preserve">Ines:
</t>
        </r>
        <r>
          <rPr>
            <sz val="9"/>
            <color indexed="81"/>
            <rFont val="Tahoma"/>
            <family val="2"/>
          </rPr>
          <t>Source: Optima HIV/Applications/Guyana/References/Deaths data
Year: 2005
Value: 694 (Use this data for consistency)</t>
        </r>
        <r>
          <rPr>
            <b/>
            <sz val="9"/>
            <color indexed="81"/>
            <rFont val="Tahoma"/>
            <family val="2"/>
          </rPr>
          <t xml:space="preserve">
Alternative source:</t>
        </r>
        <r>
          <rPr>
            <sz val="9"/>
            <color indexed="81"/>
            <rFont val="Tahoma"/>
            <family val="2"/>
          </rPr>
          <t xml:space="preserve">
Source: GARPR 2015
Page:  21
Table 2: Trends in Reported Cases of HIV and AIDS According to Sex 2002 – 2014
Value: 809</t>
        </r>
      </text>
    </comment>
    <comment ref="S9" authorId="0">
      <text>
        <r>
          <rPr>
            <b/>
            <sz val="9"/>
            <color indexed="81"/>
            <rFont val="Tahoma"/>
            <family val="2"/>
          </rPr>
          <t>Ines:</t>
        </r>
        <r>
          <rPr>
            <sz val="9"/>
            <color indexed="81"/>
            <rFont val="Tahoma"/>
            <family val="2"/>
          </rPr>
          <t xml:space="preserve">
Source: Source: GARPR 2015
Page:  21
Table 2: Trends in Reported Cases of HIV and AIDS According to Sex 2002 – 2014
Value: 1,258 (Use thie figure)
</t>
        </r>
        <r>
          <rPr>
            <b/>
            <u/>
            <sz val="9"/>
            <color indexed="81"/>
            <rFont val="Tahoma"/>
            <family val="2"/>
          </rPr>
          <t xml:space="preserve">Alternative source: </t>
        </r>
        <r>
          <rPr>
            <sz val="9"/>
            <color indexed="81"/>
            <rFont val="Tahoma"/>
            <family val="2"/>
          </rPr>
          <t xml:space="preserve">
Source: HIV Vision 2020
Page: 21
Reported HIV cases increased from 400 cases in 2001 to 1356 in 2006</t>
        </r>
      </text>
    </comment>
    <comment ref="T9" authorId="0">
      <text>
        <r>
          <rPr>
            <b/>
            <sz val="9"/>
            <color indexed="81"/>
            <rFont val="Tahoma"/>
            <family val="2"/>
          </rPr>
          <t>Ines:</t>
        </r>
        <r>
          <rPr>
            <sz val="9"/>
            <color indexed="81"/>
            <rFont val="Tahoma"/>
            <family val="2"/>
          </rPr>
          <t xml:space="preserve">
Source: GARPR 2015
Page:  21
Table 2: Trends in Reported Cases of HIV and AIDS According to Sex 2002 – 2014</t>
        </r>
      </text>
    </comment>
    <comment ref="U9" authorId="0">
      <text>
        <r>
          <rPr>
            <b/>
            <sz val="9"/>
            <color indexed="81"/>
            <rFont val="Tahoma"/>
            <family val="2"/>
          </rPr>
          <t>Ines:</t>
        </r>
        <r>
          <rPr>
            <sz val="9"/>
            <color indexed="81"/>
            <rFont val="Tahoma"/>
            <family val="2"/>
          </rPr>
          <t xml:space="preserve">
Source: HIV Vision 2020
Page: 21
A decline was observed in 2008 where 959 cases were reported.</t>
        </r>
      </text>
    </comment>
    <comment ref="V9" authorId="0">
      <text>
        <r>
          <rPr>
            <b/>
            <sz val="9"/>
            <color indexed="81"/>
            <rFont val="Tahoma"/>
            <family val="2"/>
          </rPr>
          <t>Ines:</t>
        </r>
        <r>
          <rPr>
            <sz val="9"/>
            <color indexed="81"/>
            <rFont val="Tahoma"/>
            <family val="2"/>
          </rPr>
          <t xml:space="preserve">
Source: HIV Vision 2020
Page: 26
Table 2: Trends in Reported Cases of HIV and AIDS by Sex, 2008-12</t>
        </r>
      </text>
    </comment>
    <comment ref="W9" authorId="0">
      <text>
        <r>
          <rPr>
            <b/>
            <sz val="9"/>
            <color indexed="81"/>
            <rFont val="Tahoma"/>
            <family val="2"/>
          </rPr>
          <t>Ines:</t>
        </r>
        <r>
          <rPr>
            <sz val="9"/>
            <color indexed="81"/>
            <rFont val="Tahoma"/>
            <family val="2"/>
          </rPr>
          <t xml:space="preserve">
Source: HIV Vision 2020
Page: 26
Table 2: Trends in Reported Cases of HIV and AIDS by Sex, 2008-12</t>
        </r>
      </text>
    </comment>
    <comment ref="X9" authorId="0">
      <text>
        <r>
          <rPr>
            <b/>
            <sz val="9"/>
            <color indexed="81"/>
            <rFont val="Tahoma"/>
            <family val="2"/>
          </rPr>
          <t>Ines:</t>
        </r>
        <r>
          <rPr>
            <sz val="9"/>
            <color indexed="81"/>
            <rFont val="Tahoma"/>
            <family val="2"/>
          </rPr>
          <t xml:space="preserve">
Source: HIV Vision 2020
Page: 26
Table 2: Trends in Reported Cases of HIV and AIDS by Sex, 2008-12</t>
        </r>
      </text>
    </comment>
    <comment ref="Y9" authorId="0">
      <text>
        <r>
          <rPr>
            <b/>
            <sz val="9"/>
            <color indexed="81"/>
            <rFont val="Tahoma"/>
            <family val="2"/>
          </rPr>
          <t xml:space="preserve">Ines:
</t>
        </r>
        <r>
          <rPr>
            <sz val="9"/>
            <color indexed="81"/>
            <rFont val="Tahoma"/>
            <family val="2"/>
          </rPr>
          <t>Source: Optima HIV/Applications/Guyana/References/Deaths data
Year: 2012
Value: 779 (Use this data for consistemcy)</t>
        </r>
        <r>
          <rPr>
            <b/>
            <sz val="9"/>
            <color indexed="81"/>
            <rFont val="Tahoma"/>
            <family val="2"/>
          </rPr>
          <t xml:space="preserve">
Alternative source:</t>
        </r>
        <r>
          <rPr>
            <sz val="9"/>
            <color indexed="81"/>
            <rFont val="Tahoma"/>
            <family val="2"/>
          </rPr>
          <t xml:space="preserve">
Source: HIV Vision 2020
Page: 26
Table 2: Trends in Reported Cases of HIV and AIDS by Sex, 2008-12
Value: 820
</t>
        </r>
      </text>
    </comment>
    <comment ref="Z9" authorId="0">
      <text>
        <r>
          <rPr>
            <b/>
            <sz val="9"/>
            <color indexed="81"/>
            <rFont val="Tahoma"/>
            <family val="2"/>
          </rPr>
          <t>Ines:</t>
        </r>
        <r>
          <rPr>
            <sz val="9"/>
            <color indexed="81"/>
            <rFont val="Tahoma"/>
            <family val="2"/>
          </rPr>
          <t xml:space="preserve">
Source: GARPR 2015
Page: 11
At the end of 2014, a total of 751 cases of HIV were diagnosed compared with 758 cases reported in 2013.</t>
        </r>
      </text>
    </comment>
    <comment ref="AA9" authorId="0">
      <text>
        <r>
          <rPr>
            <b/>
            <sz val="9"/>
            <color indexed="81"/>
            <rFont val="Tahoma"/>
            <family val="2"/>
          </rPr>
          <t>Ines:</t>
        </r>
        <r>
          <rPr>
            <sz val="9"/>
            <color indexed="81"/>
            <rFont val="Tahoma"/>
            <family val="2"/>
          </rPr>
          <t xml:space="preserve">
Source: GARPR 2015
Page: 11
At the end of 2014, a total of 751 cases of HIV were diagnosed compared with 758 cases reported in 2013.</t>
        </r>
      </text>
    </comment>
    <comment ref="AB9" authorId="1">
      <text>
        <r>
          <rPr>
            <sz val="9"/>
            <color indexed="81"/>
            <rFont val="Tahoma"/>
            <family val="2"/>
          </rPr>
          <t xml:space="preserve">Ines: 
Source: Optima HIV/Applications/Guyana/References/Deaths data
</t>
        </r>
      </text>
    </comment>
    <comment ref="AI9" authorId="0">
      <text>
        <r>
          <rPr>
            <b/>
            <sz val="9"/>
            <color indexed="81"/>
            <rFont val="Tahoma"/>
            <family val="2"/>
          </rPr>
          <t>Ines:</t>
        </r>
        <r>
          <rPr>
            <sz val="9"/>
            <color indexed="81"/>
            <rFont val="Tahoma"/>
            <family val="2"/>
          </rPr>
          <t xml:space="preserve">
Source: Analysis of HIV Investments in Guyana. (2014). UNAIDS Caribbean Regional Support Team
Page: 2
There an estimated 450 new cases of HIV in Guyana annually
</t>
        </r>
      </text>
    </comment>
    <comment ref="M15"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Z15"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E19"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15-49
(same data)
</t>
        </r>
      </text>
    </comment>
    <comment ref="M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N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O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P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Q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R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S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T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U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V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W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X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Y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Z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AA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AB21" authorId="0">
      <text>
        <r>
          <rPr>
            <b/>
            <sz val="9"/>
            <color indexed="81"/>
            <rFont val="Tahoma"/>
            <family val="2"/>
          </rPr>
          <t>Ines:</t>
        </r>
        <r>
          <rPr>
            <sz val="9"/>
            <color indexed="81"/>
            <rFont val="Tahoma"/>
            <family val="2"/>
          </rPr>
          <t xml:space="preserve">
Source: Analysis of HIV Investments in Guyana. (2014). UNAIDS Caribbean Regional Support Team
Page: 3
Figure 2: Estimated Number of PLHIV and number of new infections
</t>
        </r>
      </text>
    </comment>
    <comment ref="M27"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Indicator: PLHIV, Adult All ages
Value: 4,100 (use this data)
</t>
        </r>
        <r>
          <rPr>
            <b/>
            <u/>
            <sz val="9"/>
            <color indexed="81"/>
            <rFont val="Tahoma"/>
            <family val="2"/>
          </rPr>
          <t xml:space="preserve">Alternative source: </t>
        </r>
        <r>
          <rPr>
            <sz val="9"/>
            <color indexed="81"/>
            <rFont val="Tahoma"/>
            <family val="2"/>
          </rPr>
          <t xml:space="preserve">
Source: Analysis of HIV Investments in Guyana. (2014). UNAIDS Caribbean Regional Support Team
Page: 3 - Figure 2: Estimated Number of PLHIV and number of new infections
Value: 2,820 </t>
        </r>
      </text>
    </comment>
    <comment ref="N27"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O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P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Q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R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t>
        </r>
      </text>
    </comment>
    <comment ref="S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 xml:space="preserve">
Alternative source</t>
        </r>
        <r>
          <rPr>
            <sz val="9"/>
            <color indexed="81"/>
            <rFont val="Tahoma"/>
            <family val="2"/>
          </rPr>
          <t xml:space="preserve">
Source: UNAIDS AIDS Info
Website: http://aidsinfo.unaids.org/
</t>
        </r>
      </text>
    </comment>
    <comment ref="T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U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V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t>
        </r>
      </text>
    </comment>
    <comment ref="W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 xml:space="preserve">
Alternative source</t>
        </r>
        <r>
          <rPr>
            <sz val="9"/>
            <color indexed="81"/>
            <rFont val="Tahoma"/>
            <family val="2"/>
          </rPr>
          <t xml:space="preserve">
Source: UNAIDS AIDS Info
Website: http://aidsinfo.unaids.org/
</t>
        </r>
      </text>
    </comment>
    <comment ref="X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Y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Z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Value: 7,400 (use this data for consistency)
</t>
        </r>
        <r>
          <rPr>
            <b/>
            <u/>
            <sz val="9"/>
            <color indexed="81"/>
            <rFont val="Tahoma"/>
            <family val="2"/>
          </rPr>
          <t>Alternative source</t>
        </r>
        <r>
          <rPr>
            <sz val="9"/>
            <color indexed="81"/>
            <rFont val="Tahoma"/>
            <family val="2"/>
          </rPr>
          <t xml:space="preserve">
Source: Analysis of HIV Investments in Guyana. (2014). UNAIDS Caribbean Regional Support Team 
Page: 3 - Figure 2: Estimated Number of PLHIV and number of new infections
Value: 7,320
</t>
        </r>
      </text>
    </comment>
    <comment ref="AA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AB27" authorId="0">
      <text>
        <r>
          <rPr>
            <b/>
            <sz val="9"/>
            <color indexed="81"/>
            <rFont val="Tahoma"/>
            <family val="2"/>
          </rPr>
          <t>Ines:</t>
        </r>
        <r>
          <rPr>
            <sz val="9"/>
            <color indexed="81"/>
            <rFont val="Tahoma"/>
            <family val="2"/>
          </rPr>
          <t xml:space="preserve">
Source: Optima HIV/Applications/Guyana/References/Estimates/HIV 2015 Estimates Draft Guyana 17 May 2016.xlsx
Indicator: PLHIV, Adult All ages
</t>
        </r>
        <r>
          <rPr>
            <b/>
            <u/>
            <sz val="9"/>
            <color indexed="81"/>
            <rFont val="Tahoma"/>
            <family val="2"/>
          </rPr>
          <t>Alternative source</t>
        </r>
        <r>
          <rPr>
            <sz val="9"/>
            <color indexed="81"/>
            <rFont val="Tahoma"/>
            <family val="2"/>
          </rPr>
          <t xml:space="preserve">
Source: UNAIDS AIDS Info
Website: http://aidsinfo.unaids.org/
</t>
        </r>
      </text>
    </comment>
    <comment ref="C34" authorId="1">
      <text>
        <r>
          <rPr>
            <sz val="9"/>
            <color indexed="81"/>
            <rFont val="Tahoma"/>
            <family val="2"/>
          </rPr>
          <t xml:space="preserve">Ines: 
Source: Optima HIV/Applications/Guyana/References/Deaths data
</t>
        </r>
      </text>
    </comment>
    <comment ref="D34" authorId="1">
      <text>
        <r>
          <rPr>
            <sz val="9"/>
            <color indexed="81"/>
            <rFont val="Tahoma"/>
            <family val="2"/>
          </rPr>
          <t xml:space="preserve">Ines: 
Source: Optima HIV/Applications/Guyana/References/Deaths data
</t>
        </r>
      </text>
    </comment>
    <comment ref="E34" authorId="1">
      <text>
        <r>
          <rPr>
            <sz val="9"/>
            <color indexed="81"/>
            <rFont val="Tahoma"/>
            <family val="2"/>
          </rPr>
          <t xml:space="preserve">Ines: 
Source: Optima HIV/Applications/Guyana/References/Deaths data
</t>
        </r>
      </text>
    </comment>
    <comment ref="F34" authorId="1">
      <text>
        <r>
          <rPr>
            <sz val="9"/>
            <color indexed="81"/>
            <rFont val="Tahoma"/>
            <family val="2"/>
          </rPr>
          <t xml:space="preserve">Ines: 
Source: Optima HIV/Applications/Guyana/References/Deaths data
</t>
        </r>
      </text>
    </comment>
    <comment ref="G34" authorId="1">
      <text>
        <r>
          <rPr>
            <sz val="9"/>
            <color indexed="81"/>
            <rFont val="Tahoma"/>
            <family val="2"/>
          </rPr>
          <t xml:space="preserve">Ines: 
Source: Optima HIV/Applications/Guyana/References/Deaths data
</t>
        </r>
      </text>
    </comment>
    <comment ref="H34" authorId="1">
      <text>
        <r>
          <rPr>
            <sz val="9"/>
            <color indexed="81"/>
            <rFont val="Tahoma"/>
            <family val="2"/>
          </rPr>
          <t xml:space="preserve">Ines: 
Source: Optima HIV/Applications/Guyana/References/Deaths data
</t>
        </r>
      </text>
    </comment>
    <comment ref="I34" authorId="1">
      <text>
        <r>
          <rPr>
            <sz val="9"/>
            <color indexed="81"/>
            <rFont val="Tahoma"/>
            <family val="2"/>
          </rPr>
          <t xml:space="preserve">Ines: 
Source: Optima HIV/Applications/Guyana/References/Deaths data
</t>
        </r>
      </text>
    </comment>
    <comment ref="J34" authorId="1">
      <text>
        <r>
          <rPr>
            <sz val="9"/>
            <color indexed="81"/>
            <rFont val="Tahoma"/>
            <family val="2"/>
          </rPr>
          <t xml:space="preserve">Ines: 
Source: Optima HIV/Applications/Guyana/References/Deaths data
</t>
        </r>
      </text>
    </comment>
    <comment ref="K34" authorId="1">
      <text>
        <r>
          <rPr>
            <sz val="9"/>
            <color indexed="81"/>
            <rFont val="Tahoma"/>
            <family val="2"/>
          </rPr>
          <t xml:space="preserve">Ines: 
Source: Optima HIV/Applications/Guyana/References/Deaths data
</t>
        </r>
      </text>
    </comment>
    <comment ref="L34" authorId="1">
      <text>
        <r>
          <rPr>
            <sz val="9"/>
            <color indexed="81"/>
            <rFont val="Tahoma"/>
            <family val="2"/>
          </rPr>
          <t xml:space="preserve">Ines: 
Source: Optima HIV/Applications/Guyana/References/Deaths data
</t>
        </r>
      </text>
    </comment>
    <comment ref="M34" authorId="1">
      <text>
        <r>
          <rPr>
            <sz val="9"/>
            <color indexed="81"/>
            <rFont val="Tahoma"/>
            <family val="2"/>
          </rPr>
          <t xml:space="preserve">Ines: 
Source: Optima HIV/Applications/Guyana/References/Deaths data
</t>
        </r>
      </text>
    </comment>
    <comment ref="N34" authorId="1">
      <text>
        <r>
          <rPr>
            <sz val="9"/>
            <color indexed="81"/>
            <rFont val="Tahoma"/>
            <family val="2"/>
          </rPr>
          <t xml:space="preserve">Ines: 
Source: Optima HIV/Applications/Guyana/References/Deaths data
</t>
        </r>
      </text>
    </comment>
    <comment ref="O34" authorId="1">
      <text>
        <r>
          <rPr>
            <sz val="9"/>
            <color indexed="81"/>
            <rFont val="Tahoma"/>
            <family val="2"/>
          </rPr>
          <t xml:space="preserve">Ines: 
Source: Optima HIV/Applications/Guyana/References/Deaths data
</t>
        </r>
      </text>
    </comment>
    <comment ref="P34" authorId="1">
      <text>
        <r>
          <rPr>
            <sz val="9"/>
            <color indexed="81"/>
            <rFont val="Tahoma"/>
            <family val="2"/>
          </rPr>
          <t xml:space="preserve">Ines: 
Source: Optima HIV/Applications/Guyana/References/Deaths data
</t>
        </r>
      </text>
    </comment>
    <comment ref="Q34" authorId="1">
      <text>
        <r>
          <rPr>
            <sz val="9"/>
            <color indexed="81"/>
            <rFont val="Tahoma"/>
            <family val="2"/>
          </rPr>
          <t xml:space="preserve">Ines: 
Source: Optima HIV/Applications/Guyana/References/Deaths data
</t>
        </r>
      </text>
    </comment>
    <comment ref="R34" authorId="1">
      <text>
        <r>
          <rPr>
            <sz val="9"/>
            <color indexed="81"/>
            <rFont val="Tahoma"/>
            <family val="2"/>
          </rPr>
          <t xml:space="preserve">Ines: 
Source: Optima HIV/Applications/Guyana/References/Deaths data
</t>
        </r>
      </text>
    </comment>
    <comment ref="S34" authorId="1">
      <text>
        <r>
          <rPr>
            <sz val="9"/>
            <color indexed="81"/>
            <rFont val="Tahoma"/>
            <family val="2"/>
          </rPr>
          <t xml:space="preserve">Ines: 
Source: Optima HIV/Applications/Guyana/References/Deaths data
</t>
        </r>
      </text>
    </comment>
    <comment ref="T34" authorId="1">
      <text>
        <r>
          <rPr>
            <sz val="9"/>
            <color indexed="81"/>
            <rFont val="Tahoma"/>
            <family val="2"/>
          </rPr>
          <t xml:space="preserve">Ines: 
Source: Optima HIV/Applications/Guyana/References/Deaths data
</t>
        </r>
      </text>
    </comment>
    <comment ref="U34" authorId="1">
      <text>
        <r>
          <rPr>
            <sz val="9"/>
            <color indexed="81"/>
            <rFont val="Tahoma"/>
            <family val="2"/>
          </rPr>
          <t xml:space="preserve">Ines: 
Source: Optima HIV/Applications/Guyana/References/Deaths data
</t>
        </r>
      </text>
    </comment>
    <comment ref="V34" authorId="1">
      <text>
        <r>
          <rPr>
            <sz val="9"/>
            <color indexed="81"/>
            <rFont val="Tahoma"/>
            <family val="2"/>
          </rPr>
          <t xml:space="preserve">Ines: 
Source: Optima HIV/Applications/Guyana/References/Deaths data
</t>
        </r>
      </text>
    </comment>
    <comment ref="W34" authorId="1">
      <text>
        <r>
          <rPr>
            <sz val="9"/>
            <color indexed="81"/>
            <rFont val="Tahoma"/>
            <family val="2"/>
          </rPr>
          <t xml:space="preserve">Ines: 
Source: Optima HIV/Applications/Guyana/References/Deaths data
</t>
        </r>
      </text>
    </comment>
    <comment ref="X34" authorId="1">
      <text>
        <r>
          <rPr>
            <sz val="9"/>
            <color indexed="81"/>
            <rFont val="Tahoma"/>
            <family val="2"/>
          </rPr>
          <t xml:space="preserve">Ines: 
Source: Optima HIV/Applications/Guyana/References/Deaths data
</t>
        </r>
      </text>
    </comment>
    <comment ref="Y34" authorId="1">
      <text>
        <r>
          <rPr>
            <sz val="9"/>
            <color indexed="81"/>
            <rFont val="Tahoma"/>
            <family val="2"/>
          </rPr>
          <t>Ines: 
Source: Optima HIV/Applications/Guyana/References/Deaths data
Note: Assumed using average deaths up to 2011</t>
        </r>
      </text>
    </comment>
    <comment ref="Z34" authorId="1">
      <text>
        <r>
          <rPr>
            <sz val="9"/>
            <color indexed="81"/>
            <rFont val="Tahoma"/>
            <family val="2"/>
          </rPr>
          <t>Ines: 
Source: Optima HIV/Applications/Guyana/References/Deaths data
Note: Assumed using average deaths up to 2011</t>
        </r>
      </text>
    </comment>
    <comment ref="AA34" authorId="1">
      <text>
        <r>
          <rPr>
            <sz val="9"/>
            <color indexed="81"/>
            <rFont val="Tahoma"/>
            <family val="2"/>
          </rPr>
          <t>Ines: 
Source: Optima HIV/Applications/Guyana/References/Deaths data
Note: Assumed using average deaths up to 2011</t>
        </r>
      </text>
    </comment>
    <comment ref="AB34" authorId="1">
      <text>
        <r>
          <rPr>
            <sz val="9"/>
            <color indexed="81"/>
            <rFont val="Tahoma"/>
            <family val="2"/>
          </rPr>
          <t>Ines: 
Source: Optima HIV/Applications/Guyana/References/Deaths data
Note: Assumed using average deaths up to 2011</t>
        </r>
      </text>
    </comment>
    <comment ref="Z40" authorId="0">
      <text>
        <r>
          <rPr>
            <b/>
            <sz val="9"/>
            <color indexed="81"/>
            <rFont val="Tahoma"/>
            <family val="2"/>
          </rPr>
          <t>Ines:</t>
        </r>
        <r>
          <rPr>
            <sz val="9"/>
            <color indexed="81"/>
            <rFont val="Tahoma"/>
            <family val="2"/>
          </rPr>
          <t xml:space="preserve">
Source: GARPR 2015
Page: 73
The 2013-2014 national cohort
report revealed 536 persons were initiated on ART with 81.2% (435/536) 12 months survivability and retention on ART.</t>
        </r>
      </text>
    </comment>
    <comment ref="AA40" authorId="0">
      <text>
        <r>
          <rPr>
            <b/>
            <sz val="9"/>
            <color indexed="81"/>
            <rFont val="Tahoma"/>
            <family val="2"/>
          </rPr>
          <t>Ines:</t>
        </r>
        <r>
          <rPr>
            <sz val="9"/>
            <color indexed="81"/>
            <rFont val="Tahoma"/>
            <family val="2"/>
          </rPr>
          <t xml:space="preserve">
Source: GARPR 2015
Page: 14
There were 602 new enrollments during the year, including 17 children</t>
        </r>
      </text>
    </comment>
    <comment ref="V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1,223</t>
        </r>
      </text>
    </comment>
    <comment ref="W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1,154</t>
        </r>
      </text>
    </comment>
    <comment ref="X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1,180</t>
        </r>
      </text>
    </comment>
    <comment ref="Y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918</t>
        </r>
      </text>
    </comment>
    <comment ref="Z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842</t>
        </r>
      </text>
    </comment>
    <comment ref="AA52" authorId="0">
      <text>
        <r>
          <rPr>
            <b/>
            <sz val="9"/>
            <color indexed="81"/>
            <rFont val="Tahoma"/>
            <family val="2"/>
          </rPr>
          <t>Ines:</t>
        </r>
        <r>
          <rPr>
            <sz val="9"/>
            <color indexed="81"/>
            <rFont val="Tahoma"/>
            <family val="2"/>
          </rPr>
          <t xml:space="preserve">
Source: GARPR 2015
Page: 72
Figure 24: Persons in Care (non ART) and Treatment (ART) for the Period 2009-2014
Value: 746</t>
        </r>
      </text>
    </comment>
    <comment ref="M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N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O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P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Q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R64"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60% (use this data for data consistency)
</t>
        </r>
        <r>
          <rPr>
            <b/>
            <u/>
            <sz val="9"/>
            <color indexed="81"/>
            <rFont val="Tahoma"/>
            <family val="2"/>
          </rPr>
          <t>Alternative sources</t>
        </r>
        <r>
          <rPr>
            <sz val="9"/>
            <color indexed="81"/>
            <rFont val="Tahoma"/>
            <family val="2"/>
          </rPr>
          <t xml:space="preserve">
Source: UNGASS 2008
Page:  23
In 2005, some 31.66 percent of HIV positive pregnant mothers received ART to prevent MTCT.</t>
        </r>
      </text>
    </comment>
    <comment ref="S64"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43% (use this data for daya consistency)
</t>
        </r>
        <r>
          <rPr>
            <b/>
            <sz val="9"/>
            <color indexed="81"/>
            <rFont val="Tahoma"/>
            <family val="2"/>
          </rPr>
          <t xml:space="preserve">
</t>
        </r>
        <r>
          <rPr>
            <b/>
            <u/>
            <sz val="9"/>
            <color indexed="81"/>
            <rFont val="Tahoma"/>
            <family val="2"/>
          </rPr>
          <t xml:space="preserve">Alternative source: </t>
        </r>
        <r>
          <rPr>
            <sz val="9"/>
            <color indexed="81"/>
            <rFont val="Tahoma"/>
            <family val="2"/>
          </rPr>
          <t xml:space="preserve">
Source: UNGASS 2008
Page: 10
Percentage of HIV-positive women who received antiretroviral to reduce the risk of mother-to-child transmission
Value: 63.5%</t>
        </r>
      </text>
    </comment>
    <comment ref="T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U64"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72% (use this data for daya consistency)
</t>
        </r>
        <r>
          <rPr>
            <b/>
            <u/>
            <sz val="9"/>
            <color indexed="81"/>
            <rFont val="Tahoma"/>
            <family val="2"/>
          </rPr>
          <t>Alternative source</t>
        </r>
        <r>
          <rPr>
            <sz val="9"/>
            <color indexed="81"/>
            <rFont val="Tahoma"/>
            <family val="2"/>
          </rPr>
          <t xml:space="preserve">
Source: UNGASS 2010
Page: 11
Percentage of HIV-positive women who received antiretroviral to reduce the risk of mother-to-child transmission
Value: 80.5%</t>
        </r>
      </text>
    </comment>
    <comment ref="V64" authorId="0">
      <text>
        <r>
          <rPr>
            <b/>
            <sz val="9"/>
            <color indexed="81"/>
            <rFont val="Tahoma"/>
            <family val="2"/>
          </rPr>
          <t xml:space="preserve">Ines:
</t>
        </r>
        <r>
          <rPr>
            <sz val="9"/>
            <color indexed="81"/>
            <rFont val="Tahoma"/>
            <family val="2"/>
          </rPr>
          <t>Source: Optima HIV/Applications/Guyana/References/Estimates/HIV 2015 Estimates Draft Guyana 17 May 2016.xlsx
Value: 83% (use this data for daya consistency)</t>
        </r>
        <r>
          <rPr>
            <b/>
            <sz val="9"/>
            <color indexed="81"/>
            <rFont val="Tahoma"/>
            <family val="2"/>
          </rPr>
          <t xml:space="preserve">
</t>
        </r>
        <r>
          <rPr>
            <b/>
            <u/>
            <sz val="9"/>
            <color indexed="81"/>
            <rFont val="Tahoma"/>
            <family val="2"/>
          </rPr>
          <t>Alternative source</t>
        </r>
        <r>
          <rPr>
            <sz val="9"/>
            <color indexed="81"/>
            <rFont val="Tahoma"/>
            <family val="2"/>
          </rPr>
          <t xml:space="preserve">
Source: UNGASS 2010
Page: 11
Percentage of HIV-positive women who received antiretroviral to reduce the risk of mother-to-child
transmission
Value: 84.4%</t>
        </r>
      </text>
    </comment>
    <comment ref="W64" authorId="0">
      <text>
        <r>
          <rPr>
            <b/>
            <sz val="9"/>
            <color indexed="81"/>
            <rFont val="Tahoma"/>
            <family val="2"/>
          </rPr>
          <t xml:space="preserve">Ines:
</t>
        </r>
        <r>
          <rPr>
            <sz val="9"/>
            <color indexed="81"/>
            <rFont val="Tahoma"/>
            <family val="2"/>
          </rPr>
          <t xml:space="preserve">
Source: Optima HIV/Applications/Guyana/References/Estimates/HIV 2015 Estimates Draft Guyana 17 May 2016.xlsx
Value: 54% (use this data for daya consistency)</t>
        </r>
        <r>
          <rPr>
            <b/>
            <sz val="9"/>
            <color indexed="81"/>
            <rFont val="Tahoma"/>
            <family val="2"/>
          </rPr>
          <t xml:space="preserve">
</t>
        </r>
        <r>
          <rPr>
            <b/>
            <u/>
            <sz val="9"/>
            <color indexed="81"/>
            <rFont val="Tahoma"/>
            <family val="2"/>
          </rPr>
          <t>Alternative source</t>
        </r>
        <r>
          <rPr>
            <sz val="9"/>
            <color indexed="81"/>
            <rFont val="Tahoma"/>
            <family val="2"/>
          </rPr>
          <t xml:space="preserve">
Source: GARPR 2014
Page: 13
Using programme data for Denominator HIV+ pregnant women:82.7% (158/191) in 2010 and 64.8% (171/264) in 2011
Value: 82.7%</t>
        </r>
      </text>
    </comment>
    <comment ref="X64" authorId="0">
      <text>
        <r>
          <rPr>
            <b/>
            <sz val="9"/>
            <color indexed="81"/>
            <rFont val="Tahoma"/>
            <family val="2"/>
          </rPr>
          <t xml:space="preserve">Ines:
</t>
        </r>
        <r>
          <rPr>
            <sz val="9"/>
            <color indexed="81"/>
            <rFont val="Tahoma"/>
            <family val="2"/>
          </rPr>
          <t>Source: Optima HIV/Applications/Guyana/References/Estimates/HIV 2015 Estimates Draft Guyana 17 May 2016.xlsx
Value: 71% (use this data for daya consistency)</t>
        </r>
        <r>
          <rPr>
            <b/>
            <sz val="9"/>
            <color indexed="81"/>
            <rFont val="Tahoma"/>
            <family val="2"/>
          </rPr>
          <t xml:space="preserve">
</t>
        </r>
        <r>
          <rPr>
            <b/>
            <u/>
            <sz val="9"/>
            <color indexed="81"/>
            <rFont val="Tahoma"/>
            <family val="2"/>
          </rPr>
          <t>Alternative source:</t>
        </r>
        <r>
          <rPr>
            <sz val="9"/>
            <color indexed="81"/>
            <rFont val="Tahoma"/>
            <family val="2"/>
          </rPr>
          <t xml:space="preserve">
Source: GARPR 2014
Page: 13
Using programme data for Denominator HIV+ pregnant women:82.7% (158/191) in 2010 and 64.8% (171/264) in 2011
Value: 64.8%</t>
        </r>
      </text>
    </comment>
    <comment ref="Y64" authorId="0">
      <text>
        <r>
          <rPr>
            <b/>
            <sz val="9"/>
            <color indexed="81"/>
            <rFont val="Tahoma"/>
            <family val="2"/>
          </rPr>
          <t xml:space="preserve">Ines:
</t>
        </r>
        <r>
          <rPr>
            <sz val="9"/>
            <color indexed="81"/>
            <rFont val="Tahoma"/>
            <family val="2"/>
          </rPr>
          <t>Source: Optima HIV/Applications/Guyana/References/Estimates/HIV 2015 Estimates Draft Guyana 17 May 2016.xlsx
Value: 77% (use this data for daya consistency)</t>
        </r>
        <r>
          <rPr>
            <b/>
            <sz val="9"/>
            <color indexed="81"/>
            <rFont val="Tahoma"/>
            <family val="2"/>
          </rPr>
          <t xml:space="preserve">
Alternative source:</t>
        </r>
        <r>
          <rPr>
            <sz val="9"/>
            <color indexed="81"/>
            <rFont val="Tahoma"/>
            <family val="2"/>
          </rPr>
          <t xml:space="preserve">
Source: GARPR 2014
Page: 47
The percentage of HIV-positive pregnant women who received ART to prevent mother-to-child transmission increased from 70.1% in 2012 to 73.1% in 2013 (PMTCT &amp; ART Programme data).
Value: 70.1%</t>
        </r>
      </text>
    </comment>
    <comment ref="Z64" authorId="0">
      <text>
        <r>
          <rPr>
            <b/>
            <sz val="9"/>
            <color indexed="81"/>
            <rFont val="Tahoma"/>
            <family val="2"/>
          </rPr>
          <t xml:space="preserve">Ines:
</t>
        </r>
        <r>
          <rPr>
            <sz val="9"/>
            <color indexed="81"/>
            <rFont val="Tahoma"/>
            <family val="2"/>
          </rPr>
          <t>Source: Optima HIV/Applications/Guyana/References/Estimates/HIV 2015 Estimates Draft Guyana 17 May 2016.xlsx
Value: &gt;95% (use this data for daya consistency)</t>
        </r>
        <r>
          <rPr>
            <b/>
            <sz val="9"/>
            <color indexed="81"/>
            <rFont val="Tahoma"/>
            <family val="2"/>
          </rPr>
          <t xml:space="preserve">
</t>
        </r>
        <r>
          <rPr>
            <b/>
            <u/>
            <sz val="9"/>
            <color indexed="81"/>
            <rFont val="Tahoma"/>
            <family val="2"/>
          </rPr>
          <t>Alternative source</t>
        </r>
        <r>
          <rPr>
            <sz val="9"/>
            <color indexed="81"/>
            <rFont val="Tahoma"/>
            <family val="2"/>
          </rPr>
          <t xml:space="preserve">
Source: GARPR 2014
Page: 47
The percentage of HIV-positive pregnant women who received ART to prevent mother-to-child transmission increased from 70.1% in 2012 to 73.1% in 2013 (PMTCT &amp; ART Programme data).
Value: 73.1%</t>
        </r>
      </text>
    </comment>
    <comment ref="AA64" authorId="0">
      <text>
        <r>
          <rPr>
            <b/>
            <sz val="9"/>
            <color indexed="81"/>
            <rFont val="Tahoma"/>
            <family val="2"/>
          </rPr>
          <t xml:space="preserve">Ines:
</t>
        </r>
        <r>
          <rPr>
            <sz val="9"/>
            <color indexed="81"/>
            <rFont val="Tahoma"/>
            <family val="2"/>
          </rPr>
          <t xml:space="preserve">Source: Optima HIV/Applications/Guyana/References/Estimates/HIV 2015 Estimates Draft Guyana 17 May 2016.xlsx
Value: 83% (use this data for daya consistency)
</t>
        </r>
        <r>
          <rPr>
            <b/>
            <u/>
            <sz val="9"/>
            <color indexed="81"/>
            <rFont val="Tahoma"/>
            <family val="2"/>
          </rPr>
          <t>Alternative source:</t>
        </r>
        <r>
          <rPr>
            <sz val="9"/>
            <color indexed="81"/>
            <rFont val="Tahoma"/>
            <family val="2"/>
          </rPr>
          <t xml:space="preserve">
Source: GARPR 2015
Page: 39
Value: 97%
The proportion of HIV-positive pregnant women who received ART to prevent mother-tochild transmission was 97% (187/193) (PMTCT &amp; ART Programme data).</t>
        </r>
      </text>
    </comment>
    <comment ref="AB64" authorId="0">
      <text>
        <r>
          <rPr>
            <b/>
            <sz val="9"/>
            <color indexed="81"/>
            <rFont val="Tahoma"/>
            <family val="2"/>
          </rPr>
          <t>Ines:</t>
        </r>
        <r>
          <rPr>
            <sz val="9"/>
            <color indexed="81"/>
            <rFont val="Tahoma"/>
            <family val="2"/>
          </rPr>
          <t xml:space="preserve">
Source: Optima HIV/Applications/Guyana/References/Estimates/HIV 2015 Estimates Draft Guyana 17 May 2016.xlsx</t>
        </r>
      </text>
    </comment>
    <comment ref="AA70" authorId="0">
      <text>
        <r>
          <rPr>
            <b/>
            <sz val="9"/>
            <color indexed="81"/>
            <rFont val="Tahoma"/>
            <family val="2"/>
          </rPr>
          <t>Ines:</t>
        </r>
        <r>
          <rPr>
            <sz val="9"/>
            <color indexed="81"/>
            <rFont val="Tahoma"/>
            <family val="2"/>
          </rPr>
          <t xml:space="preserve">
Source: GARPR 2015
Page: 76
Further analysis indicated that among all persons receiving a viral load test during 2014, there is 70.15% (940/1340) viral suppression of &lt;1000 copies. Further viral suppression is reported at 78.7% (381/484) for patients after 12 months of ARVs.</t>
        </r>
      </text>
    </comment>
  </commentList>
</comments>
</file>

<file path=xl/comments6.xml><?xml version="1.0" encoding="utf-8"?>
<comments xmlns="http://schemas.openxmlformats.org/spreadsheetml/2006/main">
  <authors>
    <author>Ines</author>
  </authors>
  <commentList>
    <comment ref="V24"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4"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4"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4"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4"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25"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5"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5"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5"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5"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26"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6"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6"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6"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6"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27"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7"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7"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7"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7"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28"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8"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8"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8"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8"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29"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29"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29"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29"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29"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30"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30"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30"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30"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30"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31"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31"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31"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31"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31"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32"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32"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32"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32"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32"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V33"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W33"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X33"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Y33"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Z33" authorId="0">
      <text>
        <r>
          <rPr>
            <b/>
            <sz val="9"/>
            <color indexed="81"/>
            <rFont val="Tahoma"/>
            <family val="2"/>
          </rPr>
          <t>Ines:</t>
        </r>
        <r>
          <rPr>
            <sz val="9"/>
            <color indexed="81"/>
            <rFont val="Tahoma"/>
            <family val="2"/>
          </rPr>
          <t xml:space="preserve">
Source: GARPR 2015
Page: 74
Figure 25: Trends in Outcomes for Patients not Included in the Survivability Measure
LTFU - Loss to follow up</t>
        </r>
      </text>
    </comment>
    <comment ref="AA45" authorId="0">
      <text>
        <r>
          <rPr>
            <b/>
            <sz val="9"/>
            <color indexed="81"/>
            <rFont val="Tahoma"/>
            <family val="2"/>
          </rPr>
          <t>Ines:</t>
        </r>
        <r>
          <rPr>
            <sz val="9"/>
            <color indexed="81"/>
            <rFont val="Tahoma"/>
            <family val="2"/>
          </rPr>
          <t xml:space="preserve">
Soure: GARPR 2015
Page: 76
The national treatment guidelines recommend that each person on treatment receive at least 2 viral load tests per year, thus translating to the need in 2014 for 8,360 tests to be done for the 4,295 patients on ARVS. In actuality, a total of 3482 tests were done in 2014 representing 41.6 % of the estimated needs and presenting a deficit of 58.4%.</t>
        </r>
      </text>
    </comment>
  </commentList>
</comments>
</file>

<file path=xl/comments7.xml><?xml version="1.0" encoding="utf-8"?>
<comments xmlns="http://schemas.openxmlformats.org/spreadsheetml/2006/main">
  <authors>
    <author>Ines</author>
  </authors>
  <commentList>
    <comment ref="AA33" authorId="0">
      <text>
        <r>
          <rPr>
            <b/>
            <sz val="9"/>
            <color indexed="81"/>
            <rFont val="Tahoma"/>
            <family val="2"/>
          </rPr>
          <t>Ines:</t>
        </r>
        <r>
          <rPr>
            <sz val="9"/>
            <color indexed="81"/>
            <rFont val="Tahoma"/>
            <family val="2"/>
          </rPr>
          <t xml:space="preserve">
Source: Guyana Biobehavioral Surveillance Survey (BBSS) 2014 
Page 80
Table 45. Condom Use, Unweighted, CSW
Mean number of sex acts in the past 7 days - 7.6</t>
        </r>
      </text>
    </comment>
    <comment ref="AI48" authorId="0">
      <text>
        <r>
          <rPr>
            <b/>
            <sz val="9"/>
            <color indexed="81"/>
            <rFont val="Tahoma"/>
            <family val="2"/>
          </rPr>
          <t>Ines:</t>
        </r>
        <r>
          <rPr>
            <sz val="9"/>
            <color indexed="81"/>
            <rFont val="Tahoma"/>
            <family val="2"/>
          </rPr>
          <t xml:space="preserve">
Assumption</t>
        </r>
      </text>
    </comment>
    <comment ref="AI49" authorId="0">
      <text>
        <r>
          <rPr>
            <b/>
            <sz val="9"/>
            <color indexed="81"/>
            <rFont val="Tahoma"/>
            <family val="2"/>
          </rPr>
          <t>Ines:</t>
        </r>
        <r>
          <rPr>
            <sz val="9"/>
            <color indexed="81"/>
            <rFont val="Tahoma"/>
            <family val="2"/>
          </rPr>
          <t xml:space="preserve">
Assumption</t>
        </r>
      </text>
    </comment>
    <comment ref="R50" authorId="0">
      <text>
        <r>
          <rPr>
            <b/>
            <sz val="9"/>
            <color indexed="81"/>
            <rFont val="Tahoma"/>
            <family val="2"/>
          </rPr>
          <t>Ines:</t>
        </r>
        <r>
          <rPr>
            <sz val="9"/>
            <color indexed="81"/>
            <rFont val="Tahoma"/>
            <family val="2"/>
          </rPr>
          <t xml:space="preserve">
Source: UNGASS 2008
Page: 14
Percentage of men reporting the use of a condom the last time they had anal sex with a male - regular partner</t>
        </r>
      </text>
    </comment>
    <comment ref="V50" authorId="0">
      <text>
        <r>
          <rPr>
            <b/>
            <sz val="9"/>
            <color indexed="81"/>
            <rFont val="Tahoma"/>
            <family val="2"/>
          </rPr>
          <t>Ines:</t>
        </r>
        <r>
          <rPr>
            <sz val="9"/>
            <color indexed="81"/>
            <rFont val="Tahoma"/>
            <family val="2"/>
          </rPr>
          <t xml:space="preserve">
Source: GARPR 2014
Page: 16
Percentage of men reporting the use of a condom the last time they had anal sex with a male partner - Regular partners</t>
        </r>
      </text>
    </comment>
    <comment ref="AI51" authorId="0">
      <text>
        <r>
          <rPr>
            <b/>
            <sz val="9"/>
            <color indexed="81"/>
            <rFont val="Tahoma"/>
            <family val="2"/>
          </rPr>
          <t>Ines:</t>
        </r>
        <r>
          <rPr>
            <sz val="9"/>
            <color indexed="81"/>
            <rFont val="Tahoma"/>
            <family val="2"/>
          </rPr>
          <t xml:space="preserve">
Assumption</t>
        </r>
      </text>
    </comment>
    <comment ref="AI52" authorId="0">
      <text>
        <r>
          <rPr>
            <b/>
            <sz val="9"/>
            <color indexed="81"/>
            <rFont val="Tahoma"/>
            <family val="2"/>
          </rPr>
          <t>Ines:</t>
        </r>
        <r>
          <rPr>
            <sz val="9"/>
            <color indexed="81"/>
            <rFont val="Tahoma"/>
            <family val="2"/>
          </rPr>
          <t xml:space="preserve">
Assumption</t>
        </r>
      </text>
    </comment>
    <comment ref="AI53" authorId="0">
      <text>
        <r>
          <rPr>
            <b/>
            <sz val="9"/>
            <color indexed="81"/>
            <rFont val="Tahoma"/>
            <family val="2"/>
          </rPr>
          <t>Ines:</t>
        </r>
        <r>
          <rPr>
            <sz val="9"/>
            <color indexed="81"/>
            <rFont val="Tahoma"/>
            <family val="2"/>
          </rPr>
          <t xml:space="preserve">
Assumption</t>
        </r>
      </text>
    </comment>
    <comment ref="AI54" authorId="0">
      <text>
        <r>
          <rPr>
            <b/>
            <sz val="9"/>
            <color indexed="81"/>
            <rFont val="Tahoma"/>
            <family val="2"/>
          </rPr>
          <t>Ines:</t>
        </r>
        <r>
          <rPr>
            <sz val="9"/>
            <color indexed="81"/>
            <rFont val="Tahoma"/>
            <family val="2"/>
          </rPr>
          <t xml:space="preserve">
Assumption</t>
        </r>
      </text>
    </comment>
    <comment ref="AI55" authorId="0">
      <text>
        <r>
          <rPr>
            <b/>
            <sz val="9"/>
            <color indexed="81"/>
            <rFont val="Tahoma"/>
            <family val="2"/>
          </rPr>
          <t>Ines:</t>
        </r>
        <r>
          <rPr>
            <sz val="9"/>
            <color indexed="81"/>
            <rFont val="Tahoma"/>
            <family val="2"/>
          </rPr>
          <t xml:space="preserve">
Assumption</t>
        </r>
      </text>
    </comment>
    <comment ref="AI56" authorId="0">
      <text>
        <r>
          <rPr>
            <b/>
            <sz val="9"/>
            <color indexed="81"/>
            <rFont val="Tahoma"/>
            <family val="2"/>
          </rPr>
          <t>Ines:</t>
        </r>
        <r>
          <rPr>
            <sz val="9"/>
            <color indexed="81"/>
            <rFont val="Tahoma"/>
            <family val="2"/>
          </rPr>
          <t xml:space="preserve">
Assumption</t>
        </r>
      </text>
    </comment>
    <comment ref="AI57" authorId="0">
      <text>
        <r>
          <rPr>
            <b/>
            <sz val="9"/>
            <color indexed="81"/>
            <rFont val="Tahoma"/>
            <family val="2"/>
          </rPr>
          <t>Ines:</t>
        </r>
        <r>
          <rPr>
            <sz val="9"/>
            <color indexed="81"/>
            <rFont val="Tahoma"/>
            <family val="2"/>
          </rPr>
          <t xml:space="preserve">
Assumption</t>
        </r>
      </text>
    </comment>
    <comment ref="AA63" authorId="0">
      <text>
        <r>
          <rPr>
            <b/>
            <sz val="9"/>
            <color indexed="81"/>
            <rFont val="Tahoma"/>
            <family val="2"/>
          </rPr>
          <t>Ines:</t>
        </r>
        <r>
          <rPr>
            <sz val="9"/>
            <color indexed="81"/>
            <rFont val="Tahoma"/>
            <family val="2"/>
          </rPr>
          <t xml:space="preserve">
Source: Guyana Biobehavioral Surveillance Survey (BBSS) 2014 
Page 80
Table 45. Condom Use, Unweighted, CSW
Used a condom at last sex with other casual partners = 78.1%</t>
        </r>
      </text>
    </comment>
    <comment ref="AA64" authorId="0">
      <text>
        <r>
          <rPr>
            <b/>
            <sz val="9"/>
            <color indexed="81"/>
            <rFont val="Tahoma"/>
            <family val="2"/>
          </rPr>
          <t>Ines:</t>
        </r>
        <r>
          <rPr>
            <sz val="9"/>
            <color indexed="81"/>
            <rFont val="Tahoma"/>
            <family val="2"/>
          </rPr>
          <t xml:space="preserve">
Source: Guyana Biobehavioral Surveillance Survey (BBSS) 2014 
Page 133
Table 95. Condom Use, Hinterlands, Weighted
Used a condom at last sex with other casual partners
Mining - 74.1%
Logging - 49.7%
Average = 61.9%</t>
        </r>
      </text>
    </comment>
    <comment ref="R65" authorId="0">
      <text>
        <r>
          <rPr>
            <b/>
            <sz val="9"/>
            <color indexed="81"/>
            <rFont val="Tahoma"/>
            <family val="2"/>
          </rPr>
          <t>Ines:</t>
        </r>
        <r>
          <rPr>
            <sz val="9"/>
            <color indexed="81"/>
            <rFont val="Tahoma"/>
            <family val="2"/>
          </rPr>
          <t xml:space="preserve">
Source: UNGASS 2008
Page: 14
Percentage of men reporting the use of a condom the last time they had anal sex with a male - non rgular partner</t>
        </r>
      </text>
    </comment>
    <comment ref="V65" authorId="0">
      <text>
        <r>
          <rPr>
            <b/>
            <sz val="9"/>
            <color indexed="81"/>
            <rFont val="Tahoma"/>
            <family val="2"/>
          </rPr>
          <t>Ines:</t>
        </r>
        <r>
          <rPr>
            <sz val="9"/>
            <color indexed="81"/>
            <rFont val="Tahoma"/>
            <family val="2"/>
          </rPr>
          <t xml:space="preserve">
Source: GARPR 2014
Page: 17
Percentage of men reporting the use of a condom the last time they had anal sex with a male partner -  -Non- Regular partners</t>
        </r>
      </text>
    </comment>
    <comment ref="Z65" authorId="0">
      <text>
        <r>
          <rPr>
            <b/>
            <sz val="9"/>
            <color indexed="81"/>
            <rFont val="Tahoma"/>
            <family val="2"/>
          </rPr>
          <t>Ines:</t>
        </r>
        <r>
          <rPr>
            <sz val="9"/>
            <color indexed="81"/>
            <rFont val="Tahoma"/>
            <family val="2"/>
          </rPr>
          <t xml:space="preserve">
Source: Key Populations Atlas
http://www.aidsinfoonline.org/kpatlas/#/home
Percentage of men reporting the use of a condom the last time they had anal sex with a male partner
</t>
        </r>
      </text>
    </comment>
    <comment ref="AA65" authorId="0">
      <text>
        <r>
          <rPr>
            <b/>
            <sz val="9"/>
            <color indexed="81"/>
            <rFont val="Tahoma"/>
            <family val="2"/>
          </rPr>
          <t>Ines:</t>
        </r>
        <r>
          <rPr>
            <sz val="9"/>
            <color indexed="81"/>
            <rFont val="Tahoma"/>
            <family val="2"/>
          </rPr>
          <t xml:space="preserve">
Source: Key Populations Atlas
http://www.aidsinfoonline.org/kpatlas/#/home
Percentage of men reporting the use of a condom the last time they had anal sex with a male partner
</t>
        </r>
      </text>
    </comment>
    <comment ref="AI66" authorId="0">
      <text>
        <r>
          <rPr>
            <b/>
            <sz val="9"/>
            <color indexed="81"/>
            <rFont val="Tahoma"/>
            <family val="2"/>
          </rPr>
          <t>Ines:</t>
        </r>
        <r>
          <rPr>
            <sz val="9"/>
            <color indexed="81"/>
            <rFont val="Tahoma"/>
            <family val="2"/>
          </rPr>
          <t xml:space="preserve">
Assumption</t>
        </r>
      </text>
    </comment>
    <comment ref="AI67" authorId="0">
      <text>
        <r>
          <rPr>
            <b/>
            <sz val="9"/>
            <color indexed="81"/>
            <rFont val="Tahoma"/>
            <family val="2"/>
          </rPr>
          <t>Ines:</t>
        </r>
        <r>
          <rPr>
            <sz val="9"/>
            <color indexed="81"/>
            <rFont val="Tahoma"/>
            <family val="2"/>
          </rPr>
          <t xml:space="preserve">
Assumption</t>
        </r>
      </text>
    </comment>
    <comment ref="AI68" authorId="0">
      <text>
        <r>
          <rPr>
            <b/>
            <sz val="9"/>
            <color indexed="81"/>
            <rFont val="Tahoma"/>
            <family val="2"/>
          </rPr>
          <t>Ines:</t>
        </r>
        <r>
          <rPr>
            <sz val="9"/>
            <color indexed="81"/>
            <rFont val="Tahoma"/>
            <family val="2"/>
          </rPr>
          <t xml:space="preserve">
Assumption</t>
        </r>
      </text>
    </comment>
    <comment ref="AI69" authorId="0">
      <text>
        <r>
          <rPr>
            <b/>
            <sz val="9"/>
            <color indexed="81"/>
            <rFont val="Tahoma"/>
            <family val="2"/>
          </rPr>
          <t>Ines:</t>
        </r>
        <r>
          <rPr>
            <sz val="9"/>
            <color indexed="81"/>
            <rFont val="Tahoma"/>
            <family val="2"/>
          </rPr>
          <t xml:space="preserve">
Assumption</t>
        </r>
      </text>
    </comment>
    <comment ref="AI70" authorId="0">
      <text>
        <r>
          <rPr>
            <b/>
            <sz val="9"/>
            <color indexed="81"/>
            <rFont val="Tahoma"/>
            <family val="2"/>
          </rPr>
          <t>Ines:</t>
        </r>
        <r>
          <rPr>
            <sz val="9"/>
            <color indexed="81"/>
            <rFont val="Tahoma"/>
            <family val="2"/>
          </rPr>
          <t xml:space="preserve">
Assumption</t>
        </r>
      </text>
    </comment>
    <comment ref="AI71" authorId="0">
      <text>
        <r>
          <rPr>
            <b/>
            <sz val="9"/>
            <color indexed="81"/>
            <rFont val="Tahoma"/>
            <family val="2"/>
          </rPr>
          <t>Ines:</t>
        </r>
        <r>
          <rPr>
            <sz val="9"/>
            <color indexed="81"/>
            <rFont val="Tahoma"/>
            <family val="2"/>
          </rPr>
          <t xml:space="preserve">
Assumption</t>
        </r>
      </text>
    </comment>
    <comment ref="AI72" authorId="0">
      <text>
        <r>
          <rPr>
            <b/>
            <sz val="9"/>
            <color indexed="81"/>
            <rFont val="Tahoma"/>
            <family val="2"/>
          </rPr>
          <t>Ines:</t>
        </r>
        <r>
          <rPr>
            <sz val="9"/>
            <color indexed="81"/>
            <rFont val="Tahoma"/>
            <family val="2"/>
          </rPr>
          <t xml:space="preserve">
Assumption</t>
        </r>
      </text>
    </comment>
    <comment ref="R78" authorId="0">
      <text>
        <r>
          <rPr>
            <b/>
            <sz val="9"/>
            <color indexed="81"/>
            <rFont val="Tahoma"/>
            <family val="2"/>
          </rPr>
          <t>Ines:</t>
        </r>
        <r>
          <rPr>
            <sz val="9"/>
            <color indexed="81"/>
            <rFont val="Tahoma"/>
            <family val="2"/>
          </rPr>
          <t xml:space="preserve">
Source: UNGASS 2008
Page: 14
Percent of FSWs who used a condom with last paying partner (client)</t>
        </r>
      </text>
    </comment>
    <comment ref="V78" authorId="0">
      <text>
        <r>
          <rPr>
            <b/>
            <sz val="9"/>
            <color indexed="81"/>
            <rFont val="Tahoma"/>
            <family val="2"/>
          </rPr>
          <t xml:space="preserve">Ines:
</t>
        </r>
        <r>
          <rPr>
            <sz val="9"/>
            <color indexed="81"/>
            <rFont val="Tahoma"/>
            <family val="2"/>
          </rPr>
          <t>Source: GARPR 2014
Page: 16
Percentage of sex workers reporting the use of a condom with their most recent client</t>
        </r>
      </text>
    </comment>
    <comment ref="X78" authorId="0">
      <text>
        <r>
          <rPr>
            <b/>
            <sz val="9"/>
            <color indexed="81"/>
            <rFont val="Tahoma"/>
            <family val="2"/>
          </rPr>
          <t>Ines:</t>
        </r>
        <r>
          <rPr>
            <sz val="9"/>
            <color indexed="81"/>
            <rFont val="Tahoma"/>
            <family val="2"/>
          </rPr>
          <t xml:space="preserve">
Source: Key Populations Atlas
http://www.aidsinfoonline.org/kpatlas/#/home
Percentage of FSW reporting the use of a condom with their most recent clients
</t>
        </r>
      </text>
    </comment>
    <comment ref="AA78" authorId="0">
      <text>
        <r>
          <rPr>
            <b/>
            <sz val="9"/>
            <color indexed="81"/>
            <rFont val="Tahoma"/>
            <family val="2"/>
          </rPr>
          <t>Ines:</t>
        </r>
        <r>
          <rPr>
            <sz val="9"/>
            <color indexed="81"/>
            <rFont val="Tahoma"/>
            <family val="2"/>
          </rPr>
          <t xml:space="preserve">
Source: Key Populations Atlas
http://www.aidsinfoonline.org/kpatlas/#/home
Percentage of FSW reporting the use of a condom with their most recent clients
</t>
        </r>
      </text>
    </comment>
    <comment ref="AA79" authorId="0">
      <text>
        <r>
          <rPr>
            <b/>
            <sz val="9"/>
            <color indexed="81"/>
            <rFont val="Tahoma"/>
            <family val="2"/>
          </rPr>
          <t>Ines:</t>
        </r>
        <r>
          <rPr>
            <sz val="9"/>
            <color indexed="81"/>
            <rFont val="Tahoma"/>
            <family val="2"/>
          </rPr>
          <t xml:space="preserve">
Source: Guyana Biobehavioral Surveillance Survey (BBSS) 2014 
Page 133
Table 95. Condom Use, Hinterlands, Weighted
Used a condom at last sex with paying commercial partner/client
Mining - 59.4%
Logging - 43.8%
Average = 51.6%</t>
        </r>
      </text>
    </comment>
    <comment ref="R80" authorId="0">
      <text>
        <r>
          <rPr>
            <b/>
            <sz val="9"/>
            <color indexed="81"/>
            <rFont val="Tahoma"/>
            <family val="2"/>
          </rPr>
          <t>Ines:</t>
        </r>
        <r>
          <rPr>
            <sz val="9"/>
            <color indexed="81"/>
            <rFont val="Tahoma"/>
            <family val="2"/>
          </rPr>
          <t xml:space="preserve">
Source: UNGASS 2008
Page: 14
Percentage of men reporting the use of a condom the last time they had anal sex with a male - Commercial partner</t>
        </r>
      </text>
    </comment>
    <comment ref="V80" authorId="0">
      <text>
        <r>
          <rPr>
            <b/>
            <sz val="9"/>
            <color indexed="81"/>
            <rFont val="Tahoma"/>
            <family val="2"/>
          </rPr>
          <t>Ines:</t>
        </r>
        <r>
          <rPr>
            <sz val="9"/>
            <color indexed="81"/>
            <rFont val="Tahoma"/>
            <family val="2"/>
          </rPr>
          <t xml:space="preserve">
Source: GARPR 2014
Page: 17
Percentage of men reporting the use of a condom the last time they had anal sex with a male partner -  Commercial partner</t>
        </r>
      </text>
    </comment>
    <comment ref="AA80" authorId="0">
      <text>
        <r>
          <rPr>
            <b/>
            <sz val="9"/>
            <color indexed="81"/>
            <rFont val="Tahoma"/>
            <family val="2"/>
          </rPr>
          <t>Ines:</t>
        </r>
        <r>
          <rPr>
            <sz val="9"/>
            <color indexed="81"/>
            <rFont val="Tahoma"/>
            <family val="2"/>
          </rPr>
          <t xml:space="preserve">
Source: Guyana Biobehavioral Surveillance Survey (BBSS) 2014 
Page 104
Table 67. Condom Use, Unweighted, MSM
Used a condom at last sex with paid partner (n=135) - 58.7%
</t>
        </r>
      </text>
    </comment>
    <comment ref="AI81" authorId="0">
      <text>
        <r>
          <rPr>
            <b/>
            <sz val="9"/>
            <color indexed="81"/>
            <rFont val="Tahoma"/>
            <family val="2"/>
          </rPr>
          <t>Ines:</t>
        </r>
        <r>
          <rPr>
            <sz val="9"/>
            <color indexed="81"/>
            <rFont val="Tahoma"/>
            <family val="2"/>
          </rPr>
          <t xml:space="preserve">
Assumption</t>
        </r>
      </text>
    </comment>
    <comment ref="AI82" authorId="0">
      <text>
        <r>
          <rPr>
            <b/>
            <sz val="9"/>
            <color indexed="81"/>
            <rFont val="Tahoma"/>
            <family val="2"/>
          </rPr>
          <t>Ines:</t>
        </r>
        <r>
          <rPr>
            <sz val="9"/>
            <color indexed="81"/>
            <rFont val="Tahoma"/>
            <family val="2"/>
          </rPr>
          <t xml:space="preserve">
Assumption</t>
        </r>
      </text>
    </comment>
    <comment ref="AI83" authorId="0">
      <text>
        <r>
          <rPr>
            <b/>
            <sz val="9"/>
            <color indexed="81"/>
            <rFont val="Tahoma"/>
            <family val="2"/>
          </rPr>
          <t>Ines:</t>
        </r>
        <r>
          <rPr>
            <sz val="9"/>
            <color indexed="81"/>
            <rFont val="Tahoma"/>
            <family val="2"/>
          </rPr>
          <t xml:space="preserve">
Assumption</t>
        </r>
      </text>
    </comment>
    <comment ref="AI84" authorId="0">
      <text>
        <r>
          <rPr>
            <b/>
            <sz val="9"/>
            <color indexed="81"/>
            <rFont val="Tahoma"/>
            <family val="2"/>
          </rPr>
          <t>Ines:</t>
        </r>
        <r>
          <rPr>
            <sz val="9"/>
            <color indexed="81"/>
            <rFont val="Tahoma"/>
            <family val="2"/>
          </rPr>
          <t xml:space="preserve">
Assumption</t>
        </r>
      </text>
    </comment>
    <comment ref="AI85" authorId="0">
      <text>
        <r>
          <rPr>
            <b/>
            <sz val="9"/>
            <color indexed="81"/>
            <rFont val="Tahoma"/>
            <family val="2"/>
          </rPr>
          <t>Ines:</t>
        </r>
        <r>
          <rPr>
            <sz val="9"/>
            <color indexed="81"/>
            <rFont val="Tahoma"/>
            <family val="2"/>
          </rPr>
          <t xml:space="preserve">
Assumption</t>
        </r>
      </text>
    </comment>
    <comment ref="AI86" authorId="0">
      <text>
        <r>
          <rPr>
            <b/>
            <sz val="9"/>
            <color indexed="81"/>
            <rFont val="Tahoma"/>
            <family val="2"/>
          </rPr>
          <t>Ines:</t>
        </r>
        <r>
          <rPr>
            <sz val="9"/>
            <color indexed="81"/>
            <rFont val="Tahoma"/>
            <family val="2"/>
          </rPr>
          <t xml:space="preserve">
Assumption</t>
        </r>
      </text>
    </comment>
    <comment ref="AI87" authorId="0">
      <text>
        <r>
          <rPr>
            <b/>
            <sz val="9"/>
            <color indexed="81"/>
            <rFont val="Tahoma"/>
            <family val="2"/>
          </rPr>
          <t>Ines:</t>
        </r>
        <r>
          <rPr>
            <sz val="9"/>
            <color indexed="81"/>
            <rFont val="Tahoma"/>
            <family val="2"/>
          </rPr>
          <t xml:space="preserve">
Assumption</t>
        </r>
      </text>
    </comment>
    <comment ref="AA93" authorId="0">
      <text>
        <r>
          <rPr>
            <b/>
            <sz val="9"/>
            <color indexed="81"/>
            <rFont val="Tahoma"/>
            <family val="2"/>
          </rPr>
          <t>Ines:</t>
        </r>
        <r>
          <rPr>
            <sz val="9"/>
            <color indexed="81"/>
            <rFont val="Tahoma"/>
            <family val="2"/>
          </rPr>
          <t xml:space="preserve">
Source: Guyana Biobehavioral Surveillance Survey (BBSS) 2014
Page :  134
Table 98. HIV/AIDS Testing and Circumcision, Hinterlands, Weighted
Mining- 22.5%
Logging - 19.1%
Average: 20.8%</t>
        </r>
      </text>
    </comment>
    <comment ref="AA94" authorId="0">
      <text>
        <r>
          <rPr>
            <b/>
            <sz val="9"/>
            <color indexed="81"/>
            <rFont val="Tahoma"/>
            <family val="2"/>
          </rPr>
          <t>Ines:</t>
        </r>
        <r>
          <rPr>
            <sz val="9"/>
            <color indexed="81"/>
            <rFont val="Tahoma"/>
            <family val="2"/>
          </rPr>
          <t xml:space="preserve">
Source: Guyana Biobehavioral Surveillance Survey (BBSS) 2014
Page : 106
Table 70. HIV/AIDS Testing and Circumcision, Unweighted, MSM
14-24 years = 23.3%
25+ = 26.0%
Average: </t>
        </r>
      </text>
    </comment>
    <comment ref="V95" authorId="0">
      <text>
        <r>
          <rPr>
            <b/>
            <sz val="9"/>
            <color indexed="81"/>
            <rFont val="Tahoma"/>
            <family val="2"/>
          </rPr>
          <t>Ines:</t>
        </r>
        <r>
          <rPr>
            <sz val="9"/>
            <color indexed="81"/>
            <rFont val="Tahoma"/>
            <family val="2"/>
          </rPr>
          <t xml:space="preserve">
Source: DHS 2009
Page: 227
Table 13.11 Male circumcision
</t>
        </r>
      </text>
    </comment>
    <comment ref="V96" authorId="0">
      <text>
        <r>
          <rPr>
            <b/>
            <sz val="9"/>
            <color indexed="81"/>
            <rFont val="Tahoma"/>
            <family val="2"/>
          </rPr>
          <t>Ines:</t>
        </r>
        <r>
          <rPr>
            <sz val="9"/>
            <color indexed="81"/>
            <rFont val="Tahoma"/>
            <family val="2"/>
          </rPr>
          <t xml:space="preserve">
Source: DHS 2009
Page: 227
Table 13.11 Male circumcision
20-24: 14.6%
25-29: 10.1%
30-39: 10.8%
40-49: 13.5%
Average:  12.25%
</t>
        </r>
      </text>
    </comment>
    <comment ref="AI97" authorId="0">
      <text>
        <r>
          <rPr>
            <b/>
            <sz val="9"/>
            <color indexed="81"/>
            <rFont val="Tahoma"/>
            <family val="2"/>
          </rPr>
          <t>Ines:</t>
        </r>
        <r>
          <rPr>
            <sz val="9"/>
            <color indexed="81"/>
            <rFont val="Tahoma"/>
            <family val="2"/>
          </rPr>
          <t xml:space="preserve">
Assume samed as M 20-49</t>
        </r>
      </text>
    </comment>
  </commentList>
</comments>
</file>

<file path=xl/sharedStrings.xml><?xml version="1.0" encoding="utf-8"?>
<sst xmlns="http://schemas.openxmlformats.org/spreadsheetml/2006/main" count="574" uniqueCount="167">
  <si>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</si>
  <si>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</si>
  <si>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http://optimamodel.com/file/indicator-guide</t>
  </si>
  <si>
    <t>Spreadsheet created with Optima version 2.1.7</t>
  </si>
  <si>
    <t>Date created: 2016-Nov-09 23:29:16</t>
  </si>
  <si>
    <t>Populations</t>
  </si>
  <si>
    <t>Short name</t>
  </si>
  <si>
    <t>Long name</t>
  </si>
  <si>
    <t>Male</t>
  </si>
  <si>
    <t>Female</t>
  </si>
  <si>
    <t>Age from (years)</t>
  </si>
  <si>
    <t>Age to (years)</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</si>
  <si>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</si>
  <si>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</si>
  <si>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</si>
  <si>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</si>
  <si>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</si>
  <si>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</si>
  <si>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</si>
  <si>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</si>
  <si>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</si>
  <si>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</si>
  <si>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</si>
  <si>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</si>
  <si>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</si>
  <si>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</si>
  <si>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</si>
  <si>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</si>
  <si>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</si>
  <si>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</si>
  <si>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</si>
  <si>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</si>
  <si>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</si>
  <si>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</si>
  <si>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</si>
  <si>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</si>
  <si>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</si>
  <si>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</si>
  <si>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</si>
  <si>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</si>
  <si>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</si>
  <si>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</si>
  <si>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</si>
  <si>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</si>
  <si>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</si>
  <si>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</si>
  <si>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</si>
  <si>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</si>
  <si>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</si>
  <si>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</si>
  <si>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</si>
  <si>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</si>
  <si>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</si>
  <si>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</si>
  <si>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</si>
  <si>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</si>
  <si>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</si>
  <si>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</si>
  <si>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</si>
  <si>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</si>
  <si>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</si>
  <si>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</si>
  <si>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</si>
  <si>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</si>
  <si>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</si>
  <si>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</si>
  <si>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</si>
  <si>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</si>
  <si>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</si>
  <si>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</si>
  <si>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</si>
  <si>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</si>
  <si>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</si>
  <si>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</si>
  <si>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</si>
  <si>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</si>
  <si>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</si>
  <si>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</si>
  <si>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</si>
  <si>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</si>
  <si>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</si>
  <si>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</si>
  <si>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</si>
  <si>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</si>
  <si>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</si>
  <si>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</si>
  <si>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</si>
  <si>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</si>
  <si>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</si>
  <si>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</si>
  <si>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</si>
  <si>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</si>
  <si>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</si>
  <si>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</si>
  <si>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</si>
  <si>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</si>
  <si>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</si>
  <si>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</si>
  <si>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</si>
  <si>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</si>
  <si>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</si>
  <si>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</si>
  <si>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</si>
  <si>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</si>
  <si>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</si>
  <si>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</si>
  <si>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</si>
  <si>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</si>
  <si>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</si>
  <si>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</si>
  <si>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</si>
  <si>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</si>
  <si>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</si>
  <si>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</si>
  <si>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</si>
  <si>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</si>
  <si>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FSW</t>
  </si>
  <si>
    <t>Female sex workers</t>
  </si>
  <si>
    <t>Clients</t>
  </si>
  <si>
    <t>Clients of sex workers</t>
  </si>
  <si>
    <t>MSM</t>
  </si>
  <si>
    <t>Men who have sex with men</t>
  </si>
  <si>
    <t>Children</t>
  </si>
  <si>
    <t>Children 0-14</t>
  </si>
  <si>
    <t>M 50+</t>
  </si>
  <si>
    <t>Males 50+</t>
  </si>
  <si>
    <t>F 50+</t>
  </si>
  <si>
    <t>Females 50+</t>
  </si>
  <si>
    <t>Unit cost of treatment</t>
  </si>
  <si>
    <t>Children original data:</t>
  </si>
  <si>
    <t>Ratio</t>
  </si>
  <si>
    <t>0-4</t>
  </si>
  <si>
    <t>5-9</t>
  </si>
  <si>
    <t>10-14</t>
  </si>
  <si>
    <t>15-19</t>
  </si>
  <si>
    <t>20-24</t>
  </si>
  <si>
    <t>25-29</t>
  </si>
  <si>
    <t>30-34</t>
  </si>
  <si>
    <t>35-39</t>
  </si>
  <si>
    <t>40-44</t>
  </si>
  <si>
    <t>45-49</t>
  </si>
  <si>
    <t>50-54</t>
  </si>
  <si>
    <t>55-59</t>
  </si>
  <si>
    <t>60-64</t>
  </si>
  <si>
    <t>65-69</t>
  </si>
  <si>
    <t>70-74</t>
  </si>
  <si>
    <t>75-79</t>
  </si>
  <si>
    <t>year</t>
  </si>
  <si>
    <t>&lt;15</t>
  </si>
  <si>
    <t>15-20</t>
  </si>
  <si>
    <t>20-50</t>
  </si>
  <si>
    <t>50+</t>
  </si>
  <si>
    <t>Was:</t>
  </si>
  <si>
    <t>Number of VL tests recommended per person per year</t>
  </si>
  <si>
    <t>M 15-24</t>
  </si>
  <si>
    <t>F 15-24</t>
  </si>
  <si>
    <t>Males 15-24</t>
  </si>
  <si>
    <t>Females 15-24</t>
  </si>
  <si>
    <t>M 25-49</t>
  </si>
  <si>
    <t>F 25-49</t>
  </si>
  <si>
    <t>Males 25-49</t>
  </si>
  <si>
    <t>Females 25-49</t>
  </si>
  <si>
    <t>F25-49 calc</t>
  </si>
  <si>
    <t>M25-49 calc</t>
  </si>
  <si>
    <t>undx</t>
  </si>
  <si>
    <t>propdx</t>
  </si>
  <si>
    <t>dx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</si>
</sst>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_-* #,##0_-;\-* #,##0_-;_-* &quot;-&quot;??_-;_-@_-"/>
    <numFmt numFmtId="166" formatCode="0.0%"/>
    <numFmt numFmtId="167" formatCode="0.000%"/>
    <numFmt numFmtId="168" formatCode="_-* #,##0.000_-;\-* #,##0.000_-;_-* &quot;-&quot;??_-;_-@_-"/>
    <numFmt numFmtId="169" formatCode="#\ ###\ ###\ ##0;\-#\ ###\ ###\ ##0;0"/>
  </numFmts>
  <fonts count="21" x14ac:knownFonts="1">
    <font>
      <sz val="11"/>
      <color theme="1"/>
      <name val="Calibri"/>
      <family val="2"/>
      <scheme val="minor"/>
    </font>
    <font>
      <sz val="20"/>
      <color rgb="FFD5AA1D"/>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charset val="1"/>
    </font>
    <font>
      <i/>
      <sz val="11"/>
      <color theme="1"/>
      <name val="Calibri"/>
      <family val="2"/>
      <scheme val="minor"/>
    </font>
    <font>
      <sz val="11"/>
      <color rgb="FF000000"/>
      <name val="Calibri"/>
      <family val="2"/>
      <scheme val="minor"/>
    </font>
    <font>
      <sz val="11"/>
      <color theme="1"/>
      <name val="Calibri"/>
      <family val="2"/>
      <scheme val="minor"/>
    </font>
    <font>
      <sz val="9"/>
      <color indexed="81"/>
      <name val="Tahoma"/>
      <family val="2"/>
    </font>
    <font>
      <b/>
      <sz val="9"/>
      <color indexed="81"/>
      <name val="Tahoma"/>
      <family val="2"/>
    </font>
    <font>
      <b/>
      <u/>
      <sz val="9"/>
      <color indexed="81"/>
      <name val="Tahoma"/>
      <family val="2"/>
    </font>
    <font>
      <u/>
      <sz val="9"/>
      <color indexed="81"/>
      <name val="Tahoma"/>
      <family val="2"/>
    </font>
    <font>
      <sz val="8"/>
      <color theme="1"/>
      <name val="Calibri"/>
      <family val="2"/>
      <scheme val="minor"/>
    </font>
    <font>
      <sz val="9"/>
      <color theme="1"/>
      <name val="Arial"/>
      <family val="2"/>
    </font>
    <font>
      <b/>
      <sz val="9"/>
      <color theme="1"/>
      <name val="Arial"/>
      <family val="2"/>
    </font>
    <font>
      <b/>
      <i/>
      <sz val="11"/>
      <color theme="1"/>
      <name val="Calibri"/>
      <family val="2"/>
      <scheme val="minor"/>
    </font>
    <font>
      <sz val="10"/>
      <name val="Arial"/>
      <family val="2"/>
      <charset val="1"/>
    </font>
    <font>
      <b/>
      <sz val="11"/>
      <color rgb="FF000000"/>
      <name val="Calibri"/>
      <family val="2"/>
      <charset val="1"/>
    </font>
    <font>
      <sz val="9"/>
      <color indexed="81"/>
      <name val="Calibri"/>
      <family val="2"/>
    </font>
    <font>
      <b/>
      <sz val="9"/>
      <color indexed="81"/>
      <name val="Calibri"/>
      <family val="2"/>
    </font>
  </fonts>
  <fills count="13">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18C1FF"/>
        <bgColor rgb="FF000000"/>
      </patternFill>
    </fill>
    <fill>
      <patternFill patternType="solid">
        <fgColor theme="0"/>
        <bgColor indexed="64"/>
      </patternFill>
    </fill>
    <fill>
      <patternFill patternType="solid">
        <fgColor rgb="FFFFA5DD"/>
        <bgColor indexed="64"/>
      </patternFill>
    </fill>
    <fill>
      <patternFill patternType="solid">
        <fgColor rgb="FFFFA5DD"/>
        <bgColor rgb="FF000000"/>
      </patternFill>
    </fill>
    <fill>
      <patternFill patternType="solid">
        <fgColor rgb="FFFFFF00"/>
        <bgColor indexed="64"/>
      </patternFill>
    </fill>
    <fill>
      <patternFill patternType="solid">
        <fgColor rgb="FF19C3FF"/>
        <bgColor indexed="64"/>
      </patternFill>
    </fill>
    <fill>
      <patternFill patternType="solid">
        <fgColor indexed="44"/>
        <bgColor indexed="64"/>
      </patternFill>
    </fill>
    <fill>
      <patternFill patternType="solid">
        <fgColor rgb="FF18C1FF"/>
        <bgColor rgb="FF18C1FF"/>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auto="1"/>
      </left>
      <right style="thin">
        <color auto="1"/>
      </right>
      <top style="thin">
        <color auto="1"/>
      </top>
      <bottom style="thin">
        <color auto="1"/>
      </bottom>
      <diagonal/>
    </border>
  </borders>
  <cellStyleXfs count="372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5" fillId="0" borderId="0" applyBorder="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3" fillId="0" borderId="0"/>
    <xf numFmtId="0" fontId="17"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3">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2" fillId="0" borderId="0" xfId="0" applyFont="1" applyAlignment="1">
      <alignment horizontal="right"/>
    </xf>
    <xf numFmtId="0" fontId="0" fillId="4" borderId="1" xfId="0" applyFill="1" applyBorder="1" applyProtection="1">
      <protection locked="0"/>
    </xf>
    <xf numFmtId="0" fontId="0" fillId="4" borderId="1" xfId="0" applyFill="1" applyBorder="1" applyProtection="1">
      <protection locked="0"/>
    </xf>
    <xf numFmtId="0" fontId="6" fillId="6" borderId="1" xfId="0" applyFont="1" applyFill="1" applyBorder="1" applyProtection="1">
      <protection locked="0"/>
    </xf>
    <xf numFmtId="0" fontId="0" fillId="4" borderId="1" xfId="0" applyFill="1" applyBorder="1" applyProtection="1">
      <protection locked="0"/>
    </xf>
    <xf numFmtId="0" fontId="0" fillId="0" borderId="0" xfId="0"/>
    <xf numFmtId="0" fontId="0" fillId="4" borderId="1" xfId="0" applyFill="1" applyBorder="1" applyProtection="1">
      <protection locked="0"/>
    </xf>
    <xf numFmtId="10" fontId="0" fillId="4" borderId="1" xfId="0" applyNumberFormat="1" applyFill="1" applyBorder="1" applyProtection="1">
      <protection locked="0"/>
    </xf>
    <xf numFmtId="10" fontId="0" fillId="4" borderId="1" xfId="0" applyNumberFormat="1" applyFill="1" applyBorder="1" applyProtection="1">
      <protection locked="0"/>
    </xf>
    <xf numFmtId="10" fontId="0" fillId="4" borderId="1" xfId="0" applyNumberFormat="1" applyFill="1" applyBorder="1" applyProtection="1">
      <protection locked="0"/>
    </xf>
    <xf numFmtId="10" fontId="0" fillId="4" borderId="1" xfId="0" applyNumberFormat="1" applyFill="1" applyBorder="1" applyProtection="1">
      <protection locked="0"/>
    </xf>
    <xf numFmtId="10" fontId="0" fillId="4" borderId="1" xfId="0" applyNumberFormat="1" applyFill="1" applyBorder="1" applyProtection="1">
      <protection locked="0"/>
    </xf>
    <xf numFmtId="10" fontId="0" fillId="4"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0" fillId="4" borderId="1" xfId="0" applyFill="1" applyBorder="1" applyProtection="1">
      <protection locked="0"/>
    </xf>
    <xf numFmtId="4" fontId="7" fillId="5" borderId="1" xfId="0" applyNumberFormat="1" applyFont="1" applyFill="1" applyBorder="1"/>
    <xf numFmtId="9" fontId="0" fillId="4"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9" fontId="0" fillId="4" borderId="1" xfId="0" applyNumberFormat="1" applyFill="1" applyBorder="1" applyProtection="1">
      <protection locked="0"/>
    </xf>
    <xf numFmtId="4" fontId="0" fillId="4" borderId="1" xfId="0" applyNumberFormat="1" applyFill="1" applyBorder="1" applyProtection="1">
      <protection locked="0"/>
    </xf>
    <xf numFmtId="4" fontId="0" fillId="0" borderId="0" xfId="0" applyNumberFormat="1"/>
    <xf numFmtId="4" fontId="0" fillId="4" borderId="1" xfId="0" applyNumberFormat="1" applyFill="1" applyBorder="1" applyProtection="1">
      <protection locked="0"/>
    </xf>
    <xf numFmtId="4" fontId="0" fillId="4" borderId="1" xfId="0" applyNumberFormat="1" applyFill="1" applyBorder="1" applyProtection="1">
      <protection locked="0"/>
    </xf>
    <xf numFmtId="4" fontId="0" fillId="4" borderId="1" xfId="0" applyNumberFormat="1" applyFill="1" applyBorder="1" applyProtection="1">
      <protection locked="0"/>
    </xf>
    <xf numFmtId="0" fontId="0" fillId="4" borderId="1" xfId="0" applyFill="1" applyBorder="1" applyProtection="1">
      <protection locked="0"/>
    </xf>
    <xf numFmtId="1" fontId="0" fillId="4" borderId="1" xfId="0" applyNumberFormat="1" applyFill="1" applyBorder="1" applyProtection="1">
      <protection locked="0"/>
    </xf>
    <xf numFmtId="0" fontId="0" fillId="4" borderId="1" xfId="0" applyFill="1" applyBorder="1" applyProtection="1">
      <protection locked="0"/>
    </xf>
    <xf numFmtId="1" fontId="0" fillId="4" borderId="1" xfId="0" applyNumberFormat="1" applyFill="1" applyBorder="1" applyProtection="1">
      <protection locked="0"/>
    </xf>
    <xf numFmtId="9" fontId="0" fillId="4" borderId="1" xfId="0" applyNumberFormat="1" applyFill="1" applyBorder="1" applyProtection="1">
      <protection locked="0"/>
    </xf>
    <xf numFmtId="9" fontId="0" fillId="4" borderId="1" xfId="0" applyNumberFormat="1" applyFill="1" applyBorder="1" applyProtection="1">
      <protection locked="0"/>
    </xf>
    <xf numFmtId="9" fontId="0" fillId="4" borderId="1" xfId="0" applyNumberFormat="1" applyFill="1" applyBorder="1" applyProtection="1">
      <protection locked="0"/>
    </xf>
    <xf numFmtId="9" fontId="0" fillId="4" borderId="1" xfId="0" applyNumberFormat="1" applyFill="1" applyBorder="1" applyProtection="1">
      <protection locked="0"/>
    </xf>
    <xf numFmtId="0" fontId="0" fillId="4" borderId="1" xfId="0" applyFill="1" applyBorder="1" applyProtection="1">
      <protection locked="0"/>
    </xf>
    <xf numFmtId="10" fontId="0" fillId="4" borderId="1" xfId="0" applyNumberFormat="1" applyFill="1" applyBorder="1" applyProtection="1">
      <protection locked="0"/>
    </xf>
    <xf numFmtId="9" fontId="0" fillId="4" borderId="1" xfId="0" applyNumberFormat="1" applyFill="1" applyBorder="1" applyProtection="1">
      <protection locked="0"/>
    </xf>
    <xf numFmtId="0" fontId="0" fillId="7" borderId="1" xfId="0" applyFill="1" applyBorder="1" applyProtection="1">
      <protection locked="0"/>
    </xf>
    <xf numFmtId="9" fontId="0" fillId="7" borderId="1" xfId="0" applyNumberFormat="1" applyFill="1" applyBorder="1" applyProtection="1">
      <protection locked="0"/>
    </xf>
    <xf numFmtId="10" fontId="0" fillId="7" borderId="1" xfId="0" applyNumberFormat="1" applyFill="1" applyBorder="1" applyProtection="1">
      <protection locked="0"/>
    </xf>
    <xf numFmtId="10" fontId="7" fillId="8" borderId="1" xfId="0" applyNumberFormat="1" applyFont="1" applyFill="1" applyBorder="1" applyProtection="1">
      <protection locked="0"/>
    </xf>
    <xf numFmtId="165" fontId="0" fillId="7" borderId="1" xfId="3544" applyNumberFormat="1" applyFont="1" applyFill="1" applyBorder="1" applyProtection="1">
      <protection locked="0"/>
    </xf>
    <xf numFmtId="0" fontId="0" fillId="9" borderId="1" xfId="0" applyFill="1" applyBorder="1" applyProtection="1">
      <protection locked="0"/>
    </xf>
    <xf numFmtId="166" fontId="0" fillId="7" borderId="1" xfId="3545" applyNumberFormat="1" applyFont="1" applyFill="1" applyBorder="1" applyProtection="1">
      <protection locked="0"/>
    </xf>
    <xf numFmtId="10" fontId="0" fillId="7" borderId="1" xfId="3545" applyNumberFormat="1" applyFont="1" applyFill="1" applyBorder="1" applyProtection="1">
      <protection locked="0"/>
    </xf>
    <xf numFmtId="0" fontId="0" fillId="10" borderId="1" xfId="0" applyFill="1" applyBorder="1" applyProtection="1">
      <protection locked="0"/>
    </xf>
    <xf numFmtId="165" fontId="0" fillId="10" borderId="1" xfId="3544" applyNumberFormat="1" applyFont="1" applyFill="1" applyBorder="1" applyProtection="1">
      <protection locked="0"/>
    </xf>
    <xf numFmtId="0" fontId="2" fillId="9" borderId="0" xfId="0" applyFont="1" applyFill="1" applyAlignment="1">
      <alignment horizontal="right"/>
    </xf>
    <xf numFmtId="166" fontId="0" fillId="7" borderId="1" xfId="0" applyNumberFormat="1" applyFill="1" applyBorder="1" applyProtection="1">
      <protection locked="0"/>
    </xf>
    <xf numFmtId="3" fontId="0" fillId="4" borderId="1" xfId="0" applyNumberFormat="1" applyFill="1" applyBorder="1" applyProtection="1">
      <protection locked="0"/>
    </xf>
    <xf numFmtId="165" fontId="0" fillId="7" borderId="1" xfId="0" applyNumberFormat="1" applyFill="1" applyBorder="1" applyProtection="1">
      <protection locked="0"/>
    </xf>
    <xf numFmtId="166" fontId="0" fillId="4" borderId="1" xfId="0" applyNumberFormat="1" applyFill="1" applyBorder="1" applyProtection="1">
      <protection locked="0"/>
    </xf>
    <xf numFmtId="165" fontId="0" fillId="4" borderId="1" xfId="3544" applyNumberFormat="1" applyFont="1" applyFill="1" applyBorder="1" applyProtection="1">
      <protection locked="0"/>
    </xf>
    <xf numFmtId="166" fontId="0" fillId="4" borderId="1" xfId="3545" applyNumberFormat="1" applyFont="1" applyFill="1" applyBorder="1" applyProtection="1">
      <protection locked="0"/>
    </xf>
    <xf numFmtId="2" fontId="0" fillId="4" borderId="1" xfId="0" applyNumberFormat="1" applyFill="1" applyBorder="1" applyProtection="1">
      <protection locked="0"/>
    </xf>
    <xf numFmtId="166" fontId="0" fillId="0" borderId="0" xfId="3545" applyNumberFormat="1" applyFont="1"/>
    <xf numFmtId="167" fontId="0" fillId="4" borderId="1" xfId="0" applyNumberFormat="1" applyFill="1" applyBorder="1" applyProtection="1">
      <protection locked="0"/>
    </xf>
    <xf numFmtId="165" fontId="0" fillId="0" borderId="0" xfId="0" applyNumberFormat="1"/>
    <xf numFmtId="166" fontId="0" fillId="10" borderId="1" xfId="3545" applyNumberFormat="1" applyFont="1" applyFill="1" applyBorder="1" applyProtection="1">
      <protection locked="0"/>
    </xf>
    <xf numFmtId="3" fontId="0" fillId="9" borderId="1" xfId="0" applyNumberFormat="1" applyFill="1" applyBorder="1" applyProtection="1">
      <protection locked="0"/>
    </xf>
    <xf numFmtId="9" fontId="0" fillId="10" borderId="2" xfId="3545" applyFont="1" applyFill="1" applyBorder="1" applyProtection="1">
      <protection locked="0"/>
    </xf>
    <xf numFmtId="166" fontId="0" fillId="9" borderId="1" xfId="0" applyNumberFormat="1" applyFill="1" applyBorder="1" applyProtection="1">
      <protection locked="0"/>
    </xf>
    <xf numFmtId="168" fontId="0" fillId="4" borderId="1" xfId="3544" applyNumberFormat="1" applyFont="1" applyFill="1" applyBorder="1" applyProtection="1">
      <protection locked="0"/>
    </xf>
    <xf numFmtId="0" fontId="13" fillId="0" borderId="0" xfId="3548"/>
    <xf numFmtId="0" fontId="14" fillId="0" borderId="0" xfId="3548" applyFont="1" applyAlignment="1">
      <alignment horizontal="center"/>
    </xf>
    <xf numFmtId="169" fontId="14" fillId="0" borderId="0" xfId="3548" applyNumberFormat="1" applyFont="1" applyAlignment="1">
      <alignment horizontal="right"/>
    </xf>
    <xf numFmtId="0" fontId="15" fillId="11" borderId="3" xfId="3548" quotePrefix="1" applyFont="1" applyFill="1" applyBorder="1" applyAlignment="1">
      <alignment horizontal="center" vertical="center"/>
    </xf>
    <xf numFmtId="169" fontId="13" fillId="0" borderId="0" xfId="3548" applyNumberFormat="1"/>
    <xf numFmtId="0" fontId="6" fillId="0" borderId="0" xfId="0" applyFont="1"/>
    <xf numFmtId="0" fontId="16" fillId="0" borderId="0" xfId="0" applyFont="1" applyAlignment="1">
      <alignment horizontal="right"/>
    </xf>
    <xf numFmtId="10" fontId="6" fillId="4" borderId="1" xfId="0" applyNumberFormat="1" applyFont="1" applyFill="1" applyBorder="1" applyProtection="1">
      <protection locked="0"/>
    </xf>
    <xf numFmtId="10" fontId="6" fillId="7" borderId="1" xfId="0" applyNumberFormat="1" applyFont="1" applyFill="1" applyBorder="1" applyProtection="1">
      <protection locked="0"/>
    </xf>
    <xf numFmtId="166" fontId="6" fillId="7" borderId="1" xfId="3545" applyNumberFormat="1" applyFont="1" applyFill="1" applyBorder="1" applyProtection="1">
      <protection locked="0"/>
    </xf>
    <xf numFmtId="10" fontId="6" fillId="7" borderId="1" xfId="3545" applyNumberFormat="1" applyFont="1" applyFill="1" applyBorder="1" applyProtection="1">
      <protection locked="0"/>
    </xf>
    <xf numFmtId="0" fontId="17" fillId="0" borderId="0" xfId="95" applyNumberFormat="1" applyFont="1"/>
    <xf numFmtId="0" fontId="18" fillId="0" borderId="0" xfId="0" applyFont="1" applyAlignment="1">
      <alignment horizontal="left"/>
    </xf>
    <xf numFmtId="4" fontId="5" fillId="12" borderId="1" xfId="3549" applyNumberFormat="1" applyFont="1" applyFill="1" applyBorder="1"/>
    <xf numFmtId="3" fontId="0" fillId="4" borderId="1" xfId="0" applyNumberFormat="1" applyFont="1" applyFill="1" applyBorder="1" applyProtection="1">
      <protection locked="0"/>
    </xf>
    <xf numFmtId="3" fontId="0" fillId="0" borderId="0" xfId="0" applyNumberFormat="1"/>
    <xf numFmtId="164" fontId="0" fillId="0" borderId="0" xfId="3544" applyFont="1"/>
    <xf numFmtId="0" fontId="1" fillId="2" borderId="0" xfId="0" applyFont="1" applyFill="1" applyAlignment="1">
      <alignment horizontal="center" vertical="center"/>
    </xf>
  </cellXfs>
  <cellStyles count="3724">
    <cellStyle name="Comma" xfId="3544" builtinId="3"/>
    <cellStyle name="Explanatory Text 2" xfId="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7"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3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5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6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78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89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0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2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3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5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6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7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69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0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2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3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4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6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7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0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1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3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4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6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7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28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0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6"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Normal" xfId="0" builtinId="0"/>
    <cellStyle name="Normal 2" xfId="3548"/>
    <cellStyle name="Normal 5 2" xfId="3549"/>
    <cellStyle name="Percent" xfId="3545" builtinId="5"/>
  </cellStyles>
  <dxfs count="0"/>
  <tableStyles count="0" defaultTableStyle="TableStyleMedium9" defaultPivotStyle="PivotStyleLight16"/>
  <colors>
    <mruColors>
      <color rgb="FF19C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Children</c:v>
          </c:tx>
          <c:val>
            <c:numRef>
              <c:f>'Population size'!$O$47:$AC$47</c:f>
              <c:numCache>
                <c:formatCode>_-* #,##0_-;\-* #,##0_-;_-* "-"??_-;_-@_-</c:formatCode>
                <c:ptCount val="15"/>
                <c:pt idx="0">
                  <c:v>265903.0</c:v>
                </c:pt>
                <c:pt idx="1">
                  <c:v>266789.0</c:v>
                </c:pt>
                <c:pt idx="2">
                  <c:v>268626.0</c:v>
                </c:pt>
                <c:pt idx="3">
                  <c:v>270901.0</c:v>
                </c:pt>
                <c:pt idx="4">
                  <c:v>272979.0</c:v>
                </c:pt>
                <c:pt idx="5">
                  <c:v>274382.0</c:v>
                </c:pt>
                <c:pt idx="6">
                  <c:v>270892.0</c:v>
                </c:pt>
                <c:pt idx="7">
                  <c:v>266628.0</c:v>
                </c:pt>
                <c:pt idx="8">
                  <c:v>262185.0</c:v>
                </c:pt>
                <c:pt idx="9">
                  <c:v>258259.0</c:v>
                </c:pt>
                <c:pt idx="10">
                  <c:v>254900.0</c:v>
                </c:pt>
                <c:pt idx="11">
                  <c:v>247038.0</c:v>
                </c:pt>
                <c:pt idx="12">
                  <c:v>240322</c:v>
                </c:pt>
                <c:pt idx="13">
                  <c:v>234124.0</c:v>
                </c:pt>
                <c:pt idx="14">
                  <c:v>227700.0</c:v>
                </c:pt>
              </c:numCache>
            </c:numRef>
          </c:val>
          <c:smooth val="0"/>
        </c:ser>
        <c:ser>
          <c:idx val="1"/>
          <c:order val="1"/>
          <c:tx>
            <c:v>M 15-19+'Population size'!$N$20:$AC$20</c:v>
          </c:tx>
          <c:val>
            <c:numRef>
              <c:f>'Population size'!$N$20:$AC$20</c:f>
              <c:numCache>
                <c:formatCode>_-* #,##0_-;\-* #,##0_-;_-* "-"??_-;_-@_-</c:formatCode>
                <c:ptCount val="16"/>
                <c:pt idx="0">
                  <c:v>68630.0</c:v>
                </c:pt>
                <c:pt idx="1">
                  <c:v>65112</c:v>
                </c:pt>
                <c:pt idx="2">
                  <c:v>61706.0</c:v>
                </c:pt>
                <c:pt idx="3">
                  <c:v>58599.00000000001</c:v>
                </c:pt>
                <c:pt idx="4">
                  <c:v>56084.0</c:v>
                </c:pt>
                <c:pt idx="5">
                  <c:v>54426.0</c:v>
                </c:pt>
                <c:pt idx="6">
                  <c:v>55794.0</c:v>
                </c:pt>
                <c:pt idx="7">
                  <c:v>57591.0</c:v>
                </c:pt>
                <c:pt idx="8">
                  <c:v>59726.0</c:v>
                </c:pt>
                <c:pt idx="9">
                  <c:v>62146.0</c:v>
                </c:pt>
                <c:pt idx="10">
                  <c:v>64834.0</c:v>
                </c:pt>
                <c:pt idx="11">
                  <c:v>68651.0</c:v>
                </c:pt>
                <c:pt idx="12">
                  <c:v>72710.0</c:v>
                </c:pt>
                <c:pt idx="13">
                  <c:v>76821.0</c:v>
                </c:pt>
                <c:pt idx="14">
                  <c:v>80690.0</c:v>
                </c:pt>
                <c:pt idx="15">
                  <c:v>84076.0</c:v>
                </c:pt>
              </c:numCache>
            </c:numRef>
          </c:val>
          <c:smooth val="0"/>
        </c:ser>
        <c:dLbls>
          <c:showLegendKey val="0"/>
          <c:showVal val="0"/>
          <c:showCatName val="0"/>
          <c:showSerName val="0"/>
          <c:showPercent val="0"/>
          <c:showBubbleSize val="0"/>
        </c:dLbls>
        <c:marker val="1"/>
        <c:smooth val="0"/>
        <c:axId val="2082625608"/>
        <c:axId val="2082625240"/>
      </c:lineChart>
      <c:catAx>
        <c:axId val="2082625608"/>
        <c:scaling>
          <c:orientation val="minMax"/>
        </c:scaling>
        <c:delete val="0"/>
        <c:axPos val="b"/>
        <c:majorTickMark val="out"/>
        <c:minorTickMark val="none"/>
        <c:tickLblPos val="nextTo"/>
        <c:crossAx val="2082625240"/>
        <c:crosses val="autoZero"/>
        <c:auto val="1"/>
        <c:lblAlgn val="ctr"/>
        <c:lblOffset val="100"/>
        <c:noMultiLvlLbl val="0"/>
      </c:catAx>
      <c:valAx>
        <c:axId val="2082625240"/>
        <c:scaling>
          <c:orientation val="minMax"/>
        </c:scaling>
        <c:delete val="0"/>
        <c:axPos val="l"/>
        <c:majorGridlines/>
        <c:numFmt formatCode="_-* #,##0_-;\-* #,##0_-;_-* &quot;-&quot;??_-;_-@_-" sourceLinked="1"/>
        <c:majorTickMark val="out"/>
        <c:minorTickMark val="none"/>
        <c:tickLblPos val="nextTo"/>
        <c:crossAx val="2082625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'Population size'!$U$77</c:f>
              <c:strCache>
                <c:ptCount val="1"/>
                <c:pt idx="0">
                  <c:v>&lt;15</c:v>
                </c:pt>
              </c:strCache>
            </c:strRef>
          </c:tx>
          <c:xVal>
            <c:numRef>
              <c:f>'Population size'!$T$78:$T$92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size'!$U$78:$U$92</c:f>
              <c:numCache>
                <c:formatCode>#\ ###\ ###\ ##0;\-#\ ###\ ###\ ##0;0</c:formatCode>
                <c:ptCount val="15"/>
                <c:pt idx="0">
                  <c:v>134.374</c:v>
                </c:pt>
                <c:pt idx="1">
                  <c:v>134.768</c:v>
                </c:pt>
                <c:pt idx="2">
                  <c:v>134.995</c:v>
                </c:pt>
                <c:pt idx="3">
                  <c:v>135.266</c:v>
                </c:pt>
                <c:pt idx="4">
                  <c:v>135.924</c:v>
                </c:pt>
                <c:pt idx="5">
                  <c:v>137.009</c:v>
                </c:pt>
                <c:pt idx="6">
                  <c:v>134.96</c:v>
                </c:pt>
                <c:pt idx="7">
                  <c:v>133.003</c:v>
                </c:pt>
                <c:pt idx="8">
                  <c:v>131.184</c:v>
                </c:pt>
                <c:pt idx="9">
                  <c:v>129.451</c:v>
                </c:pt>
                <c:pt idx="10">
                  <c:v>127.681</c:v>
                </c:pt>
                <c:pt idx="11">
                  <c:v>124.148</c:v>
                </c:pt>
                <c:pt idx="12">
                  <c:v>121.039</c:v>
                </c:pt>
                <c:pt idx="13">
                  <c:v>118.064</c:v>
                </c:pt>
                <c:pt idx="14">
                  <c:v>114.966</c:v>
                </c:pt>
              </c:numCache>
            </c:numRef>
          </c:yVal>
          <c:smooth val="1"/>
        </c:ser>
        <c:ser>
          <c:idx val="1"/>
          <c:order val="1"/>
          <c:tx>
            <c:strRef>
              <c:f>'Population size'!$V$77</c:f>
              <c:strCache>
                <c:ptCount val="1"/>
                <c:pt idx="0">
                  <c:v>15-20</c:v>
                </c:pt>
              </c:strCache>
            </c:strRef>
          </c:tx>
          <c:xVal>
            <c:numRef>
              <c:f>'Population size'!$T$78:$T$92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size'!$V$78:$V$92</c:f>
              <c:numCache>
                <c:formatCode>#\ ###\ ###\ ##0;\-#\ ###\ ###\ ##0;0</c:formatCode>
                <c:ptCount val="15"/>
                <c:pt idx="0">
                  <c:v>33.688</c:v>
                </c:pt>
                <c:pt idx="1">
                  <c:v>32.628</c:v>
                </c:pt>
                <c:pt idx="2">
                  <c:v>31.587</c:v>
                </c:pt>
                <c:pt idx="3">
                  <c:v>30.386</c:v>
                </c:pt>
                <c:pt idx="4">
                  <c:v>29.256</c:v>
                </c:pt>
                <c:pt idx="5">
                  <c:v>28.731</c:v>
                </c:pt>
                <c:pt idx="6">
                  <c:v>30.316</c:v>
                </c:pt>
                <c:pt idx="7">
                  <c:v>32.463</c:v>
                </c:pt>
                <c:pt idx="8">
                  <c:v>34.823</c:v>
                </c:pt>
                <c:pt idx="9">
                  <c:v>37.009</c:v>
                </c:pt>
                <c:pt idx="10">
                  <c:v>38.882</c:v>
                </c:pt>
                <c:pt idx="11">
                  <c:v>41.208</c:v>
                </c:pt>
                <c:pt idx="12">
                  <c:v>43.339</c:v>
                </c:pt>
                <c:pt idx="13">
                  <c:v>45.205</c:v>
                </c:pt>
                <c:pt idx="14">
                  <c:v>46.693</c:v>
                </c:pt>
              </c:numCache>
            </c:numRef>
          </c:yVal>
          <c:smooth val="1"/>
        </c:ser>
        <c:ser>
          <c:idx val="2"/>
          <c:order val="2"/>
          <c:tx>
            <c:strRef>
              <c:f>'Population size'!$W$77</c:f>
              <c:strCache>
                <c:ptCount val="1"/>
                <c:pt idx="0">
                  <c:v>20-50</c:v>
                </c:pt>
              </c:strCache>
            </c:strRef>
          </c:tx>
          <c:xVal>
            <c:numRef>
              <c:f>'Population size'!$T$78:$T$92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size'!$W$78:$W$92</c:f>
              <c:numCache>
                <c:formatCode>#\ ###\ ###\ ##0;\-#\ ###\ ###\ ##0;0</c:formatCode>
                <c:ptCount val="15"/>
                <c:pt idx="0">
                  <c:v>162.208</c:v>
                </c:pt>
                <c:pt idx="1">
                  <c:v>162.199</c:v>
                </c:pt>
                <c:pt idx="2">
                  <c:v>161.116</c:v>
                </c:pt>
                <c:pt idx="3">
                  <c:v>159.307</c:v>
                </c:pt>
                <c:pt idx="4">
                  <c:v>156.914</c:v>
                </c:pt>
                <c:pt idx="5">
                  <c:v>153.899</c:v>
                </c:pt>
                <c:pt idx="6">
                  <c:v>153.285</c:v>
                </c:pt>
                <c:pt idx="7">
                  <c:v>152.655</c:v>
                </c:pt>
                <c:pt idx="8">
                  <c:v>152.035</c:v>
                </c:pt>
                <c:pt idx="9">
                  <c:v>151.496</c:v>
                </c:pt>
                <c:pt idx="10">
                  <c:v>151.068</c:v>
                </c:pt>
                <c:pt idx="11">
                  <c:v>151.327</c:v>
                </c:pt>
                <c:pt idx="12">
                  <c:v>151.388</c:v>
                </c:pt>
                <c:pt idx="13">
                  <c:v>151.56</c:v>
                </c:pt>
                <c:pt idx="14">
                  <c:v>152.1689999999999</c:v>
                </c:pt>
              </c:numCache>
            </c:numRef>
          </c:yVal>
          <c:smooth val="1"/>
        </c:ser>
        <c:ser>
          <c:idx val="3"/>
          <c:order val="3"/>
          <c:tx>
            <c:strRef>
              <c:f>'Population size'!$X$77</c:f>
              <c:strCache>
                <c:ptCount val="1"/>
                <c:pt idx="0">
                  <c:v>50+</c:v>
                </c:pt>
              </c:strCache>
            </c:strRef>
          </c:tx>
          <c:xVal>
            <c:numRef>
              <c:f>'Population size'!$T$78:$T$92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size'!$X$78:$X$92</c:f>
              <c:numCache>
                <c:formatCode>#\ ###\ ###\ ##0;\-#\ ###\ ###\ ##0;0</c:formatCode>
                <c:ptCount val="15"/>
                <c:pt idx="0">
                  <c:v>38.86799999999997</c:v>
                </c:pt>
                <c:pt idx="1">
                  <c:v>39.60299999999996</c:v>
                </c:pt>
                <c:pt idx="2">
                  <c:v>40.46599999999997</c:v>
                </c:pt>
                <c:pt idx="3">
                  <c:v>41.63600000000005</c:v>
                </c:pt>
                <c:pt idx="4">
                  <c:v>43.25400000000005</c:v>
                </c:pt>
                <c:pt idx="5">
                  <c:v>45.38200000000004</c:v>
                </c:pt>
                <c:pt idx="6">
                  <c:v>47.025</c:v>
                </c:pt>
                <c:pt idx="7">
                  <c:v>48.94800000000005</c:v>
                </c:pt>
                <c:pt idx="8">
                  <c:v>51.184</c:v>
                </c:pt>
                <c:pt idx="9">
                  <c:v>53.69000000000004</c:v>
                </c:pt>
                <c:pt idx="10">
                  <c:v>56.37500000000007</c:v>
                </c:pt>
                <c:pt idx="11">
                  <c:v>59.255</c:v>
                </c:pt>
                <c:pt idx="12">
                  <c:v>62.05699999999997</c:v>
                </c:pt>
                <c:pt idx="13">
                  <c:v>64.85900000000001</c:v>
                </c:pt>
                <c:pt idx="14">
                  <c:v>67.786</c:v>
                </c:pt>
              </c:numCache>
            </c:numRef>
          </c:yVal>
          <c:smooth val="1"/>
        </c:ser>
        <c:dLbls>
          <c:showLegendKey val="0"/>
          <c:showVal val="0"/>
          <c:showCatName val="0"/>
          <c:showSerName val="0"/>
          <c:showPercent val="0"/>
          <c:showBubbleSize val="0"/>
        </c:dLbls>
        <c:axId val="2082547624"/>
        <c:axId val="2082544472"/>
      </c:scatterChart>
      <c:valAx>
        <c:axId val="2082547624"/>
        <c:scaling>
          <c:orientation val="minMax"/>
        </c:scaling>
        <c:delete val="0"/>
        <c:axPos val="b"/>
        <c:numFmt formatCode="General" sourceLinked="1"/>
        <c:majorTickMark val="out"/>
        <c:minorTickMark val="none"/>
        <c:tickLblPos val="nextTo"/>
        <c:crossAx val="2082544472"/>
        <c:crosses val="autoZero"/>
        <c:crossBetween val="midCat"/>
      </c:valAx>
      <c:valAx>
        <c:axId val="2082544472"/>
        <c:scaling>
          <c:orientation val="minMax"/>
        </c:scaling>
        <c:delete val="0"/>
        <c:axPos val="l"/>
        <c:majorGridlines/>
        <c:numFmt formatCode="#\ ###\ ###\ ##0;\-#\ ###\ ###\ ##0;0" sourceLinked="1"/>
        <c:majorTickMark val="out"/>
        <c:minorTickMark val="none"/>
        <c:tickLblPos val="nextTo"/>
        <c:crossAx val="20825476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'Population size'!$AA$77</c:f>
              <c:strCache>
                <c:ptCount val="1"/>
                <c:pt idx="0">
                  <c:v>&lt;15</c:v>
                </c:pt>
              </c:strCache>
            </c:strRef>
          </c:tx>
          <c:xVal>
            <c:numRef>
              <c:f>'Population size'!$Z$78:$Z$92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size'!$AA$78:$AA$92</c:f>
              <c:numCache>
                <c:formatCode>General</c:formatCode>
                <c:ptCount val="15"/>
                <c:pt idx="0">
                  <c:v>8.958266666666666</c:v>
                </c:pt>
                <c:pt idx="1">
                  <c:v>8.984533333333333</c:v>
                </c:pt>
                <c:pt idx="2">
                  <c:v>8.999666666666666</c:v>
                </c:pt>
                <c:pt idx="3">
                  <c:v>9.017733333333332</c:v>
                </c:pt>
                <c:pt idx="4">
                  <c:v>9.0616</c:v>
                </c:pt>
                <c:pt idx="5">
                  <c:v>9.133933333333333</c:v>
                </c:pt>
                <c:pt idx="6">
                  <c:v>8.997333333333333</c:v>
                </c:pt>
                <c:pt idx="7">
                  <c:v>8.866866666666664</c:v>
                </c:pt>
                <c:pt idx="8">
                  <c:v>8.7456</c:v>
                </c:pt>
                <c:pt idx="9">
                  <c:v>8.630066666666666</c:v>
                </c:pt>
                <c:pt idx="10">
                  <c:v>8.512066666666665</c:v>
                </c:pt>
                <c:pt idx="11">
                  <c:v>8.276533333333333</c:v>
                </c:pt>
                <c:pt idx="12">
                  <c:v>8.069266666666665</c:v>
                </c:pt>
                <c:pt idx="13">
                  <c:v>7.870933333333332</c:v>
                </c:pt>
                <c:pt idx="14">
                  <c:v>7.6644</c:v>
                </c:pt>
              </c:numCache>
            </c:numRef>
          </c:yVal>
          <c:smooth val="1"/>
        </c:ser>
        <c:ser>
          <c:idx val="1"/>
          <c:order val="1"/>
          <c:tx>
            <c:strRef>
              <c:f>'Population size'!$AB$77</c:f>
              <c:strCache>
                <c:ptCount val="1"/>
                <c:pt idx="0">
                  <c:v>15-20</c:v>
                </c:pt>
              </c:strCache>
            </c:strRef>
          </c:tx>
          <c:xVal>
            <c:numRef>
              <c:f>'Population size'!$Z$78:$Z$92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size'!$AB$78:$AB$92</c:f>
              <c:numCache>
                <c:formatCode>General</c:formatCode>
                <c:ptCount val="15"/>
                <c:pt idx="0">
                  <c:v>6.7376</c:v>
                </c:pt>
                <c:pt idx="1">
                  <c:v>6.5256</c:v>
                </c:pt>
                <c:pt idx="2">
                  <c:v>6.3174</c:v>
                </c:pt>
                <c:pt idx="3">
                  <c:v>6.077199999999999</c:v>
                </c:pt>
                <c:pt idx="4">
                  <c:v>5.8512</c:v>
                </c:pt>
                <c:pt idx="5">
                  <c:v>5.7462</c:v>
                </c:pt>
                <c:pt idx="6">
                  <c:v>6.0632</c:v>
                </c:pt>
                <c:pt idx="7">
                  <c:v>6.4926</c:v>
                </c:pt>
                <c:pt idx="8">
                  <c:v>6.9646</c:v>
                </c:pt>
                <c:pt idx="9">
                  <c:v>7.4018</c:v>
                </c:pt>
                <c:pt idx="10">
                  <c:v>7.7764</c:v>
                </c:pt>
                <c:pt idx="11">
                  <c:v>8.2416</c:v>
                </c:pt>
                <c:pt idx="12">
                  <c:v>8.6678</c:v>
                </c:pt>
                <c:pt idx="13">
                  <c:v>9.041</c:v>
                </c:pt>
                <c:pt idx="14">
                  <c:v>9.3386</c:v>
                </c:pt>
              </c:numCache>
            </c:numRef>
          </c:yVal>
          <c:smooth val="1"/>
        </c:ser>
        <c:ser>
          <c:idx val="2"/>
          <c:order val="2"/>
          <c:tx>
            <c:strRef>
              <c:f>'Population size'!$AC$77</c:f>
              <c:strCache>
                <c:ptCount val="1"/>
                <c:pt idx="0">
                  <c:v>20-50</c:v>
                </c:pt>
              </c:strCache>
            </c:strRef>
          </c:tx>
          <c:xVal>
            <c:numRef>
              <c:f>'Population size'!$Z$78:$Z$92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size'!$AC$78:$AC$92</c:f>
              <c:numCache>
                <c:formatCode>General</c:formatCode>
                <c:ptCount val="15"/>
                <c:pt idx="0">
                  <c:v>5.406933333333332</c:v>
                </c:pt>
                <c:pt idx="1">
                  <c:v>5.406633333333333</c:v>
                </c:pt>
                <c:pt idx="2">
                  <c:v>5.370533333333332</c:v>
                </c:pt>
                <c:pt idx="3">
                  <c:v>5.310233333333333</c:v>
                </c:pt>
                <c:pt idx="4">
                  <c:v>5.230466666666667</c:v>
                </c:pt>
                <c:pt idx="5">
                  <c:v>5.129966666666666</c:v>
                </c:pt>
                <c:pt idx="6">
                  <c:v>5.1095</c:v>
                </c:pt>
                <c:pt idx="7">
                  <c:v>5.0885</c:v>
                </c:pt>
                <c:pt idx="8">
                  <c:v>5.067833333333334</c:v>
                </c:pt>
                <c:pt idx="9">
                  <c:v>5.049866666666665</c:v>
                </c:pt>
                <c:pt idx="10">
                  <c:v>5.0356</c:v>
                </c:pt>
                <c:pt idx="11">
                  <c:v>5.044233333333333</c:v>
                </c:pt>
                <c:pt idx="12">
                  <c:v>5.046266666666666</c:v>
                </c:pt>
                <c:pt idx="13">
                  <c:v>5.052</c:v>
                </c:pt>
                <c:pt idx="14">
                  <c:v>5.072299999999996</c:v>
                </c:pt>
              </c:numCache>
            </c:numRef>
          </c:yVal>
          <c:smooth val="1"/>
        </c:ser>
        <c:ser>
          <c:idx val="3"/>
          <c:order val="3"/>
          <c:tx>
            <c:strRef>
              <c:f>'Population size'!$AD$77</c:f>
              <c:strCache>
                <c:ptCount val="1"/>
                <c:pt idx="0">
                  <c:v>50+</c:v>
                </c:pt>
              </c:strCache>
            </c:strRef>
          </c:tx>
          <c:xVal>
            <c:numRef>
              <c:f>'Population size'!$Z$78:$Z$92</c:f>
              <c:numCache>
                <c:formatCode>General</c:formatCode>
                <c:ptCount val="15"/>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numCache>
            </c:numRef>
          </c:xVal>
          <c:yVal>
            <c:numRef>
              <c:f>'Population size'!$AD$78:$AD$92</c:f>
              <c:numCache>
                <c:formatCode>General</c:formatCode>
                <c:ptCount val="15"/>
                <c:pt idx="0">
                  <c:v>2.591199999999998</c:v>
                </c:pt>
                <c:pt idx="1">
                  <c:v>2.640199999999998</c:v>
                </c:pt>
                <c:pt idx="2">
                  <c:v>2.697733333333332</c:v>
                </c:pt>
                <c:pt idx="3">
                  <c:v>2.775733333333337</c:v>
                </c:pt>
                <c:pt idx="4">
                  <c:v>2.883600000000003</c:v>
                </c:pt>
                <c:pt idx="5">
                  <c:v>3.025466666666669</c:v>
                </c:pt>
                <c:pt idx="6">
                  <c:v>3.134999999999999</c:v>
                </c:pt>
                <c:pt idx="7">
                  <c:v>3.263200000000003</c:v>
                </c:pt>
                <c:pt idx="8">
                  <c:v>3.412266666666667</c:v>
                </c:pt>
                <c:pt idx="9">
                  <c:v>3.579333333333336</c:v>
                </c:pt>
                <c:pt idx="10">
                  <c:v>3.758333333333338</c:v>
                </c:pt>
                <c:pt idx="11">
                  <c:v>3.950333333333333</c:v>
                </c:pt>
                <c:pt idx="12">
                  <c:v>4.137133333333331</c:v>
                </c:pt>
                <c:pt idx="13">
                  <c:v>4.323933333333334</c:v>
                </c:pt>
                <c:pt idx="14">
                  <c:v>4.519066666666666</c:v>
                </c:pt>
              </c:numCache>
            </c:numRef>
          </c:yVal>
          <c:smooth val="1"/>
        </c:ser>
        <c:dLbls>
          <c:showLegendKey val="0"/>
          <c:showVal val="0"/>
          <c:showCatName val="0"/>
          <c:showSerName val="0"/>
          <c:showPercent val="0"/>
          <c:showBubbleSize val="0"/>
        </c:dLbls>
        <c:axId val="2082510040"/>
        <c:axId val="2082506904"/>
      </c:scatterChart>
      <c:valAx>
        <c:axId val="2082510040"/>
        <c:scaling>
          <c:orientation val="minMax"/>
        </c:scaling>
        <c:delete val="0"/>
        <c:axPos val="b"/>
        <c:numFmt formatCode="General" sourceLinked="1"/>
        <c:majorTickMark val="out"/>
        <c:minorTickMark val="none"/>
        <c:tickLblPos val="nextTo"/>
        <c:crossAx val="2082506904"/>
        <c:crosses val="autoZero"/>
        <c:crossBetween val="midCat"/>
      </c:valAx>
      <c:valAx>
        <c:axId val="2082506904"/>
        <c:scaling>
          <c:orientation val="minMax"/>
        </c:scaling>
        <c:delete val="0"/>
        <c:axPos val="l"/>
        <c:majorGridlines/>
        <c:numFmt formatCode="General" sourceLinked="1"/>
        <c:majorTickMark val="out"/>
        <c:minorTickMark val="none"/>
        <c:tickLblPos val="nextTo"/>
        <c:crossAx val="20825100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30</xdr:col>
      <xdr:colOff>267890</xdr:colOff>
      <xdr:row>42</xdr:row>
      <xdr:rowOff>63102</xdr:rowOff>
    </xdr:from>
    <xdr:to>
      <xdr:col>36</xdr:col>
      <xdr:colOff>119063</xdr:colOff>
      <xdr:row>52</xdr:row>
      <xdr:rowOff>154781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125015</xdr:colOff>
      <xdr:row>74</xdr:row>
      <xdr:rowOff>134540</xdr:rowOff>
    </xdr:from>
    <xdr:to>
      <xdr:col>39</xdr:col>
      <xdr:colOff>315515</xdr:colOff>
      <xdr:row>89</xdr:row>
      <xdr:rowOff>20240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17859</xdr:colOff>
      <xdr:row>90</xdr:row>
      <xdr:rowOff>146447</xdr:rowOff>
    </xdr:from>
    <xdr:to>
      <xdr:col>39</xdr:col>
      <xdr:colOff>208359</xdr:colOff>
      <xdr:row>105</xdr:row>
      <xdr:rowOff>32147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F25" sqref="F25"/>
    </sheetView>
  </sheetViews>
  <sheetFormatPr baseColWidth="10" defaultColWidth="8.83203125" defaultRowHeight="14" x14ac:dyDescent="0"/>
  <cols>
    <col min="1" max="1" width="80.6640625" customWidth="1"/>
  </cols>
  <sheetData>
    <row r="1" spans="1:1">
      <c r="A1" s="92" t="s">
        <v>0</v>
      </c>
    </row>
    <row r="2" spans="1:1">
      <c r="A2" s="92"/>
    </row>
    <row r="3" spans="1:1">
      <c r="A3" s="92"/>
    </row>
    <row r="4" spans="1:1">
      <c r="A4" s="1"/>
    </row>
    <row r="5" spans="1:1" ht="65" customHeight="1">
      <c r="A5" s="1" t="s">
        <v>1</v>
      </c>
    </row>
    <row r="6" spans="1:1">
      <c r="A6" s="1"/>
    </row>
    <row r="7" spans="1:1">
      <c r="A7" s="1" t="s">
        <v>2</v>
      </c>
    </row>
    <row r="8" spans="1:1">
      <c r="A8" s="1"/>
    </row>
    <row r="9" spans="1:1">
      <c r="A9" s="1" t="s">
        <v>3</v>
      </c>
    </row>
    <row r="10" spans="1:1">
      <c r="A10" s="1"/>
    </row>
    <row r="11" spans="1:1">
      <c r="A11" s="1" t="s">
        <v>4</v>
      </c>
    </row>
    <row r="12" spans="1:1">
      <c r="A12" s="1"/>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topLeftCell="L1" zoomScale="80" zoomScaleNormal="80" zoomScalePageLayoutView="80" workbookViewId="0">
      <selection activeCell="AI34" sqref="AI34"/>
    </sheetView>
  </sheetViews>
  <sheetFormatPr baseColWidth="10" defaultColWidth="8.83203125" defaultRowHeight="14" x14ac:dyDescent="0"/>
  <sheetData>
    <row r="1" spans="1:35">
      <c r="A1" s="2" t="s">
        <v>55</v>
      </c>
    </row>
    <row r="2" spans="1: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I2" s="4" t="s">
        <v>13</v>
      </c>
    </row>
    <row r="3" spans="1:3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6" t="s">
        <v>15</v>
      </c>
      <c r="AI3" s="5">
        <v>0</v>
      </c>
    </row>
    <row r="4" spans="1:3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t="s">
        <v>15</v>
      </c>
      <c r="AI4" s="46">
        <v>0</v>
      </c>
    </row>
    <row r="5" spans="1:3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6" t="s">
        <v>15</v>
      </c>
      <c r="AI5" s="46">
        <v>0</v>
      </c>
    </row>
    <row r="6" spans="1:35">
      <c r="B6" s="4" t="str">
        <f>Populations!$C$6</f>
        <v>Children</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6" t="s">
        <v>15</v>
      </c>
      <c r="AI6" s="46">
        <v>0</v>
      </c>
    </row>
    <row r="7" spans="1:35">
      <c r="B7" s="4" t="str">
        <f>Populations!$C$7</f>
        <v>M 15-24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6" t="s">
        <v>15</v>
      </c>
      <c r="AI7" s="46">
        <v>0</v>
      </c>
    </row>
    <row r="8" spans="1:35">
      <c r="B8" s="4" t="str">
        <f>Populations!$C$8</f>
        <v>F 15-24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t="s">
        <v>15</v>
      </c>
      <c r="AI8" s="46">
        <v>0</v>
      </c>
    </row>
    <row r="9" spans="1:35">
      <c r="B9" s="4" t="str">
        <f>Populations!$C$9</f>
        <v>M 25-49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t="s">
        <v>15</v>
      </c>
      <c r="AI9" s="46">
        <v>0</v>
      </c>
    </row>
    <row r="10" spans="1:35">
      <c r="B10" s="4" t="str">
        <f>Populations!$C$10</f>
        <v>F 25-49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t="s">
        <v>15</v>
      </c>
      <c r="AI10" s="46">
        <v>0</v>
      </c>
    </row>
    <row r="11" spans="1:35">
      <c r="B11" s="4" t="str">
        <f>Populations!$C$11</f>
        <v>M 50+</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t="s">
        <v>15</v>
      </c>
      <c r="AI11" s="46">
        <v>0</v>
      </c>
    </row>
    <row r="12" spans="1:35">
      <c r="B12" s="4" t="str">
        <f>Populations!$C$12</f>
        <v>F 50+</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t="s">
        <v>15</v>
      </c>
      <c r="AI12" s="46">
        <v>0</v>
      </c>
    </row>
    <row r="16" spans="1:35">
      <c r="A16" s="2" t="s">
        <v>56</v>
      </c>
    </row>
    <row r="17" spans="1:35">
      <c r="C17" s="4">
        <v>1990</v>
      </c>
      <c r="D17" s="4">
        <v>1991</v>
      </c>
      <c r="E17" s="4">
        <v>1992</v>
      </c>
      <c r="F17" s="4">
        <v>1993</v>
      </c>
      <c r="G17" s="4">
        <v>1994</v>
      </c>
      <c r="H17" s="4">
        <v>1995</v>
      </c>
      <c r="I17" s="4">
        <v>1996</v>
      </c>
      <c r="J17" s="4">
        <v>1997</v>
      </c>
      <c r="K17" s="4">
        <v>1998</v>
      </c>
      <c r="L17" s="4">
        <v>1999</v>
      </c>
      <c r="M17" s="4">
        <v>2000</v>
      </c>
      <c r="N17" s="4">
        <v>2001</v>
      </c>
      <c r="O17" s="4">
        <v>2002</v>
      </c>
      <c r="P17" s="4">
        <v>2003</v>
      </c>
      <c r="Q17" s="4">
        <v>2004</v>
      </c>
      <c r="R17" s="4">
        <v>2005</v>
      </c>
      <c r="S17" s="4">
        <v>2006</v>
      </c>
      <c r="T17" s="4">
        <v>2007</v>
      </c>
      <c r="U17" s="4">
        <v>2008</v>
      </c>
      <c r="V17" s="4">
        <v>2009</v>
      </c>
      <c r="W17" s="4">
        <v>2010</v>
      </c>
      <c r="X17" s="4">
        <v>2011</v>
      </c>
      <c r="Y17" s="4">
        <v>2012</v>
      </c>
      <c r="Z17" s="4">
        <v>2013</v>
      </c>
      <c r="AA17" s="4">
        <v>2014</v>
      </c>
      <c r="AB17" s="4">
        <v>2015</v>
      </c>
      <c r="AC17" s="4">
        <v>2016</v>
      </c>
      <c r="AD17" s="4">
        <v>2017</v>
      </c>
      <c r="AE17" s="4">
        <v>2018</v>
      </c>
      <c r="AF17" s="4">
        <v>2019</v>
      </c>
      <c r="AG17" s="4">
        <v>2020</v>
      </c>
      <c r="AI17" s="4" t="s">
        <v>13</v>
      </c>
    </row>
    <row r="18" spans="1:35">
      <c r="B18" s="4" t="str">
        <f>Populations!$C$3</f>
        <v>FSW</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6" t="s">
        <v>15</v>
      </c>
      <c r="AI18" s="8">
        <v>0</v>
      </c>
    </row>
    <row r="19" spans="1:35">
      <c r="B19" s="4" t="str">
        <f>Populations!$C$4</f>
        <v>Clients</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6" t="s">
        <v>15</v>
      </c>
      <c r="AI19" s="8">
        <v>0</v>
      </c>
    </row>
    <row r="20" spans="1:35">
      <c r="B20" s="4" t="str">
        <f>Populations!$C$5</f>
        <v>MSM</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6" t="s">
        <v>15</v>
      </c>
      <c r="AI20" s="48">
        <v>0</v>
      </c>
    </row>
    <row r="21" spans="1:35">
      <c r="B21" s="4" t="str">
        <f>Populations!$C$6</f>
        <v>Children</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6" t="s">
        <v>15</v>
      </c>
      <c r="AI21" s="48">
        <v>0</v>
      </c>
    </row>
    <row r="22" spans="1:35">
      <c r="B22" s="4" t="str">
        <f>Populations!$C$7</f>
        <v>M 15-24</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6" t="s">
        <v>15</v>
      </c>
      <c r="AI22" s="48">
        <v>0</v>
      </c>
    </row>
    <row r="23" spans="1:35">
      <c r="B23" s="4" t="str">
        <f>Populations!$C$8</f>
        <v>F 15-24</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6" t="s">
        <v>15</v>
      </c>
      <c r="AI23" s="48">
        <v>0</v>
      </c>
    </row>
    <row r="24" spans="1:35">
      <c r="B24" s="4" t="str">
        <f>Populations!$C$9</f>
        <v>M 25-49</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6" t="s">
        <v>15</v>
      </c>
      <c r="AI24" s="48">
        <v>0</v>
      </c>
    </row>
    <row r="25" spans="1:35">
      <c r="B25" s="4" t="str">
        <f>Populations!$C$10</f>
        <v>F 25-49</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6" t="s">
        <v>15</v>
      </c>
      <c r="AI25" s="48">
        <v>0</v>
      </c>
    </row>
    <row r="26" spans="1:35">
      <c r="B26" s="4" t="str">
        <f>Populations!$C$11</f>
        <v>M 50+</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6" t="s">
        <v>15</v>
      </c>
      <c r="AI26" s="48">
        <v>0</v>
      </c>
    </row>
    <row r="27" spans="1:35">
      <c r="B27" s="4" t="str">
        <f>Populations!$C$12</f>
        <v>F 50+</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6" t="s">
        <v>15</v>
      </c>
      <c r="AI27" s="48">
        <v>0</v>
      </c>
    </row>
    <row r="31" spans="1:35">
      <c r="A31" s="2" t="s">
        <v>57</v>
      </c>
    </row>
    <row r="32" spans="1:35">
      <c r="C32" s="4">
        <v>1990</v>
      </c>
      <c r="D32" s="4">
        <v>1991</v>
      </c>
      <c r="E32" s="4">
        <v>1992</v>
      </c>
      <c r="F32" s="4">
        <v>1993</v>
      </c>
      <c r="G32" s="4">
        <v>1994</v>
      </c>
      <c r="H32" s="4">
        <v>1995</v>
      </c>
      <c r="I32" s="4">
        <v>1996</v>
      </c>
      <c r="J32" s="4">
        <v>1997</v>
      </c>
      <c r="K32" s="4">
        <v>1998</v>
      </c>
      <c r="L32" s="4">
        <v>1999</v>
      </c>
      <c r="M32" s="4">
        <v>2000</v>
      </c>
      <c r="N32" s="4">
        <v>2001</v>
      </c>
      <c r="O32" s="4">
        <v>2002</v>
      </c>
      <c r="P32" s="4">
        <v>2003</v>
      </c>
      <c r="Q32" s="4">
        <v>2004</v>
      </c>
      <c r="R32" s="4">
        <v>2005</v>
      </c>
      <c r="S32" s="4">
        <v>2006</v>
      </c>
      <c r="T32" s="4">
        <v>2007</v>
      </c>
      <c r="U32" s="4">
        <v>2008</v>
      </c>
      <c r="V32" s="4">
        <v>2009</v>
      </c>
      <c r="W32" s="4">
        <v>2010</v>
      </c>
      <c r="X32" s="4">
        <v>2011</v>
      </c>
      <c r="Y32" s="4">
        <v>2012</v>
      </c>
      <c r="Z32" s="4">
        <v>2013</v>
      </c>
      <c r="AA32" s="4">
        <v>2014</v>
      </c>
      <c r="AB32" s="4">
        <v>2015</v>
      </c>
      <c r="AC32" s="4">
        <v>2016</v>
      </c>
      <c r="AD32" s="4">
        <v>2017</v>
      </c>
      <c r="AE32" s="4">
        <v>2018</v>
      </c>
      <c r="AF32" s="4">
        <v>2019</v>
      </c>
      <c r="AG32" s="4">
        <v>2020</v>
      </c>
      <c r="AI32" s="4" t="s">
        <v>13</v>
      </c>
    </row>
    <row r="33" spans="2:35">
      <c r="B33" s="4" t="s">
        <v>24</v>
      </c>
      <c r="C33" s="5"/>
      <c r="D33" s="5"/>
      <c r="E33" s="5"/>
      <c r="F33" s="5"/>
      <c r="G33" s="5"/>
      <c r="H33" s="5"/>
      <c r="I33" s="5"/>
      <c r="J33" s="5"/>
      <c r="K33" s="5"/>
      <c r="L33" s="5"/>
      <c r="M33" s="49"/>
      <c r="N33" s="49"/>
      <c r="O33" s="49"/>
      <c r="P33" s="49"/>
      <c r="Q33" s="49"/>
      <c r="R33" s="49"/>
      <c r="S33" s="49"/>
      <c r="T33" s="49"/>
      <c r="U33" s="49"/>
      <c r="V33" s="49"/>
      <c r="W33" s="49"/>
      <c r="X33" s="49"/>
      <c r="Y33" s="49"/>
      <c r="Z33" s="49"/>
      <c r="AA33" s="49"/>
      <c r="AB33" s="49"/>
      <c r="AC33" s="49"/>
      <c r="AD33" s="49"/>
      <c r="AE33" s="49"/>
      <c r="AF33" s="49"/>
      <c r="AG33" s="49"/>
      <c r="AH33" s="6" t="s">
        <v>15</v>
      </c>
      <c r="AI33" s="5">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abSelected="1" topLeftCell="A69" workbookViewId="0">
      <selection activeCell="K87" sqref="K87"/>
    </sheetView>
  </sheetViews>
  <sheetFormatPr baseColWidth="10" defaultColWidth="8.83203125" defaultRowHeight="14" x14ac:dyDescent="0"/>
  <cols>
    <col min="3" max="12" width="12.6640625" customWidth="1"/>
  </cols>
  <sheetData>
    <row r="1" spans="1:12">
      <c r="A1" s="2" t="s">
        <v>58</v>
      </c>
    </row>
    <row r="2" spans="1:12">
      <c r="C2" s="4" t="str">
        <f>Populations!$C$3</f>
        <v>FSW</v>
      </c>
      <c r="D2" s="4" t="str">
        <f>Populations!$C$4</f>
        <v>Clients</v>
      </c>
      <c r="E2" s="4" t="str">
        <f>Populations!$C$5</f>
        <v>MSM</v>
      </c>
      <c r="F2" s="4" t="str">
        <f>Populations!$C$6</f>
        <v>Children</v>
      </c>
      <c r="G2" s="4" t="str">
        <f>Populations!$C$7</f>
        <v>M 15-24</v>
      </c>
      <c r="H2" s="4" t="str">
        <f>Populations!$C$8</f>
        <v>F 15-24</v>
      </c>
      <c r="I2" s="4" t="str">
        <f>Populations!$C$9</f>
        <v>M 25-49</v>
      </c>
      <c r="J2" s="4" t="str">
        <f>Populations!$C$10</f>
        <v>F 25-49</v>
      </c>
      <c r="K2" s="4" t="str">
        <f>Populations!$C$11</f>
        <v>M 50+</v>
      </c>
      <c r="L2" s="4" t="str">
        <f>Populations!$C$12</f>
        <v>F 50+</v>
      </c>
    </row>
    <row r="3" spans="1:12">
      <c r="B3" s="4" t="str">
        <f>Populations!$C$3</f>
        <v>FSW</v>
      </c>
      <c r="C3" s="5"/>
      <c r="D3" s="5"/>
      <c r="E3" s="5"/>
      <c r="F3" s="5"/>
      <c r="G3" s="5"/>
      <c r="H3" s="5"/>
      <c r="I3" s="5"/>
      <c r="J3" s="5"/>
      <c r="K3" s="5"/>
      <c r="L3" s="5"/>
    </row>
    <row r="4" spans="1:12">
      <c r="B4" s="4" t="str">
        <f>Populations!$C$4</f>
        <v>Clients</v>
      </c>
      <c r="C4" s="5">
        <v>1</v>
      </c>
      <c r="D4" s="5"/>
      <c r="E4" s="5"/>
      <c r="F4" s="5"/>
      <c r="G4" s="5"/>
      <c r="H4" s="5"/>
      <c r="I4" s="5"/>
      <c r="J4" s="5">
        <v>2</v>
      </c>
      <c r="K4" s="5"/>
      <c r="L4" s="5">
        <v>1</v>
      </c>
    </row>
    <row r="5" spans="1:12">
      <c r="B5" s="4" t="str">
        <f>Populations!$C$5</f>
        <v>MSM</v>
      </c>
      <c r="C5" s="5"/>
      <c r="D5" s="5"/>
      <c r="E5" s="5">
        <v>1</v>
      </c>
      <c r="F5" s="5"/>
      <c r="G5" s="5"/>
      <c r="H5" s="5"/>
      <c r="I5" s="5"/>
      <c r="J5" s="5"/>
      <c r="K5" s="5"/>
      <c r="L5" s="5"/>
    </row>
    <row r="6" spans="1:12">
      <c r="B6" s="4" t="str">
        <f>Populations!$C$6</f>
        <v>Children</v>
      </c>
      <c r="C6" s="5"/>
      <c r="D6" s="5"/>
      <c r="E6" s="5"/>
      <c r="F6" s="5"/>
      <c r="G6" s="5"/>
      <c r="H6" s="5"/>
      <c r="I6" s="5"/>
      <c r="J6" s="5"/>
      <c r="K6" s="5"/>
      <c r="L6" s="5"/>
    </row>
    <row r="7" spans="1:12">
      <c r="B7" s="4" t="str">
        <f>Populations!$C$7</f>
        <v>M 15-24</v>
      </c>
      <c r="C7" s="5"/>
      <c r="D7" s="5"/>
      <c r="E7" s="5"/>
      <c r="F7" s="5"/>
      <c r="G7" s="5"/>
      <c r="H7" s="46">
        <v>1</v>
      </c>
      <c r="I7" s="5"/>
      <c r="J7" s="5"/>
      <c r="K7" s="5"/>
      <c r="L7" s="5"/>
    </row>
    <row r="8" spans="1:12">
      <c r="B8" s="4" t="str">
        <f>Populations!$C$8</f>
        <v>F 15-24</v>
      </c>
      <c r="C8" s="5"/>
      <c r="D8" s="5"/>
      <c r="E8" s="5"/>
      <c r="F8" s="5"/>
      <c r="G8" s="5"/>
      <c r="H8" s="5"/>
      <c r="I8" s="5"/>
      <c r="J8" s="5"/>
      <c r="K8" s="5"/>
      <c r="L8" s="5"/>
    </row>
    <row r="9" spans="1:12">
      <c r="B9" s="4" t="str">
        <f>Populations!$C$9</f>
        <v>M 25-49</v>
      </c>
      <c r="C9" s="5">
        <v>1</v>
      </c>
      <c r="D9" s="5"/>
      <c r="E9" s="5"/>
      <c r="F9" s="5"/>
      <c r="G9" s="5"/>
      <c r="H9" s="5">
        <v>1</v>
      </c>
      <c r="I9" s="5"/>
      <c r="J9" s="5">
        <v>10</v>
      </c>
      <c r="K9" s="5"/>
      <c r="L9" s="5">
        <v>1</v>
      </c>
    </row>
    <row r="10" spans="1:12">
      <c r="B10" s="4" t="str">
        <f>Populations!$C$10</f>
        <v>F 25-49</v>
      </c>
      <c r="C10" s="5"/>
      <c r="D10" s="5"/>
      <c r="E10" s="5"/>
      <c r="F10" s="5"/>
      <c r="G10" s="5"/>
      <c r="H10" s="5"/>
      <c r="I10" s="5"/>
      <c r="J10" s="5"/>
      <c r="K10" s="5"/>
      <c r="L10" s="5"/>
    </row>
    <row r="11" spans="1:12">
      <c r="B11" s="4" t="str">
        <f>Populations!$C$11</f>
        <v>M 50+</v>
      </c>
      <c r="C11" s="46">
        <v>1</v>
      </c>
      <c r="D11" s="5"/>
      <c r="E11" s="5"/>
      <c r="F11" s="5"/>
      <c r="G11" s="5"/>
      <c r="H11" s="5"/>
      <c r="I11" s="5"/>
      <c r="J11" s="5">
        <v>5</v>
      </c>
      <c r="K11" s="5"/>
      <c r="L11" s="5">
        <v>10</v>
      </c>
    </row>
    <row r="12" spans="1:12">
      <c r="B12" s="4" t="str">
        <f>Populations!$C$12</f>
        <v>F 50+</v>
      </c>
      <c r="C12" s="5"/>
      <c r="D12" s="5"/>
      <c r="E12" s="5"/>
      <c r="F12" s="5"/>
      <c r="G12" s="5"/>
      <c r="H12" s="5"/>
      <c r="I12" s="5"/>
      <c r="J12" s="5"/>
      <c r="K12" s="5"/>
      <c r="L12" s="5"/>
    </row>
    <row r="16" spans="1:12">
      <c r="A16" s="2" t="s">
        <v>59</v>
      </c>
    </row>
    <row r="17" spans="1:12">
      <c r="C17" s="4" t="str">
        <f>Populations!$C$3</f>
        <v>FSW</v>
      </c>
      <c r="D17" s="4" t="str">
        <f>Populations!$C$4</f>
        <v>Clients</v>
      </c>
      <c r="E17" s="4" t="str">
        <f>Populations!$C$5</f>
        <v>MSM</v>
      </c>
      <c r="F17" s="4" t="str">
        <f>Populations!$C$6</f>
        <v>Children</v>
      </c>
      <c r="G17" s="4" t="str">
        <f>Populations!$C$7</f>
        <v>M 15-24</v>
      </c>
      <c r="H17" s="4" t="str">
        <f>Populations!$C$8</f>
        <v>F 15-24</v>
      </c>
      <c r="I17" s="4" t="str">
        <f>Populations!$C$9</f>
        <v>M 25-49</v>
      </c>
      <c r="J17" s="4" t="str">
        <f>Populations!$C$10</f>
        <v>F 25-49</v>
      </c>
      <c r="K17" s="4" t="str">
        <f>Populations!$C$11</f>
        <v>M 50+</v>
      </c>
      <c r="L17" s="4" t="str">
        <f>Populations!$C$12</f>
        <v>F 50+</v>
      </c>
    </row>
    <row r="18" spans="1:12">
      <c r="B18" s="4" t="str">
        <f>Populations!$C$3</f>
        <v>FSW</v>
      </c>
      <c r="C18" s="46"/>
      <c r="D18" s="46"/>
      <c r="E18" s="46"/>
      <c r="F18" s="46"/>
      <c r="G18" s="46"/>
      <c r="H18" s="46"/>
      <c r="I18" s="46"/>
      <c r="J18" s="46"/>
      <c r="K18" s="46"/>
      <c r="L18" s="46"/>
    </row>
    <row r="19" spans="1:12">
      <c r="B19" s="4" t="str">
        <f>Populations!$C$4</f>
        <v>Clients</v>
      </c>
      <c r="C19" s="46">
        <v>1</v>
      </c>
      <c r="D19" s="46"/>
      <c r="E19" s="46"/>
      <c r="F19" s="46"/>
      <c r="G19" s="46"/>
      <c r="H19" s="46"/>
      <c r="I19" s="46"/>
      <c r="J19" s="46">
        <v>2</v>
      </c>
      <c r="K19" s="46"/>
      <c r="L19" s="46">
        <v>1</v>
      </c>
    </row>
    <row r="20" spans="1:12">
      <c r="B20" s="4" t="str">
        <f>Populations!$C$5</f>
        <v>MSM</v>
      </c>
      <c r="C20" s="46"/>
      <c r="D20" s="46"/>
      <c r="E20" s="46">
        <v>1</v>
      </c>
      <c r="F20" s="46"/>
      <c r="G20" s="46"/>
      <c r="H20" s="46"/>
      <c r="I20" s="46"/>
      <c r="J20" s="46"/>
      <c r="K20" s="46"/>
      <c r="L20" s="46"/>
    </row>
    <row r="21" spans="1:12">
      <c r="B21" s="4" t="str">
        <f>Populations!$C$6</f>
        <v>Children</v>
      </c>
      <c r="C21" s="46"/>
      <c r="D21" s="46"/>
      <c r="E21" s="46"/>
      <c r="F21" s="46"/>
      <c r="G21" s="46"/>
      <c r="H21" s="46"/>
      <c r="I21" s="46"/>
      <c r="J21" s="46"/>
      <c r="K21" s="46"/>
      <c r="L21" s="46"/>
    </row>
    <row r="22" spans="1:12">
      <c r="B22" s="4" t="str">
        <f>Populations!$C$7</f>
        <v>M 15-24</v>
      </c>
      <c r="C22" s="46"/>
      <c r="D22" s="46"/>
      <c r="E22" s="46"/>
      <c r="F22" s="46"/>
      <c r="G22" s="46"/>
      <c r="H22" s="46">
        <v>1</v>
      </c>
      <c r="I22" s="46"/>
      <c r="J22" s="46"/>
      <c r="K22" s="46"/>
      <c r="L22" s="46"/>
    </row>
    <row r="23" spans="1:12">
      <c r="B23" s="4" t="str">
        <f>Populations!$C$8</f>
        <v>F 15-24</v>
      </c>
      <c r="C23" s="46"/>
      <c r="D23" s="46"/>
      <c r="E23" s="46"/>
      <c r="F23" s="46"/>
      <c r="G23" s="46"/>
      <c r="H23" s="46"/>
      <c r="I23" s="46"/>
      <c r="J23" s="46"/>
      <c r="K23" s="46"/>
      <c r="L23" s="46"/>
    </row>
    <row r="24" spans="1:12">
      <c r="B24" s="4" t="str">
        <f>Populations!$C$9</f>
        <v>M 25-49</v>
      </c>
      <c r="C24" s="46">
        <v>1</v>
      </c>
      <c r="D24" s="46"/>
      <c r="E24" s="46"/>
      <c r="F24" s="46"/>
      <c r="G24" s="46"/>
      <c r="H24" s="46">
        <v>5</v>
      </c>
      <c r="I24" s="46"/>
      <c r="J24" s="46">
        <v>10</v>
      </c>
      <c r="K24" s="46"/>
      <c r="L24" s="46">
        <v>1</v>
      </c>
    </row>
    <row r="25" spans="1:12">
      <c r="B25" s="4" t="str">
        <f>Populations!$C$10</f>
        <v>F 25-49</v>
      </c>
      <c r="C25" s="46"/>
      <c r="D25" s="46"/>
      <c r="E25" s="46"/>
      <c r="F25" s="46"/>
      <c r="G25" s="46"/>
      <c r="H25" s="46"/>
      <c r="I25" s="46"/>
      <c r="J25" s="46"/>
      <c r="K25" s="46"/>
      <c r="L25" s="46"/>
    </row>
    <row r="26" spans="1:12">
      <c r="B26" s="4" t="str">
        <f>Populations!$C$11</f>
        <v>M 50+</v>
      </c>
      <c r="C26" s="46">
        <v>1</v>
      </c>
      <c r="D26" s="46"/>
      <c r="E26" s="46"/>
      <c r="F26" s="46"/>
      <c r="G26" s="46"/>
      <c r="H26" s="46"/>
      <c r="I26" s="46"/>
      <c r="J26" s="46">
        <v>1</v>
      </c>
      <c r="K26" s="46"/>
      <c r="L26" s="46">
        <v>10</v>
      </c>
    </row>
    <row r="27" spans="1:12">
      <c r="B27" s="4" t="str">
        <f>Populations!$C$12</f>
        <v>F 50+</v>
      </c>
      <c r="C27" s="46"/>
      <c r="D27" s="46"/>
      <c r="E27" s="46"/>
      <c r="F27" s="46"/>
      <c r="G27" s="46"/>
      <c r="H27" s="46"/>
      <c r="I27" s="46"/>
      <c r="J27" s="46"/>
      <c r="K27" s="46"/>
      <c r="L27" s="46"/>
    </row>
    <row r="31" spans="1:12">
      <c r="A31" s="2" t="s">
        <v>60</v>
      </c>
    </row>
    <row r="32" spans="1:12">
      <c r="C32" s="4" t="str">
        <f>Populations!$C$3</f>
        <v>FSW</v>
      </c>
      <c r="D32" s="4" t="str">
        <f>Populations!$C$4</f>
        <v>Clients</v>
      </c>
      <c r="E32" s="4" t="str">
        <f>Populations!$C$5</f>
        <v>MSM</v>
      </c>
      <c r="F32" s="4" t="str">
        <f>Populations!$C$6</f>
        <v>Children</v>
      </c>
      <c r="G32" s="4" t="str">
        <f>Populations!$C$7</f>
        <v>M 15-24</v>
      </c>
      <c r="H32" s="4" t="str">
        <f>Populations!$C$8</f>
        <v>F 15-24</v>
      </c>
      <c r="I32" s="4" t="str">
        <f>Populations!$C$9</f>
        <v>M 25-49</v>
      </c>
      <c r="J32" s="4" t="str">
        <f>Populations!$C$10</f>
        <v>F 25-49</v>
      </c>
      <c r="K32" s="4" t="str">
        <f>Populations!$C$11</f>
        <v>M 50+</v>
      </c>
      <c r="L32" s="4" t="str">
        <f>Populations!$C$12</f>
        <v>F 50+</v>
      </c>
    </row>
    <row r="33" spans="1:12">
      <c r="B33" s="4" t="str">
        <f>Populations!$C$3</f>
        <v>FSW</v>
      </c>
      <c r="C33" s="5"/>
      <c r="D33" s="5"/>
      <c r="E33" s="5"/>
      <c r="F33" s="5"/>
      <c r="G33" s="5"/>
      <c r="H33" s="5"/>
      <c r="I33" s="5"/>
      <c r="J33" s="5"/>
      <c r="K33" s="5"/>
      <c r="L33" s="5"/>
    </row>
    <row r="34" spans="1:12">
      <c r="B34" s="4" t="str">
        <f>Populations!$C$4</f>
        <v>Clients</v>
      </c>
      <c r="C34" s="5">
        <v>1</v>
      </c>
      <c r="D34" s="5"/>
      <c r="E34" s="5"/>
      <c r="F34" s="5"/>
      <c r="G34" s="5"/>
      <c r="H34" s="5"/>
      <c r="I34" s="5"/>
      <c r="J34" s="5"/>
      <c r="K34" s="5"/>
      <c r="L34" s="5"/>
    </row>
    <row r="35" spans="1:12">
      <c r="B35" s="4" t="str">
        <f>Populations!$C$5</f>
        <v>MSM</v>
      </c>
      <c r="C35" s="5"/>
      <c r="D35" s="5"/>
      <c r="E35" s="5">
        <v>1</v>
      </c>
      <c r="F35" s="5"/>
      <c r="G35" s="5"/>
      <c r="H35" s="5"/>
      <c r="I35" s="5"/>
      <c r="J35" s="5"/>
      <c r="K35" s="5"/>
      <c r="L35" s="5"/>
    </row>
    <row r="36" spans="1:12">
      <c r="B36" s="4" t="str">
        <f>Populations!$C$6</f>
        <v>Children</v>
      </c>
      <c r="C36" s="5"/>
      <c r="D36" s="5"/>
      <c r="E36" s="5"/>
      <c r="F36" s="5"/>
      <c r="G36" s="5"/>
      <c r="H36" s="5"/>
      <c r="I36" s="5"/>
      <c r="J36" s="5"/>
      <c r="K36" s="5"/>
      <c r="L36" s="5"/>
    </row>
    <row r="37" spans="1:12">
      <c r="B37" s="4" t="str">
        <f>Populations!$C$7</f>
        <v>M 15-24</v>
      </c>
      <c r="C37" s="5"/>
      <c r="D37" s="5"/>
      <c r="E37" s="5"/>
      <c r="F37" s="5"/>
      <c r="G37" s="5"/>
      <c r="H37" s="5"/>
      <c r="I37" s="5"/>
      <c r="J37" s="5"/>
      <c r="K37" s="5"/>
      <c r="L37" s="5"/>
    </row>
    <row r="38" spans="1:12">
      <c r="B38" s="4" t="str">
        <f>Populations!$C$8</f>
        <v>F 15-24</v>
      </c>
      <c r="C38" s="5"/>
      <c r="D38" s="5"/>
      <c r="E38" s="5"/>
      <c r="F38" s="5"/>
      <c r="G38" s="5"/>
      <c r="H38" s="5"/>
      <c r="I38" s="5"/>
      <c r="J38" s="5"/>
      <c r="K38" s="5"/>
      <c r="L38" s="5"/>
    </row>
    <row r="39" spans="1:12">
      <c r="B39" s="4" t="str">
        <f>Populations!$C$9</f>
        <v>M 25-49</v>
      </c>
      <c r="C39" s="5"/>
      <c r="D39" s="5"/>
      <c r="E39" s="5"/>
      <c r="F39" s="5"/>
      <c r="G39" s="5"/>
      <c r="H39" s="5"/>
      <c r="I39" s="5"/>
      <c r="J39" s="5"/>
      <c r="K39" s="5"/>
      <c r="L39" s="5"/>
    </row>
    <row r="40" spans="1:12">
      <c r="B40" s="4" t="str">
        <f>Populations!$C$10</f>
        <v>F 25-49</v>
      </c>
      <c r="C40" s="5"/>
      <c r="D40" s="5"/>
      <c r="E40" s="5"/>
      <c r="F40" s="5"/>
      <c r="G40" s="5"/>
      <c r="H40" s="5"/>
      <c r="I40" s="5"/>
      <c r="J40" s="5"/>
      <c r="K40" s="5"/>
      <c r="L40" s="5"/>
    </row>
    <row r="41" spans="1:12">
      <c r="B41" s="4" t="str">
        <f>Populations!$C$11</f>
        <v>M 50+</v>
      </c>
      <c r="C41" s="5"/>
      <c r="D41" s="5"/>
      <c r="E41" s="5"/>
      <c r="F41" s="5"/>
      <c r="G41" s="5"/>
      <c r="H41" s="5"/>
      <c r="I41" s="5"/>
      <c r="J41" s="5"/>
      <c r="K41" s="5"/>
      <c r="L41" s="5"/>
    </row>
    <row r="42" spans="1:12">
      <c r="B42" s="4" t="str">
        <f>Populations!$C$12</f>
        <v>F 50+</v>
      </c>
      <c r="C42" s="5"/>
      <c r="D42" s="5"/>
      <c r="E42" s="5"/>
      <c r="F42" s="5"/>
      <c r="G42" s="5"/>
      <c r="H42" s="5"/>
      <c r="I42" s="5"/>
      <c r="J42" s="5"/>
      <c r="K42" s="5"/>
      <c r="L42" s="5"/>
    </row>
    <row r="46" spans="1:12">
      <c r="A46" s="2" t="s">
        <v>61</v>
      </c>
    </row>
    <row r="47" spans="1:12">
      <c r="C47" s="4" t="str">
        <f>Populations!$C$3</f>
        <v>FSW</v>
      </c>
      <c r="D47" s="4" t="str">
        <f>Populations!$C$4</f>
        <v>Clients</v>
      </c>
      <c r="E47" s="4" t="str">
        <f>Populations!$C$5</f>
        <v>MSM</v>
      </c>
      <c r="F47" s="4" t="str">
        <f>Populations!$C$6</f>
        <v>Children</v>
      </c>
      <c r="G47" s="4" t="str">
        <f>Populations!$C$7</f>
        <v>M 15-24</v>
      </c>
      <c r="H47" s="4" t="str">
        <f>Populations!$C$8</f>
        <v>F 15-24</v>
      </c>
      <c r="I47" s="4" t="str">
        <f>Populations!$C$9</f>
        <v>M 25-49</v>
      </c>
      <c r="J47" s="4" t="str">
        <f>Populations!$C$10</f>
        <v>F 25-49</v>
      </c>
      <c r="K47" s="4" t="str">
        <f>Populations!$C$11</f>
        <v>M 50+</v>
      </c>
      <c r="L47" s="4" t="str">
        <f>Populations!$C$12</f>
        <v>F 50+</v>
      </c>
    </row>
    <row r="48" spans="1:12">
      <c r="B48" s="4" t="str">
        <f>Populations!$C$3</f>
        <v>FSW</v>
      </c>
      <c r="C48" s="5"/>
      <c r="D48" s="5"/>
      <c r="E48" s="5"/>
      <c r="F48" s="5"/>
      <c r="G48" s="5"/>
      <c r="H48" s="5"/>
      <c r="I48" s="5"/>
      <c r="J48" s="5"/>
      <c r="K48" s="5"/>
      <c r="L48" s="5"/>
    </row>
    <row r="49" spans="1:12">
      <c r="B49" s="4" t="str">
        <f>Populations!$C$4</f>
        <v>Clients</v>
      </c>
      <c r="C49" s="5"/>
      <c r="D49" s="5"/>
      <c r="E49" s="5"/>
      <c r="F49" s="5"/>
      <c r="G49" s="5"/>
      <c r="H49" s="5"/>
      <c r="I49" s="5"/>
      <c r="J49" s="5"/>
      <c r="K49" s="5"/>
      <c r="L49" s="5"/>
    </row>
    <row r="50" spans="1:12">
      <c r="B50" s="4" t="str">
        <f>Populations!$C$5</f>
        <v>MSM</v>
      </c>
      <c r="C50" s="5"/>
      <c r="D50" s="5"/>
      <c r="E50" s="5"/>
      <c r="F50" s="5"/>
      <c r="G50" s="5"/>
      <c r="H50" s="5"/>
      <c r="I50" s="5"/>
      <c r="J50" s="5"/>
      <c r="K50" s="5"/>
      <c r="L50" s="5"/>
    </row>
    <row r="51" spans="1:12">
      <c r="B51" s="4" t="str">
        <f>Populations!$C$6</f>
        <v>Children</v>
      </c>
      <c r="C51" s="5"/>
      <c r="D51" s="5"/>
      <c r="E51" s="5"/>
      <c r="F51" s="5"/>
      <c r="G51" s="5"/>
      <c r="H51" s="5"/>
      <c r="I51" s="5"/>
      <c r="J51" s="5"/>
      <c r="K51" s="5"/>
      <c r="L51" s="5"/>
    </row>
    <row r="52" spans="1:12">
      <c r="B52" s="4" t="str">
        <f>Populations!$C$7</f>
        <v>M 15-24</v>
      </c>
      <c r="C52" s="5"/>
      <c r="D52" s="5"/>
      <c r="E52" s="5"/>
      <c r="F52" s="5"/>
      <c r="G52" s="5"/>
      <c r="H52" s="5"/>
      <c r="I52" s="5"/>
      <c r="J52" s="5"/>
      <c r="K52" s="5"/>
      <c r="L52" s="5"/>
    </row>
    <row r="53" spans="1:12">
      <c r="B53" s="4" t="str">
        <f>Populations!$C$8</f>
        <v>F 15-24</v>
      </c>
      <c r="C53" s="5"/>
      <c r="D53" s="5"/>
      <c r="E53" s="5"/>
      <c r="F53" s="5"/>
      <c r="G53" s="5"/>
      <c r="H53" s="5"/>
      <c r="I53" s="5"/>
      <c r="J53" s="5"/>
      <c r="K53" s="5"/>
      <c r="L53" s="5"/>
    </row>
    <row r="54" spans="1:12">
      <c r="B54" s="4" t="str">
        <f>Populations!$C$9</f>
        <v>M 25-49</v>
      </c>
      <c r="C54" s="5"/>
      <c r="D54" s="5"/>
      <c r="E54" s="5"/>
      <c r="F54" s="5"/>
      <c r="G54" s="5"/>
      <c r="H54" s="5"/>
      <c r="I54" s="5"/>
      <c r="J54" s="5"/>
      <c r="K54" s="5"/>
      <c r="L54" s="5"/>
    </row>
    <row r="55" spans="1:12">
      <c r="B55" s="4" t="str">
        <f>Populations!$C$10</f>
        <v>F 25-49</v>
      </c>
      <c r="C55" s="5"/>
      <c r="D55" s="5"/>
      <c r="E55" s="5"/>
      <c r="F55" s="5"/>
      <c r="G55" s="5"/>
      <c r="H55" s="5"/>
      <c r="I55" s="5"/>
      <c r="J55" s="5"/>
      <c r="K55" s="5"/>
      <c r="L55" s="5"/>
    </row>
    <row r="56" spans="1:12">
      <c r="B56" s="4" t="str">
        <f>Populations!$C$11</f>
        <v>M 50+</v>
      </c>
      <c r="C56" s="5"/>
      <c r="D56" s="5"/>
      <c r="E56" s="5"/>
      <c r="F56" s="5"/>
      <c r="G56" s="5"/>
      <c r="H56" s="5"/>
      <c r="I56" s="5"/>
      <c r="J56" s="5"/>
      <c r="K56" s="5"/>
      <c r="L56" s="5"/>
    </row>
    <row r="57" spans="1:12">
      <c r="B57" s="4" t="str">
        <f>Populations!$C$12</f>
        <v>F 50+</v>
      </c>
      <c r="C57" s="5"/>
      <c r="D57" s="5"/>
      <c r="E57" s="5"/>
      <c r="F57" s="5"/>
      <c r="G57" s="5"/>
      <c r="H57" s="5"/>
      <c r="I57" s="5"/>
      <c r="J57" s="5"/>
      <c r="K57" s="5"/>
      <c r="L57" s="5"/>
    </row>
    <row r="61" spans="1:12">
      <c r="A61" s="2" t="s">
        <v>62</v>
      </c>
    </row>
    <row r="62" spans="1:12">
      <c r="C62" s="4" t="str">
        <f>Populations!$C$3</f>
        <v>FSW</v>
      </c>
      <c r="D62" s="4" t="str">
        <f>Populations!$C$4</f>
        <v>Clients</v>
      </c>
      <c r="E62" s="4" t="str">
        <f>Populations!$C$5</f>
        <v>MSM</v>
      </c>
      <c r="F62" s="4" t="str">
        <f>Populations!$C$6</f>
        <v>Children</v>
      </c>
      <c r="G62" s="4" t="str">
        <f>Populations!$C$7</f>
        <v>M 15-24</v>
      </c>
      <c r="H62" s="4" t="str">
        <f>Populations!$C$8</f>
        <v>F 15-24</v>
      </c>
      <c r="I62" s="4" t="str">
        <f>Populations!$C$9</f>
        <v>M 25-49</v>
      </c>
      <c r="J62" s="4" t="str">
        <f>Populations!$C$10</f>
        <v>F 25-49</v>
      </c>
      <c r="K62" s="4" t="str">
        <f>Populations!$C$11</f>
        <v>M 50+</v>
      </c>
      <c r="L62" s="4" t="str">
        <f>Populations!$C$12</f>
        <v>F 50+</v>
      </c>
    </row>
    <row r="63" spans="1:12">
      <c r="B63" s="4" t="str">
        <f>Populations!$C$3</f>
        <v>FSW</v>
      </c>
      <c r="C63" s="5"/>
      <c r="D63" s="5"/>
      <c r="E63" s="5"/>
      <c r="F63" s="5">
        <v>1</v>
      </c>
      <c r="G63" s="5"/>
      <c r="H63" s="5"/>
      <c r="I63" s="5"/>
      <c r="J63" s="5"/>
      <c r="K63" s="5"/>
      <c r="L63" s="5"/>
    </row>
    <row r="64" spans="1:12">
      <c r="B64" s="4" t="str">
        <f>Populations!$C$8</f>
        <v>F 15-24</v>
      </c>
      <c r="C64" s="5"/>
      <c r="D64" s="5"/>
      <c r="E64" s="5"/>
      <c r="F64" s="5">
        <v>1</v>
      </c>
      <c r="G64" s="5"/>
      <c r="H64" s="5"/>
      <c r="I64" s="5"/>
      <c r="J64" s="5"/>
      <c r="K64" s="5"/>
      <c r="L64" s="5"/>
    </row>
    <row r="65" spans="1:12">
      <c r="B65" s="4" t="str">
        <f>Populations!$C$10</f>
        <v>F 25-49</v>
      </c>
      <c r="C65" s="5"/>
      <c r="D65" s="5"/>
      <c r="E65" s="5"/>
      <c r="F65" s="5">
        <v>1</v>
      </c>
      <c r="G65" s="5"/>
      <c r="H65" s="5"/>
      <c r="I65" s="5"/>
      <c r="J65" s="5"/>
      <c r="K65" s="5"/>
      <c r="L65" s="5"/>
    </row>
    <row r="66" spans="1:12">
      <c r="B66" s="4" t="str">
        <f>Populations!$C$12</f>
        <v>F 50+</v>
      </c>
      <c r="C66" s="5"/>
      <c r="D66" s="5"/>
      <c r="E66" s="5"/>
      <c r="F66" s="5"/>
      <c r="G66" s="5"/>
      <c r="H66" s="5"/>
      <c r="I66" s="5"/>
      <c r="J66" s="5"/>
      <c r="K66" s="5"/>
      <c r="L66" s="5"/>
    </row>
    <row r="70" spans="1:12">
      <c r="A70" s="2" t="s">
        <v>63</v>
      </c>
    </row>
    <row r="71" spans="1:12">
      <c r="C71" s="4" t="str">
        <f>Populations!$C$3</f>
        <v>FSW</v>
      </c>
      <c r="D71" s="4" t="str">
        <f>Populations!$C$4</f>
        <v>Clients</v>
      </c>
      <c r="E71" s="4" t="str">
        <f>Populations!$C$5</f>
        <v>MSM</v>
      </c>
      <c r="F71" s="4" t="str">
        <f>Populations!$C$6</f>
        <v>Children</v>
      </c>
      <c r="G71" s="4" t="str">
        <f>Populations!$C$7</f>
        <v>M 15-24</v>
      </c>
      <c r="H71" s="4" t="str">
        <f>Populations!$C$8</f>
        <v>F 15-24</v>
      </c>
      <c r="I71" s="4" t="str">
        <f>Populations!$C$9</f>
        <v>M 25-49</v>
      </c>
      <c r="J71" s="4" t="str">
        <f>Populations!$C$10</f>
        <v>F 25-49</v>
      </c>
      <c r="K71" s="4" t="str">
        <f>Populations!$C$11</f>
        <v>M 50+</v>
      </c>
      <c r="L71" s="4" t="str">
        <f>Populations!$C$12</f>
        <v>F 50+</v>
      </c>
    </row>
    <row r="72" spans="1:12">
      <c r="B72" s="4" t="str">
        <f>Populations!$C$3</f>
        <v>FSW</v>
      </c>
      <c r="C72" s="5"/>
      <c r="D72" s="5"/>
      <c r="E72" s="5"/>
      <c r="F72" s="5"/>
      <c r="G72" s="5"/>
      <c r="H72" s="5"/>
      <c r="I72" s="5"/>
      <c r="J72" s="5"/>
      <c r="K72" s="5"/>
      <c r="L72" s="5"/>
    </row>
    <row r="73" spans="1:12">
      <c r="B73" s="4" t="str">
        <f>Populations!$C$4</f>
        <v>Clients</v>
      </c>
      <c r="C73" s="5"/>
      <c r="D73" s="5"/>
      <c r="E73" s="5"/>
      <c r="F73" s="5"/>
      <c r="G73" s="5"/>
      <c r="H73" s="5"/>
      <c r="I73" s="5"/>
      <c r="J73" s="5"/>
      <c r="K73" s="5"/>
      <c r="L73" s="5"/>
    </row>
    <row r="74" spans="1:12">
      <c r="B74" s="4" t="str">
        <f>Populations!$C$5</f>
        <v>MSM</v>
      </c>
      <c r="C74" s="5"/>
      <c r="D74" s="5"/>
      <c r="E74" s="5"/>
      <c r="F74" s="5"/>
      <c r="G74" s="5"/>
      <c r="H74" s="5"/>
      <c r="I74" s="5"/>
      <c r="J74" s="5"/>
      <c r="K74" s="5"/>
      <c r="L74" s="5"/>
    </row>
    <row r="75" spans="1:12">
      <c r="B75" s="4" t="str">
        <f>Populations!$C$6</f>
        <v>Children</v>
      </c>
      <c r="C75" s="5"/>
      <c r="D75" s="5"/>
      <c r="E75" s="5"/>
      <c r="F75" s="5"/>
      <c r="G75" s="5">
        <v>1</v>
      </c>
      <c r="H75" s="5">
        <v>1</v>
      </c>
      <c r="I75" s="5"/>
      <c r="J75" s="5"/>
      <c r="K75" s="5"/>
      <c r="L75" s="5"/>
    </row>
    <row r="76" spans="1:12">
      <c r="B76" s="4" t="str">
        <f>Populations!$C$7</f>
        <v>M 15-24</v>
      </c>
      <c r="C76" s="5"/>
      <c r="D76" s="5"/>
      <c r="E76" s="5"/>
      <c r="F76" s="5"/>
      <c r="G76" s="5"/>
      <c r="H76" s="5"/>
      <c r="I76" s="5">
        <v>1</v>
      </c>
      <c r="J76" s="5"/>
      <c r="K76" s="5"/>
      <c r="L76" s="5"/>
    </row>
    <row r="77" spans="1:12">
      <c r="B77" s="4" t="str">
        <f>Populations!$C$8</f>
        <v>F 15-24</v>
      </c>
      <c r="C77" s="5"/>
      <c r="D77" s="5"/>
      <c r="E77" s="5"/>
      <c r="F77" s="5"/>
      <c r="G77" s="5"/>
      <c r="H77" s="5"/>
      <c r="I77" s="5"/>
      <c r="J77" s="5">
        <v>1</v>
      </c>
      <c r="K77" s="5"/>
      <c r="L77" s="5"/>
    </row>
    <row r="78" spans="1:12">
      <c r="B78" s="4" t="str">
        <f>Populations!$C$9</f>
        <v>M 25-49</v>
      </c>
      <c r="C78" s="5"/>
      <c r="D78" s="5"/>
      <c r="E78" s="5"/>
      <c r="F78" s="5"/>
      <c r="G78" s="5"/>
      <c r="H78" s="5"/>
      <c r="I78" s="5"/>
      <c r="J78" s="5"/>
      <c r="K78" s="5">
        <v>1</v>
      </c>
      <c r="L78" s="5"/>
    </row>
    <row r="79" spans="1:12">
      <c r="B79" s="4" t="str">
        <f>Populations!$C$10</f>
        <v>F 25-49</v>
      </c>
      <c r="C79" s="5"/>
      <c r="D79" s="5"/>
      <c r="E79" s="5"/>
      <c r="F79" s="5"/>
      <c r="G79" s="5"/>
      <c r="H79" s="5"/>
      <c r="I79" s="5"/>
      <c r="J79" s="5"/>
      <c r="K79" s="5"/>
      <c r="L79" s="5">
        <v>1</v>
      </c>
    </row>
    <row r="80" spans="1:12">
      <c r="B80" s="4" t="str">
        <f>Populations!$C$11</f>
        <v>M 50+</v>
      </c>
      <c r="C80" s="5"/>
      <c r="D80" s="5"/>
      <c r="E80" s="5"/>
      <c r="F80" s="5"/>
      <c r="G80" s="5"/>
      <c r="H80" s="5"/>
      <c r="I80" s="5"/>
      <c r="J80" s="5"/>
      <c r="K80" s="5"/>
      <c r="L80" s="5"/>
    </row>
    <row r="81" spans="1:12">
      <c r="B81" s="4" t="str">
        <f>Populations!$C$12</f>
        <v>F 50+</v>
      </c>
      <c r="C81" s="5"/>
      <c r="D81" s="5"/>
      <c r="E81" s="5"/>
      <c r="F81" s="5"/>
      <c r="G81" s="5"/>
      <c r="H81" s="5"/>
      <c r="I81" s="5"/>
      <c r="J81" s="5"/>
      <c r="K81" s="5"/>
      <c r="L81" s="5"/>
    </row>
    <row r="85" spans="1:12">
      <c r="A85" s="2" t="s">
        <v>64</v>
      </c>
    </row>
    <row r="86" spans="1:12">
      <c r="C86" s="4" t="str">
        <f>Populations!$C$3</f>
        <v>FSW</v>
      </c>
      <c r="D86" s="4" t="str">
        <f>Populations!$C$4</f>
        <v>Clients</v>
      </c>
      <c r="E86" s="4" t="str">
        <f>Populations!$C$5</f>
        <v>MSM</v>
      </c>
      <c r="F86" s="4" t="str">
        <f>Populations!$C$6</f>
        <v>Children</v>
      </c>
      <c r="G86" s="4" t="str">
        <f>Populations!$C$7</f>
        <v>M 15-24</v>
      </c>
      <c r="H86" s="4" t="str">
        <f>Populations!$C$8</f>
        <v>F 15-24</v>
      </c>
      <c r="I86" s="4" t="str">
        <f>Populations!$C$9</f>
        <v>M 25-49</v>
      </c>
      <c r="J86" s="4" t="str">
        <f>Populations!$C$10</f>
        <v>F 25-49</v>
      </c>
      <c r="K86" s="4" t="str">
        <f>Populations!$C$11</f>
        <v>M 50+</v>
      </c>
      <c r="L86" s="4" t="str">
        <f>Populations!$C$12</f>
        <v>F 50+</v>
      </c>
    </row>
    <row r="87" spans="1:12">
      <c r="B87" s="4" t="str">
        <f>Populations!$C$3</f>
        <v>FSW</v>
      </c>
      <c r="C87" s="5"/>
      <c r="D87" s="5"/>
      <c r="E87" s="5"/>
      <c r="F87" s="5"/>
      <c r="G87" s="5"/>
      <c r="H87" s="5">
        <v>10</v>
      </c>
      <c r="I87" s="5"/>
      <c r="J87" s="5">
        <v>10</v>
      </c>
      <c r="K87" s="5"/>
      <c r="L87" s="5"/>
    </row>
    <row r="88" spans="1:12">
      <c r="B88" s="4" t="str">
        <f>Populations!$C$4</f>
        <v>Clients</v>
      </c>
      <c r="C88" s="5"/>
      <c r="D88" s="5"/>
      <c r="E88" s="5"/>
      <c r="F88" s="5"/>
      <c r="G88" s="5"/>
      <c r="H88" s="5"/>
      <c r="I88" s="5">
        <v>20</v>
      </c>
      <c r="J88" s="5"/>
      <c r="K88" s="5">
        <v>20</v>
      </c>
      <c r="L88" s="5"/>
    </row>
    <row r="89" spans="1:12">
      <c r="B89" s="4" t="str">
        <f>Populations!$C$5</f>
        <v>MSM</v>
      </c>
      <c r="C89" s="5"/>
      <c r="D89" s="5"/>
      <c r="E89" s="5"/>
      <c r="F89" s="5"/>
      <c r="G89" s="5"/>
      <c r="H89" s="5"/>
      <c r="I89" s="5"/>
      <c r="J89" s="5"/>
      <c r="K89" s="5"/>
      <c r="L89" s="5"/>
    </row>
    <row r="90" spans="1:12">
      <c r="B90" s="4" t="str">
        <f>Populations!$C$6</f>
        <v>Children</v>
      </c>
      <c r="C90" s="5"/>
      <c r="D90" s="5"/>
      <c r="E90" s="5"/>
      <c r="F90" s="5"/>
      <c r="G90" s="5"/>
      <c r="H90" s="5"/>
      <c r="I90" s="5"/>
      <c r="J90" s="5"/>
      <c r="K90" s="5"/>
      <c r="L90" s="5"/>
    </row>
    <row r="91" spans="1:12">
      <c r="B91" s="4" t="str">
        <f>Populations!$C$7</f>
        <v>M 15-24</v>
      </c>
      <c r="C91" s="5"/>
      <c r="D91" s="5"/>
      <c r="E91" s="5"/>
      <c r="F91" s="5"/>
      <c r="G91" s="5"/>
      <c r="H91" s="5"/>
      <c r="I91" s="5"/>
      <c r="J91" s="5"/>
      <c r="K91" s="5"/>
      <c r="L91" s="5"/>
    </row>
    <row r="92" spans="1:12">
      <c r="B92" s="4" t="str">
        <f>Populations!$C$8</f>
        <v>F 15-24</v>
      </c>
      <c r="C92" s="5"/>
      <c r="D92" s="5"/>
      <c r="E92" s="5"/>
      <c r="F92" s="5"/>
      <c r="G92" s="5"/>
      <c r="H92" s="5"/>
      <c r="I92" s="5"/>
      <c r="J92" s="5"/>
      <c r="K92" s="5"/>
      <c r="L92" s="5"/>
    </row>
    <row r="93" spans="1:12">
      <c r="B93" s="4" t="str">
        <f>Populations!$C$9</f>
        <v>M 25-49</v>
      </c>
      <c r="C93" s="5"/>
      <c r="D93" s="5"/>
      <c r="E93" s="5"/>
      <c r="F93" s="5"/>
      <c r="G93" s="5"/>
      <c r="H93" s="5"/>
      <c r="I93" s="5"/>
      <c r="J93" s="5"/>
      <c r="K93" s="5"/>
      <c r="L93" s="5"/>
    </row>
    <row r="94" spans="1:12">
      <c r="B94" s="4" t="str">
        <f>Populations!$C$10</f>
        <v>F 25-49</v>
      </c>
      <c r="C94" s="5"/>
      <c r="D94" s="5"/>
      <c r="E94" s="5"/>
      <c r="F94" s="5"/>
      <c r="G94" s="5"/>
      <c r="H94" s="5"/>
      <c r="I94" s="5"/>
      <c r="J94" s="5"/>
      <c r="K94" s="5"/>
      <c r="L94" s="5"/>
    </row>
    <row r="95" spans="1:12">
      <c r="B95" s="4" t="str">
        <f>Populations!$C$11</f>
        <v>M 50+</v>
      </c>
      <c r="C95" s="5"/>
      <c r="D95" s="5"/>
      <c r="E95" s="5"/>
      <c r="F95" s="5"/>
      <c r="G95" s="5"/>
      <c r="H95" s="5"/>
      <c r="I95" s="5"/>
      <c r="J95" s="5"/>
      <c r="K95" s="5"/>
      <c r="L95" s="5"/>
    </row>
    <row r="96" spans="1:12">
      <c r="B96" s="4" t="str">
        <f>Populations!$C$12</f>
        <v>F 50+</v>
      </c>
      <c r="C96" s="5"/>
      <c r="D96" s="5"/>
      <c r="E96" s="5"/>
      <c r="F96" s="5"/>
      <c r="G96" s="5"/>
      <c r="H96" s="5"/>
      <c r="I96" s="5"/>
      <c r="J96" s="5"/>
      <c r="K96" s="5"/>
      <c r="L96" s="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topLeftCell="A9" workbookViewId="0">
      <selection activeCell="B43" sqref="B43"/>
    </sheetView>
  </sheetViews>
  <sheetFormatPr baseColWidth="10" defaultColWidth="8.83203125" defaultRowHeight="14" x14ac:dyDescent="0"/>
  <cols>
    <col min="2" max="2" width="40.6640625" customWidth="1"/>
  </cols>
  <sheetData>
    <row r="1" spans="1:5">
      <c r="A1" s="2" t="s">
        <v>65</v>
      </c>
    </row>
    <row r="2" spans="1:5">
      <c r="C2" s="4" t="s">
        <v>16</v>
      </c>
      <c r="D2" s="4" t="s">
        <v>17</v>
      </c>
      <c r="E2" s="4" t="s">
        <v>14</v>
      </c>
    </row>
    <row r="3" spans="1:5">
      <c r="B3" s="3" t="s">
        <v>66</v>
      </c>
      <c r="C3" s="7">
        <v>4.0000000000000002E-4</v>
      </c>
      <c r="D3" s="7">
        <v>1E-4</v>
      </c>
      <c r="E3" s="7">
        <v>1.4E-3</v>
      </c>
    </row>
    <row r="4" spans="1:5">
      <c r="B4" s="3" t="s">
        <v>67</v>
      </c>
      <c r="C4" s="7">
        <v>8.0000000000000004E-4</v>
      </c>
      <c r="D4" s="7">
        <v>5.9999999999999995E-4</v>
      </c>
      <c r="E4" s="7">
        <v>1.1000000000000001E-3</v>
      </c>
    </row>
    <row r="5" spans="1:5">
      <c r="B5" s="3" t="s">
        <v>68</v>
      </c>
      <c r="C5" s="7">
        <v>1.1000000000000001E-3</v>
      </c>
      <c r="D5" s="7">
        <v>4.0000000000000002E-4</v>
      </c>
      <c r="E5" s="7">
        <v>2.8E-3</v>
      </c>
    </row>
    <row r="6" spans="1:5">
      <c r="B6" s="3" t="s">
        <v>69</v>
      </c>
      <c r="C6" s="7">
        <v>1.38E-2</v>
      </c>
      <c r="D6" s="7">
        <v>1.0200000000000001E-2</v>
      </c>
      <c r="E6" s="7">
        <v>1.8599999999999998E-2</v>
      </c>
    </row>
    <row r="7" spans="1:5">
      <c r="B7" s="3" t="s">
        <v>70</v>
      </c>
      <c r="C7" s="7">
        <v>8.0000000000000002E-3</v>
      </c>
      <c r="D7" s="7">
        <v>6.3E-3</v>
      </c>
      <c r="E7" s="7">
        <v>2.4E-2</v>
      </c>
    </row>
    <row r="8" spans="1:5">
      <c r="B8" s="3" t="s">
        <v>71</v>
      </c>
      <c r="C8" s="7">
        <v>0.36699999999999999</v>
      </c>
      <c r="D8" s="7">
        <v>0.29399999999999998</v>
      </c>
      <c r="E8" s="7">
        <v>0.44</v>
      </c>
    </row>
    <row r="9" spans="1:5">
      <c r="B9" s="3" t="s">
        <v>72</v>
      </c>
      <c r="C9" s="7">
        <v>0.20499999999999999</v>
      </c>
      <c r="D9" s="7">
        <v>0.14000000000000001</v>
      </c>
      <c r="E9" s="7">
        <v>0.27</v>
      </c>
    </row>
    <row r="13" spans="1:5">
      <c r="A13" s="2" t="s">
        <v>73</v>
      </c>
    </row>
    <row r="14" spans="1:5">
      <c r="C14" s="4" t="s">
        <v>16</v>
      </c>
      <c r="D14" s="4" t="s">
        <v>17</v>
      </c>
      <c r="E14" s="4" t="s">
        <v>14</v>
      </c>
    </row>
    <row r="15" spans="1:5">
      <c r="B15" s="3" t="s">
        <v>74</v>
      </c>
      <c r="C15" s="9">
        <v>5.6</v>
      </c>
      <c r="D15" s="9">
        <v>3.3</v>
      </c>
      <c r="E15" s="9">
        <v>9.1</v>
      </c>
    </row>
    <row r="16" spans="1:5">
      <c r="B16" s="3" t="s">
        <v>75</v>
      </c>
      <c r="C16" s="9">
        <v>1</v>
      </c>
      <c r="D16" s="9">
        <v>1</v>
      </c>
      <c r="E16" s="9">
        <v>1</v>
      </c>
    </row>
    <row r="17" spans="1:5">
      <c r="B17" s="3" t="s">
        <v>76</v>
      </c>
      <c r="C17" s="9">
        <v>1</v>
      </c>
      <c r="D17" s="9">
        <v>1</v>
      </c>
      <c r="E17" s="9">
        <v>1</v>
      </c>
    </row>
    <row r="18" spans="1:5">
      <c r="B18" s="3" t="s">
        <v>77</v>
      </c>
      <c r="C18" s="9">
        <v>1</v>
      </c>
      <c r="D18" s="9">
        <v>1</v>
      </c>
      <c r="E18" s="9">
        <v>1</v>
      </c>
    </row>
    <row r="19" spans="1:5">
      <c r="B19" s="3" t="s">
        <v>78</v>
      </c>
      <c r="C19" s="9">
        <v>3.49</v>
      </c>
      <c r="D19" s="9">
        <v>1.76</v>
      </c>
      <c r="E19" s="9">
        <v>6.92</v>
      </c>
    </row>
    <row r="20" spans="1:5">
      <c r="B20" s="3" t="s">
        <v>79</v>
      </c>
      <c r="C20" s="9">
        <v>7.17</v>
      </c>
      <c r="D20" s="9">
        <v>3.9</v>
      </c>
      <c r="E20" s="9">
        <v>12.08</v>
      </c>
    </row>
    <row r="24" spans="1:5">
      <c r="A24" s="2" t="s">
        <v>80</v>
      </c>
    </row>
    <row r="25" spans="1:5">
      <c r="C25" s="4" t="s">
        <v>16</v>
      </c>
      <c r="D25" s="4" t="s">
        <v>17</v>
      </c>
      <c r="E25" s="4" t="s">
        <v>14</v>
      </c>
    </row>
    <row r="26" spans="1:5">
      <c r="B26" s="3" t="s">
        <v>81</v>
      </c>
      <c r="C26" s="9">
        <v>0.24</v>
      </c>
      <c r="D26" s="9">
        <v>0.1</v>
      </c>
      <c r="E26" s="9">
        <v>0.5</v>
      </c>
    </row>
    <row r="27" spans="1:5">
      <c r="B27" s="3" t="s">
        <v>76</v>
      </c>
      <c r="C27" s="9">
        <v>0.95</v>
      </c>
      <c r="D27" s="9">
        <v>0.62</v>
      </c>
      <c r="E27" s="9">
        <v>1.1599999999999999</v>
      </c>
    </row>
    <row r="28" spans="1:5">
      <c r="B28" s="3" t="s">
        <v>82</v>
      </c>
      <c r="C28" s="9">
        <v>3</v>
      </c>
      <c r="D28" s="9">
        <v>2.83</v>
      </c>
      <c r="E28" s="9">
        <v>3.16</v>
      </c>
    </row>
    <row r="29" spans="1:5">
      <c r="B29" s="3" t="s">
        <v>83</v>
      </c>
      <c r="C29" s="9">
        <v>3.74</v>
      </c>
      <c r="D29" s="9">
        <v>3.48</v>
      </c>
      <c r="E29" s="9">
        <v>4</v>
      </c>
    </row>
    <row r="30" spans="1:5">
      <c r="B30" s="3" t="s">
        <v>84</v>
      </c>
      <c r="C30" s="9">
        <v>1.5</v>
      </c>
      <c r="D30" s="9">
        <v>1.1299999999999999</v>
      </c>
      <c r="E30" s="9">
        <v>2.25</v>
      </c>
    </row>
    <row r="34" spans="1:5">
      <c r="A34" s="2" t="s">
        <v>85</v>
      </c>
    </row>
    <row r="35" spans="1:5">
      <c r="C35" s="4" t="s">
        <v>16</v>
      </c>
      <c r="D35" s="4" t="s">
        <v>17</v>
      </c>
      <c r="E35" s="4" t="s">
        <v>14</v>
      </c>
    </row>
    <row r="36" spans="1:5">
      <c r="B36" s="3" t="s">
        <v>86</v>
      </c>
      <c r="C36" s="9">
        <v>2.2000000000000002</v>
      </c>
      <c r="D36" s="9">
        <v>1.07</v>
      </c>
      <c r="E36" s="9">
        <v>7.28</v>
      </c>
    </row>
    <row r="37" spans="1:5">
      <c r="B37" s="3" t="s">
        <v>87</v>
      </c>
      <c r="C37" s="9">
        <v>1.42</v>
      </c>
      <c r="D37" s="9">
        <v>0.9</v>
      </c>
      <c r="E37" s="9">
        <v>3.42</v>
      </c>
    </row>
    <row r="38" spans="1:5">
      <c r="B38" s="3" t="s">
        <v>88</v>
      </c>
      <c r="C38" s="9">
        <v>2.14</v>
      </c>
      <c r="D38" s="9">
        <v>1.39</v>
      </c>
      <c r="E38" s="9">
        <v>3.58</v>
      </c>
    </row>
    <row r="39" spans="1:5">
      <c r="B39" s="3" t="s">
        <v>89</v>
      </c>
      <c r="C39" s="9">
        <v>0.66</v>
      </c>
      <c r="D39" s="9">
        <v>0.51</v>
      </c>
      <c r="E39" s="9">
        <v>0.94</v>
      </c>
    </row>
    <row r="40" spans="1:5">
      <c r="B40" s="3" t="s">
        <v>90</v>
      </c>
      <c r="C40" s="9">
        <v>0.2</v>
      </c>
      <c r="D40" s="9">
        <v>0.1</v>
      </c>
      <c r="E40" s="9">
        <v>0.3</v>
      </c>
    </row>
    <row r="41" spans="1:5" s="29" customFormat="1">
      <c r="A41" s="86"/>
      <c r="B41" s="87" t="s">
        <v>153</v>
      </c>
      <c r="C41" s="88">
        <v>2</v>
      </c>
      <c r="D41" s="88">
        <v>1.5</v>
      </c>
      <c r="E41" s="88">
        <v>2.5</v>
      </c>
    </row>
    <row r="43" spans="1:5" s="29" customFormat="1"/>
    <row r="45" spans="1:5">
      <c r="A45" s="2" t="s">
        <v>91</v>
      </c>
    </row>
    <row r="46" spans="1:5">
      <c r="C46" s="4" t="s">
        <v>16</v>
      </c>
      <c r="D46" s="4" t="s">
        <v>17</v>
      </c>
      <c r="E46" s="4" t="s">
        <v>14</v>
      </c>
    </row>
    <row r="47" spans="1:5">
      <c r="B47" s="3" t="s">
        <v>76</v>
      </c>
      <c r="C47" s="8">
        <v>2.5999999999999999E-2</v>
      </c>
      <c r="D47" s="8">
        <v>5.0000000000000001E-3</v>
      </c>
      <c r="E47" s="8">
        <v>0.27500000000000002</v>
      </c>
    </row>
    <row r="48" spans="1:5">
      <c r="B48" s="3" t="s">
        <v>86</v>
      </c>
      <c r="C48" s="8">
        <v>0.15</v>
      </c>
      <c r="D48" s="8">
        <v>3.7999999999999999E-2</v>
      </c>
      <c r="E48" s="8">
        <v>0.88500000000000001</v>
      </c>
    </row>
    <row r="49" spans="1:5">
      <c r="B49" s="3" t="s">
        <v>82</v>
      </c>
      <c r="C49" s="8">
        <v>0.1</v>
      </c>
      <c r="D49" s="8">
        <v>2.1999999999999999E-2</v>
      </c>
      <c r="E49" s="8">
        <v>0.87</v>
      </c>
    </row>
    <row r="50" spans="1:5">
      <c r="B50" s="3" t="s">
        <v>87</v>
      </c>
      <c r="C50" s="8">
        <v>5.2999999999999999E-2</v>
      </c>
      <c r="D50" s="8">
        <v>8.0000000000000002E-3</v>
      </c>
      <c r="E50" s="8">
        <v>0.82699999999999996</v>
      </c>
    </row>
    <row r="51" spans="1:5">
      <c r="B51" s="3" t="s">
        <v>83</v>
      </c>
      <c r="C51" s="8">
        <v>0.16200000000000001</v>
      </c>
      <c r="D51" s="8">
        <v>0.05</v>
      </c>
      <c r="E51" s="8">
        <v>0.86899999999999999</v>
      </c>
    </row>
    <row r="52" spans="1:5">
      <c r="B52" s="3" t="s">
        <v>88</v>
      </c>
      <c r="C52" s="8">
        <v>0.11700000000000001</v>
      </c>
      <c r="D52" s="8">
        <v>3.2000000000000001E-2</v>
      </c>
      <c r="E52" s="8">
        <v>0.68600000000000005</v>
      </c>
    </row>
    <row r="53" spans="1:5">
      <c r="B53" s="3" t="s">
        <v>84</v>
      </c>
      <c r="C53" s="8">
        <v>0.09</v>
      </c>
      <c r="D53" s="8">
        <v>1.9E-2</v>
      </c>
      <c r="E53" s="8">
        <v>0.72299999999999998</v>
      </c>
    </row>
    <row r="54" spans="1:5">
      <c r="B54" s="3" t="s">
        <v>89</v>
      </c>
      <c r="C54" s="8">
        <v>0.111</v>
      </c>
      <c r="D54" s="8">
        <v>4.7E-2</v>
      </c>
      <c r="E54" s="8">
        <v>0.56299999999999994</v>
      </c>
    </row>
    <row r="55" spans="1:5">
      <c r="B55" s="3" t="s">
        <v>92</v>
      </c>
      <c r="C55" s="8">
        <v>0.16</v>
      </c>
      <c r="D55" s="8">
        <v>0.05</v>
      </c>
      <c r="E55" s="8">
        <v>0.26</v>
      </c>
    </row>
    <row r="59" spans="1:5">
      <c r="A59" s="2" t="s">
        <v>93</v>
      </c>
    </row>
    <row r="60" spans="1:5">
      <c r="C60" s="4" t="s">
        <v>16</v>
      </c>
      <c r="D60" s="4" t="s">
        <v>17</v>
      </c>
      <c r="E60" s="4" t="s">
        <v>14</v>
      </c>
    </row>
    <row r="61" spans="1:5">
      <c r="B61" s="3" t="s">
        <v>74</v>
      </c>
      <c r="C61" s="7">
        <v>3.5999999999999999E-3</v>
      </c>
      <c r="D61" s="7">
        <v>2.8999999999999998E-3</v>
      </c>
      <c r="E61" s="7">
        <v>4.4000000000000003E-3</v>
      </c>
    </row>
    <row r="62" spans="1:5">
      <c r="B62" s="3" t="s">
        <v>75</v>
      </c>
      <c r="C62" s="7">
        <v>3.5999999999999999E-3</v>
      </c>
      <c r="D62" s="7">
        <v>2.8999999999999998E-3</v>
      </c>
      <c r="E62" s="7">
        <v>4.4000000000000003E-3</v>
      </c>
    </row>
    <row r="63" spans="1:5">
      <c r="B63" s="3" t="s">
        <v>94</v>
      </c>
      <c r="C63" s="7">
        <v>5.7999999999999996E-3</v>
      </c>
      <c r="D63" s="7">
        <v>4.7999999999999996E-3</v>
      </c>
      <c r="E63" s="7">
        <v>7.1000000000000004E-3</v>
      </c>
    </row>
    <row r="64" spans="1:5">
      <c r="B64" s="3" t="s">
        <v>77</v>
      </c>
      <c r="C64" s="7">
        <v>8.8000000000000005E-3</v>
      </c>
      <c r="D64" s="7">
        <v>7.4999999999999997E-3</v>
      </c>
      <c r="E64" s="7">
        <v>1.01E-2</v>
      </c>
    </row>
    <row r="65" spans="1:5">
      <c r="B65" s="3" t="s">
        <v>78</v>
      </c>
      <c r="C65" s="7">
        <v>5.8999999999999997E-2</v>
      </c>
      <c r="D65" s="7">
        <v>5.3999999999999999E-2</v>
      </c>
      <c r="E65" s="7">
        <v>7.9000000000000001E-2</v>
      </c>
    </row>
    <row r="66" spans="1:5">
      <c r="B66" s="3" t="s">
        <v>79</v>
      </c>
      <c r="C66" s="7">
        <v>0.32300000000000001</v>
      </c>
      <c r="D66" s="7">
        <v>0.29599999999999999</v>
      </c>
      <c r="E66" s="7">
        <v>0.432</v>
      </c>
    </row>
    <row r="67" spans="1:5">
      <c r="B67" s="3" t="s">
        <v>95</v>
      </c>
      <c r="C67" s="7">
        <v>0.23</v>
      </c>
      <c r="D67" s="7">
        <v>0.15</v>
      </c>
      <c r="E67" s="7">
        <v>0.3</v>
      </c>
    </row>
    <row r="68" spans="1:5">
      <c r="B68" s="3" t="s">
        <v>96</v>
      </c>
      <c r="C68" s="7">
        <v>0.48780000000000001</v>
      </c>
      <c r="D68" s="7">
        <v>0.28349999999999997</v>
      </c>
      <c r="E68" s="7">
        <v>0.8417</v>
      </c>
    </row>
    <row r="69" spans="1:5">
      <c r="B69" s="3" t="s">
        <v>97</v>
      </c>
      <c r="C69" s="7">
        <v>2.17</v>
      </c>
      <c r="D69" s="7">
        <v>1.27</v>
      </c>
      <c r="E69" s="7">
        <v>3.71</v>
      </c>
    </row>
    <row r="73" spans="1:5">
      <c r="A73" s="2" t="s">
        <v>98</v>
      </c>
    </row>
    <row r="74" spans="1:5">
      <c r="C74" s="4" t="s">
        <v>16</v>
      </c>
      <c r="D74" s="4" t="s">
        <v>17</v>
      </c>
      <c r="E74" s="4" t="s">
        <v>14</v>
      </c>
    </row>
    <row r="75" spans="1:5">
      <c r="B75" s="3" t="s">
        <v>99</v>
      </c>
      <c r="C75" s="8">
        <v>0.95</v>
      </c>
      <c r="D75" s="8">
        <v>0.8</v>
      </c>
      <c r="E75" s="8">
        <v>0.98</v>
      </c>
    </row>
    <row r="76" spans="1:5">
      <c r="B76" s="3" t="s">
        <v>100</v>
      </c>
      <c r="C76" s="8">
        <v>0.57999999999999996</v>
      </c>
      <c r="D76" s="8">
        <v>0.47</v>
      </c>
      <c r="E76" s="8">
        <v>0.67</v>
      </c>
    </row>
    <row r="77" spans="1:5">
      <c r="B77" s="3" t="s">
        <v>101</v>
      </c>
      <c r="C77" s="8">
        <v>0</v>
      </c>
      <c r="D77" s="8">
        <v>0</v>
      </c>
      <c r="E77" s="8">
        <v>0.68</v>
      </c>
    </row>
    <row r="78" spans="1:5">
      <c r="B78" s="3" t="s">
        <v>102</v>
      </c>
      <c r="C78" s="8">
        <v>2.65</v>
      </c>
      <c r="D78" s="8">
        <v>1.35</v>
      </c>
      <c r="E78" s="8">
        <v>5.19</v>
      </c>
    </row>
    <row r="79" spans="1:5">
      <c r="B79" s="3" t="s">
        <v>103</v>
      </c>
      <c r="C79" s="8">
        <v>0.54</v>
      </c>
      <c r="D79" s="8">
        <v>0.33</v>
      </c>
      <c r="E79" s="8">
        <v>0.68</v>
      </c>
    </row>
    <row r="80" spans="1:5">
      <c r="B80" s="3" t="s">
        <v>104</v>
      </c>
      <c r="C80" s="8">
        <v>0.9</v>
      </c>
      <c r="D80" s="8">
        <v>0.82</v>
      </c>
      <c r="E80" s="8">
        <v>0.93</v>
      </c>
    </row>
    <row r="81" spans="1:5">
      <c r="B81" s="3" t="s">
        <v>105</v>
      </c>
      <c r="C81" s="8">
        <v>0.73</v>
      </c>
      <c r="D81" s="8">
        <v>0.65</v>
      </c>
      <c r="E81" s="8">
        <v>0.8</v>
      </c>
    </row>
    <row r="82" spans="1:5">
      <c r="B82" s="3" t="s">
        <v>106</v>
      </c>
      <c r="C82" s="8">
        <v>0.5</v>
      </c>
      <c r="D82" s="8">
        <v>0.3</v>
      </c>
      <c r="E82" s="8">
        <v>0.8</v>
      </c>
    </row>
    <row r="83" spans="1:5">
      <c r="B83" s="3" t="s">
        <v>107</v>
      </c>
      <c r="C83" s="8">
        <v>0.92</v>
      </c>
      <c r="D83" s="8">
        <v>0.8</v>
      </c>
      <c r="E83" s="8">
        <v>0.95</v>
      </c>
    </row>
    <row r="87" spans="1:5">
      <c r="A87" s="2" t="s">
        <v>108</v>
      </c>
    </row>
    <row r="88" spans="1:5">
      <c r="C88" s="4" t="s">
        <v>16</v>
      </c>
      <c r="D88" s="4" t="s">
        <v>17</v>
      </c>
      <c r="E88" s="4" t="s">
        <v>14</v>
      </c>
    </row>
    <row r="89" spans="1:5">
      <c r="B89" s="3" t="s">
        <v>109</v>
      </c>
      <c r="C89" s="9">
        <v>0.14599999999999999</v>
      </c>
      <c r="D89" s="9">
        <v>9.6000000000000002E-2</v>
      </c>
      <c r="E89" s="9">
        <v>0.20499999999999999</v>
      </c>
    </row>
    <row r="90" spans="1:5">
      <c r="B90" s="3" t="s">
        <v>110</v>
      </c>
      <c r="C90" s="9">
        <v>8.0000000000000002E-3</v>
      </c>
      <c r="D90" s="9">
        <v>5.0000000000000001E-3</v>
      </c>
      <c r="E90" s="9">
        <v>1.0999999999999999E-2</v>
      </c>
    </row>
    <row r="91" spans="1:5">
      <c r="B91" s="3" t="s">
        <v>111</v>
      </c>
      <c r="C91" s="9">
        <v>0.02</v>
      </c>
      <c r="D91" s="9">
        <v>1.2999999999999999E-2</v>
      </c>
      <c r="E91" s="9">
        <v>2.9000000000000001E-2</v>
      </c>
    </row>
    <row r="92" spans="1:5">
      <c r="B92" s="3" t="s">
        <v>112</v>
      </c>
      <c r="C92" s="9">
        <v>7.0000000000000007E-2</v>
      </c>
      <c r="D92" s="9">
        <v>4.8000000000000001E-2</v>
      </c>
      <c r="E92" s="9">
        <v>9.4E-2</v>
      </c>
    </row>
    <row r="93" spans="1:5">
      <c r="B93" s="3" t="s">
        <v>113</v>
      </c>
      <c r="C93" s="9">
        <v>0.26500000000000001</v>
      </c>
      <c r="D93" s="9">
        <v>0.114</v>
      </c>
      <c r="E93" s="9">
        <v>0.47399999999999998</v>
      </c>
    </row>
    <row r="94" spans="1:5">
      <c r="B94" s="3" t="s">
        <v>114</v>
      </c>
      <c r="C94" s="9">
        <v>0.54700000000000004</v>
      </c>
      <c r="D94" s="9">
        <v>0.38200000000000001</v>
      </c>
      <c r="E94" s="9">
        <v>0.71499999999999997</v>
      </c>
    </row>
    <row r="95" spans="1:5">
      <c r="B95" s="3" t="s">
        <v>115</v>
      </c>
      <c r="C95" s="9">
        <v>5.2999999999999999E-2</v>
      </c>
      <c r="D95" s="9">
        <v>3.4000000000000002E-2</v>
      </c>
      <c r="E95" s="9">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zoomScaleNormal="150" zoomScalePageLayoutView="150" workbookViewId="0">
      <selection activeCell="D11" sqref="D11"/>
    </sheetView>
  </sheetViews>
  <sheetFormatPr baseColWidth="10" defaultColWidth="8.83203125" defaultRowHeight="14" x14ac:dyDescent="0"/>
  <cols>
    <col min="3" max="3" width="15.6640625" customWidth="1"/>
    <col min="4" max="4" width="40.6640625" customWidth="1"/>
    <col min="7" max="7" width="12.6640625" customWidth="1"/>
    <col min="8" max="9" width="16.6640625" customWidth="1"/>
    <col min="10" max="10" width="12.6640625" customWidth="1"/>
  </cols>
  <sheetData>
    <row r="1" spans="1:8">
      <c r="A1" s="2" t="s">
        <v>5</v>
      </c>
    </row>
    <row r="2" spans="1:8">
      <c r="C2" s="3" t="s">
        <v>6</v>
      </c>
      <c r="D2" s="3" t="s">
        <v>7</v>
      </c>
      <c r="E2" s="3" t="s">
        <v>8</v>
      </c>
      <c r="F2" s="3" t="s">
        <v>9</v>
      </c>
      <c r="G2" s="3" t="s">
        <v>10</v>
      </c>
      <c r="H2" s="3" t="s">
        <v>11</v>
      </c>
    </row>
    <row r="3" spans="1:8">
      <c r="B3" s="10">
        <v>1</v>
      </c>
      <c r="C3" s="11" t="s">
        <v>116</v>
      </c>
      <c r="D3" s="11" t="s">
        <v>117</v>
      </c>
      <c r="E3" s="11" t="b">
        <v>0</v>
      </c>
      <c r="F3" s="11" t="b">
        <v>1</v>
      </c>
      <c r="G3" s="11">
        <v>15</v>
      </c>
      <c r="H3" s="11">
        <v>49</v>
      </c>
    </row>
    <row r="4" spans="1:8">
      <c r="B4" s="10">
        <v>2</v>
      </c>
      <c r="C4" s="11" t="s">
        <v>118</v>
      </c>
      <c r="D4" s="11" t="s">
        <v>119</v>
      </c>
      <c r="E4" s="11" t="b">
        <v>1</v>
      </c>
      <c r="F4" s="11" t="b">
        <v>0</v>
      </c>
      <c r="G4" s="11">
        <v>15</v>
      </c>
      <c r="H4" s="11">
        <v>49</v>
      </c>
    </row>
    <row r="5" spans="1:8">
      <c r="B5" s="10">
        <v>3</v>
      </c>
      <c r="C5" s="11" t="s">
        <v>120</v>
      </c>
      <c r="D5" s="11" t="s">
        <v>121</v>
      </c>
      <c r="E5" s="11" t="b">
        <v>1</v>
      </c>
      <c r="F5" s="11" t="b">
        <v>0</v>
      </c>
      <c r="G5" s="11">
        <v>15</v>
      </c>
      <c r="H5" s="11">
        <v>49</v>
      </c>
    </row>
    <row r="6" spans="1:8">
      <c r="B6" s="10">
        <v>5</v>
      </c>
      <c r="C6" s="11" t="s">
        <v>122</v>
      </c>
      <c r="D6" s="11" t="s">
        <v>123</v>
      </c>
      <c r="E6" s="54" t="b">
        <v>0</v>
      </c>
      <c r="F6" s="54" t="b">
        <v>0</v>
      </c>
      <c r="G6" s="11">
        <v>0</v>
      </c>
      <c r="H6" s="11">
        <v>14</v>
      </c>
    </row>
    <row r="7" spans="1:8">
      <c r="B7" s="10">
        <v>6</v>
      </c>
      <c r="C7" s="11" t="s">
        <v>154</v>
      </c>
      <c r="D7" s="11" t="s">
        <v>156</v>
      </c>
      <c r="E7" s="11" t="b">
        <v>1</v>
      </c>
      <c r="F7" s="11" t="b">
        <v>0</v>
      </c>
      <c r="G7" s="11">
        <v>15</v>
      </c>
      <c r="H7" s="11">
        <v>24</v>
      </c>
    </row>
    <row r="8" spans="1:8">
      <c r="B8" s="10">
        <v>7</v>
      </c>
      <c r="C8" s="11" t="s">
        <v>155</v>
      </c>
      <c r="D8" s="11" t="s">
        <v>157</v>
      </c>
      <c r="E8" s="11" t="b">
        <v>0</v>
      </c>
      <c r="F8" s="11" t="b">
        <v>1</v>
      </c>
      <c r="G8" s="11">
        <v>15</v>
      </c>
      <c r="H8" s="11">
        <v>24</v>
      </c>
    </row>
    <row r="9" spans="1:8">
      <c r="B9" s="10">
        <v>8</v>
      </c>
      <c r="C9" s="11" t="s">
        <v>158</v>
      </c>
      <c r="D9" s="11" t="s">
        <v>160</v>
      </c>
      <c r="E9" s="11" t="b">
        <v>1</v>
      </c>
      <c r="F9" s="11" t="b">
        <v>0</v>
      </c>
      <c r="G9" s="11">
        <v>25</v>
      </c>
      <c r="H9" s="11">
        <v>49</v>
      </c>
    </row>
    <row r="10" spans="1:8">
      <c r="B10" s="10">
        <v>9</v>
      </c>
      <c r="C10" s="11" t="s">
        <v>159</v>
      </c>
      <c r="D10" s="11" t="s">
        <v>161</v>
      </c>
      <c r="E10" s="11" t="b">
        <v>0</v>
      </c>
      <c r="F10" s="11" t="b">
        <v>1</v>
      </c>
      <c r="G10" s="11">
        <v>25</v>
      </c>
      <c r="H10" s="11">
        <v>49</v>
      </c>
    </row>
    <row r="11" spans="1:8">
      <c r="B11" s="10">
        <v>10</v>
      </c>
      <c r="C11" s="11" t="s">
        <v>124</v>
      </c>
      <c r="D11" s="11" t="s">
        <v>125</v>
      </c>
      <c r="E11" s="11" t="b">
        <v>1</v>
      </c>
      <c r="F11" s="11" t="b">
        <v>0</v>
      </c>
      <c r="G11" s="11">
        <v>50</v>
      </c>
      <c r="H11" s="11">
        <v>99</v>
      </c>
    </row>
    <row r="12" spans="1:8">
      <c r="B12" s="10">
        <v>11</v>
      </c>
      <c r="C12" s="11" t="s">
        <v>126</v>
      </c>
      <c r="D12" s="11" t="s">
        <v>127</v>
      </c>
      <c r="E12" s="11" t="b">
        <v>0</v>
      </c>
      <c r="F12" s="11" t="b">
        <v>1</v>
      </c>
      <c r="G12" s="11">
        <v>50</v>
      </c>
      <c r="H12" s="11">
        <v>99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2"/>
  <sheetViews>
    <sheetView topLeftCell="Y8" zoomScale="160" zoomScaleNormal="160" zoomScalePageLayoutView="160" workbookViewId="0">
      <selection activeCell="AB19" sqref="AB19"/>
    </sheetView>
  </sheetViews>
  <sheetFormatPr baseColWidth="10" defaultColWidth="8.83203125" defaultRowHeight="14" x14ac:dyDescent="0"/>
  <cols>
    <col min="3" max="3" width="4.5" bestFit="1" customWidth="1"/>
    <col min="4" max="13" width="5.1640625" bestFit="1" customWidth="1"/>
    <col min="14" max="14" width="8.33203125" bestFit="1" customWidth="1"/>
    <col min="15" max="15" width="17.83203125" bestFit="1" customWidth="1"/>
    <col min="16" max="16" width="12.1640625" bestFit="1" customWidth="1"/>
    <col min="17" max="17" width="10.1640625" bestFit="1" customWidth="1"/>
    <col min="18" max="20" width="12.1640625" bestFit="1" customWidth="1"/>
    <col min="21" max="21" width="16" bestFit="1" customWidth="1"/>
    <col min="22" max="25" width="12.1640625" bestFit="1" customWidth="1"/>
    <col min="26" max="26" width="11.1640625" bestFit="1" customWidth="1"/>
    <col min="27" max="27" width="12.1640625" bestFit="1" customWidth="1"/>
    <col min="28" max="28" width="10.1640625" bestFit="1" customWidth="1"/>
    <col min="29" max="29" width="12.1640625" bestFit="1" customWidth="1"/>
    <col min="30" max="33" width="8.83203125" customWidth="1"/>
    <col min="34" max="34" width="5.5" bestFit="1" customWidth="1"/>
    <col min="36" max="36" width="15" customWidth="1"/>
  </cols>
  <sheetData>
    <row r="1" spans="1:36">
      <c r="A1" s="2" t="s">
        <v>12</v>
      </c>
    </row>
    <row r="2" spans="1:36">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J2" s="4" t="s">
        <v>13</v>
      </c>
    </row>
    <row r="3" spans="1:36">
      <c r="B3" s="4" t="str">
        <f>Populations!$C$3</f>
        <v>FSW</v>
      </c>
      <c r="C3" s="4" t="s">
        <v>14</v>
      </c>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6" t="s">
        <v>15</v>
      </c>
      <c r="AJ3" s="5"/>
    </row>
    <row r="4" spans="1:36">
      <c r="B4" s="4" t="str">
        <f>Populations!$C$3</f>
        <v>FSW</v>
      </c>
      <c r="C4" s="4" t="s">
        <v>16</v>
      </c>
      <c r="D4" s="12"/>
      <c r="E4" s="12"/>
      <c r="F4" s="12"/>
      <c r="G4" s="12"/>
      <c r="H4" s="12"/>
      <c r="I4" s="12"/>
      <c r="J4" s="12"/>
      <c r="K4" s="12"/>
      <c r="L4" s="12"/>
      <c r="M4" s="12"/>
      <c r="N4" s="49">
        <v>4500</v>
      </c>
      <c r="O4" s="49"/>
      <c r="P4" s="49"/>
      <c r="Q4" s="49"/>
      <c r="R4" s="49"/>
      <c r="S4" s="49"/>
      <c r="T4" s="49"/>
      <c r="U4" s="49"/>
      <c r="V4" s="49"/>
      <c r="W4" s="49"/>
      <c r="X4" s="49"/>
      <c r="Y4" s="49"/>
      <c r="Z4" s="49"/>
      <c r="AA4" s="49"/>
      <c r="AB4" s="53"/>
      <c r="AC4" s="53">
        <v>5300</v>
      </c>
      <c r="AD4" s="49"/>
      <c r="AE4" s="49"/>
      <c r="AF4" s="49"/>
      <c r="AG4" s="49"/>
      <c r="AH4" s="49"/>
      <c r="AI4" s="6" t="s">
        <v>15</v>
      </c>
      <c r="AJ4" s="5"/>
    </row>
    <row r="5" spans="1:36">
      <c r="B5" s="4" t="str">
        <f>Populations!$C$3</f>
        <v>FSW</v>
      </c>
      <c r="C5" s="4" t="s">
        <v>17</v>
      </c>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6" t="s">
        <v>15</v>
      </c>
      <c r="AJ5" s="5"/>
    </row>
    <row r="6" spans="1:36">
      <c r="AB6" s="67"/>
      <c r="AC6" s="91">
        <f>SUM(AC4,AC24,AC32)</f>
        <v>199033</v>
      </c>
      <c r="AD6">
        <f>AC4/AC6</f>
        <v>2.6628750006280365E-2</v>
      </c>
    </row>
    <row r="7" spans="1:36">
      <c r="B7" s="4" t="str">
        <f>Populations!$C$4</f>
        <v>Clients</v>
      </c>
      <c r="C7" s="4" t="s">
        <v>14</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6" t="s">
        <v>15</v>
      </c>
      <c r="AJ7" s="5"/>
    </row>
    <row r="8" spans="1:36">
      <c r="B8" s="4" t="str">
        <f>Populations!$C$4</f>
        <v>Clients</v>
      </c>
      <c r="C8" s="4" t="s">
        <v>16</v>
      </c>
      <c r="D8" s="12"/>
      <c r="E8" s="12"/>
      <c r="F8" s="12"/>
      <c r="G8" s="12"/>
      <c r="H8" s="12"/>
      <c r="I8" s="12"/>
      <c r="J8" s="12"/>
      <c r="K8" s="12"/>
      <c r="L8" s="12"/>
      <c r="M8" s="12"/>
      <c r="N8" s="49">
        <v>25000</v>
      </c>
      <c r="O8" s="49"/>
      <c r="P8" s="49"/>
      <c r="Q8" s="49"/>
      <c r="R8" s="49"/>
      <c r="S8" s="49"/>
      <c r="T8" s="49"/>
      <c r="U8" s="49"/>
      <c r="V8" s="49"/>
      <c r="W8" s="62"/>
      <c r="X8" s="49"/>
      <c r="Y8" s="49"/>
      <c r="Z8" s="49"/>
      <c r="AA8" s="49"/>
      <c r="AB8" s="53">
        <f>(AB20+AB28)*13.6%</f>
        <v>27045.231999999985</v>
      </c>
      <c r="AC8" s="49"/>
      <c r="AD8" s="49"/>
      <c r="AE8" s="49"/>
      <c r="AF8" s="49"/>
      <c r="AG8" s="49"/>
      <c r="AH8" s="49"/>
      <c r="AI8" s="6" t="s">
        <v>15</v>
      </c>
      <c r="AJ8" s="5"/>
    </row>
    <row r="9" spans="1:36">
      <c r="B9" s="4" t="str">
        <f>Populations!$C$4</f>
        <v>Clients</v>
      </c>
      <c r="C9" s="4" t="s">
        <v>17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6" t="s">
        <v>15</v>
      </c>
      <c r="AJ9" s="5"/>
    </row>
    <row r="11" spans="1:36">
      <c r="B11" s="4" t="str">
        <f>Populations!$C$5</f>
        <v>MSM</v>
      </c>
      <c r="C11" s="4" t="s">
        <v>14</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57"/>
      <c r="AD11" s="12"/>
      <c r="AE11" s="12"/>
      <c r="AF11" s="12"/>
      <c r="AG11" s="12"/>
      <c r="AH11" s="12"/>
      <c r="AI11" s="6" t="s">
        <v>15</v>
      </c>
      <c r="AJ11" s="58"/>
    </row>
    <row r="12" spans="1:36">
      <c r="B12" s="4" t="str">
        <f>Populations!$C$5</f>
        <v>MSM</v>
      </c>
      <c r="C12" s="4" t="s">
        <v>16</v>
      </c>
      <c r="D12" s="12"/>
      <c r="E12" s="12"/>
      <c r="F12" s="12"/>
      <c r="G12" s="12"/>
      <c r="H12" s="12"/>
      <c r="I12" s="12"/>
      <c r="J12" s="12"/>
      <c r="K12" s="12"/>
      <c r="L12" s="12"/>
      <c r="M12" s="12"/>
      <c r="N12" s="49"/>
      <c r="O12" s="49"/>
      <c r="P12" s="49"/>
      <c r="Q12" s="49"/>
      <c r="R12" s="49"/>
      <c r="S12" s="49"/>
      <c r="T12" s="49"/>
      <c r="U12" s="49"/>
      <c r="V12" s="49"/>
      <c r="W12" s="49"/>
      <c r="X12" s="49"/>
      <c r="Y12" s="49"/>
      <c r="Z12" s="49"/>
      <c r="AA12" s="49"/>
      <c r="AB12" s="53"/>
      <c r="AC12" s="53">
        <v>3300</v>
      </c>
      <c r="AD12" s="49"/>
      <c r="AE12" s="49"/>
      <c r="AF12" s="49"/>
      <c r="AG12" s="49"/>
      <c r="AH12" s="49"/>
      <c r="AI12" s="6" t="s">
        <v>15</v>
      </c>
      <c r="AJ12" s="58"/>
    </row>
    <row r="13" spans="1:36">
      <c r="B13" s="4" t="str">
        <f>Populations!$C$5</f>
        <v>MSM</v>
      </c>
      <c r="C13" s="4" t="s">
        <v>17</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6" t="s">
        <v>15</v>
      </c>
      <c r="AJ13" s="58"/>
    </row>
    <row r="14" spans="1:36">
      <c r="AC14" s="91">
        <f>SUM(AC12,AC20,AC28)</f>
        <v>204319</v>
      </c>
      <c r="AD14">
        <f>AC12/AC14</f>
        <v>1.6151214522389011E-2</v>
      </c>
    </row>
    <row r="15" spans="1:36">
      <c r="B15" s="4" t="str">
        <f>Populations!$C$6</f>
        <v>Children</v>
      </c>
      <c r="C15" s="4" t="s">
        <v>14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6" t="s">
        <v>15</v>
      </c>
      <c r="AJ15" s="5"/>
    </row>
    <row r="16" spans="1:36">
      <c r="B16" s="4" t="str">
        <f>Populations!$C$6</f>
        <v>Children</v>
      </c>
      <c r="C16" s="4" t="s">
        <v>16</v>
      </c>
      <c r="D16" s="5"/>
      <c r="E16" s="14"/>
      <c r="F16" s="14"/>
      <c r="G16" s="14"/>
      <c r="H16" s="14"/>
      <c r="I16" s="14"/>
      <c r="J16" s="14"/>
      <c r="K16" s="14"/>
      <c r="L16" s="14"/>
      <c r="M16" s="14"/>
      <c r="N16" s="53"/>
      <c r="O16" s="53"/>
      <c r="P16" s="53"/>
      <c r="Q16" s="53"/>
      <c r="R16" s="53"/>
      <c r="S16" s="53"/>
      <c r="T16" s="53"/>
      <c r="U16" s="53"/>
      <c r="V16" s="53"/>
      <c r="W16" s="53"/>
      <c r="X16" s="53"/>
      <c r="Y16" s="53"/>
      <c r="Z16" s="53"/>
      <c r="AA16" s="53"/>
      <c r="AB16" s="53"/>
      <c r="AC16" s="53">
        <v>220974</v>
      </c>
      <c r="AD16" s="49"/>
      <c r="AE16" s="49"/>
      <c r="AF16" s="49"/>
      <c r="AG16" s="49"/>
      <c r="AH16" s="49"/>
      <c r="AI16" s="6" t="s">
        <v>15</v>
      </c>
      <c r="AJ16" s="5"/>
    </row>
    <row r="17" spans="2:36">
      <c r="B17" s="4" t="str">
        <f>Populations!$C$6</f>
        <v>Children</v>
      </c>
      <c r="C17" s="4" t="s">
        <v>17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6" t="s">
        <v>15</v>
      </c>
      <c r="AJ17" s="5"/>
    </row>
    <row r="18" spans="2:36">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2:36">
      <c r="B19" s="4" t="str">
        <f>Populations!$C$7</f>
        <v>M 15-24</v>
      </c>
      <c r="C19" s="4" t="s">
        <v>14</v>
      </c>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6" t="s">
        <v>15</v>
      </c>
      <c r="AJ19" s="5"/>
    </row>
    <row r="20" spans="2:36">
      <c r="B20" s="4" t="str">
        <f>Populations!$C$7</f>
        <v>M 15-24</v>
      </c>
      <c r="C20" s="4" t="s">
        <v>16</v>
      </c>
      <c r="D20" s="5"/>
      <c r="E20" s="5"/>
      <c r="F20" s="5"/>
      <c r="G20" s="5"/>
      <c r="H20" s="5"/>
      <c r="I20" s="5"/>
      <c r="J20" s="5"/>
      <c r="K20" s="5"/>
      <c r="L20" s="5"/>
      <c r="M20" s="5"/>
      <c r="N20" s="53">
        <v>68630</v>
      </c>
      <c r="O20" s="53">
        <v>65111.999999999993</v>
      </c>
      <c r="P20" s="53">
        <v>61706</v>
      </c>
      <c r="Q20" s="53">
        <v>58599.000000000007</v>
      </c>
      <c r="R20" s="53">
        <v>56084</v>
      </c>
      <c r="S20" s="53">
        <v>54426</v>
      </c>
      <c r="T20" s="53">
        <v>55794</v>
      </c>
      <c r="U20" s="53">
        <v>57591</v>
      </c>
      <c r="V20" s="53">
        <v>59726</v>
      </c>
      <c r="W20" s="53">
        <v>62146</v>
      </c>
      <c r="X20" s="53">
        <v>64834</v>
      </c>
      <c r="Y20" s="53">
        <v>68651</v>
      </c>
      <c r="Z20" s="53">
        <v>72710</v>
      </c>
      <c r="AA20" s="53">
        <v>76821</v>
      </c>
      <c r="AB20" s="53">
        <v>80690</v>
      </c>
      <c r="AC20" s="53">
        <v>84076</v>
      </c>
      <c r="AD20" s="49"/>
      <c r="AE20" s="49"/>
      <c r="AF20" s="49"/>
      <c r="AG20" s="49"/>
      <c r="AH20" s="49"/>
      <c r="AI20" s="6" t="s">
        <v>15</v>
      </c>
      <c r="AJ20" s="5"/>
    </row>
    <row r="21" spans="2:36">
      <c r="B21" s="4" t="str">
        <f>Populations!$C$7</f>
        <v>M 15-24</v>
      </c>
      <c r="C21" s="4" t="s">
        <v>17</v>
      </c>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6" t="s">
        <v>15</v>
      </c>
      <c r="AJ21" s="5"/>
    </row>
    <row r="22" spans="2:36">
      <c r="AB22" s="69"/>
    </row>
    <row r="23" spans="2:36">
      <c r="B23" s="4" t="str">
        <f>Populations!$C$8</f>
        <v>F 15-24</v>
      </c>
      <c r="C23" s="4" t="s">
        <v>14</v>
      </c>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6" t="s">
        <v>15</v>
      </c>
      <c r="AJ23" s="5"/>
    </row>
    <row r="24" spans="2:36">
      <c r="B24" s="4" t="str">
        <f>Populations!$C$8</f>
        <v>F 15-24</v>
      </c>
      <c r="C24" s="4" t="s">
        <v>16</v>
      </c>
      <c r="D24" s="5"/>
      <c r="E24" s="5"/>
      <c r="F24" s="5"/>
      <c r="G24" s="5"/>
      <c r="H24" s="5"/>
      <c r="I24" s="5"/>
      <c r="J24" s="5"/>
      <c r="K24" s="5"/>
      <c r="L24" s="5"/>
      <c r="M24" s="5"/>
      <c r="N24" s="53">
        <v>68614</v>
      </c>
      <c r="O24" s="53">
        <v>65908.999999999985</v>
      </c>
      <c r="P24" s="53">
        <v>62974.999999999993</v>
      </c>
      <c r="Q24" s="53">
        <v>60258</v>
      </c>
      <c r="R24" s="53">
        <v>58388</v>
      </c>
      <c r="S24" s="53">
        <v>57762</v>
      </c>
      <c r="T24" s="53">
        <v>57257.999999999993</v>
      </c>
      <c r="U24" s="53">
        <v>57542</v>
      </c>
      <c r="V24" s="53">
        <v>58423</v>
      </c>
      <c r="W24" s="53">
        <v>59703</v>
      </c>
      <c r="X24" s="53">
        <v>61441</v>
      </c>
      <c r="Y24" s="53">
        <v>65801</v>
      </c>
      <c r="Z24" s="53">
        <v>70485</v>
      </c>
      <c r="AA24" s="53">
        <v>75210.000000000015</v>
      </c>
      <c r="AB24" s="53">
        <v>79595</v>
      </c>
      <c r="AC24" s="53">
        <v>83348</v>
      </c>
      <c r="AD24" s="49"/>
      <c r="AE24" s="49"/>
      <c r="AF24" s="49"/>
      <c r="AG24" s="49"/>
      <c r="AH24" s="49"/>
      <c r="AI24" s="6" t="s">
        <v>15</v>
      </c>
      <c r="AJ24" s="5"/>
    </row>
    <row r="25" spans="2:36">
      <c r="B25" s="4" t="str">
        <f>Populations!$C$8</f>
        <v>F 15-24</v>
      </c>
      <c r="C25" s="4" t="s">
        <v>17</v>
      </c>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6" t="s">
        <v>15</v>
      </c>
      <c r="AJ25" s="5"/>
    </row>
    <row r="27" spans="2:36">
      <c r="B27" s="4" t="str">
        <f>Populations!$C$9</f>
        <v>M 25-49</v>
      </c>
      <c r="C27" s="4" t="s">
        <v>14</v>
      </c>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6" t="s">
        <v>15</v>
      </c>
      <c r="AJ27" s="5"/>
    </row>
    <row r="28" spans="2:36">
      <c r="B28" s="4" t="str">
        <f>Populations!$C$9</f>
        <v>M 25-49</v>
      </c>
      <c r="C28" s="4" t="s">
        <v>16</v>
      </c>
      <c r="D28" s="16"/>
      <c r="E28" s="16"/>
      <c r="F28" s="16"/>
      <c r="G28" s="16"/>
      <c r="H28" s="16"/>
      <c r="I28" s="16"/>
      <c r="J28" s="16"/>
      <c r="K28" s="16"/>
      <c r="L28" s="16"/>
      <c r="M28" s="16"/>
      <c r="N28" s="53">
        <v>127265.99999999999</v>
      </c>
      <c r="O28" s="53">
        <v>129714.99999999997</v>
      </c>
      <c r="P28" s="53">
        <v>130997.00000000001</v>
      </c>
      <c r="Q28" s="53">
        <v>131094</v>
      </c>
      <c r="R28" s="53">
        <v>130086.00000000001</v>
      </c>
      <c r="S28" s="53">
        <v>128204.00000000001</v>
      </c>
      <c r="T28" s="53">
        <v>127807</v>
      </c>
      <c r="U28" s="53">
        <v>127527.00000000001</v>
      </c>
      <c r="V28" s="53">
        <v>127132</v>
      </c>
      <c r="W28" s="53">
        <v>126359</v>
      </c>
      <c r="X28" s="53">
        <v>125116.00000000001</v>
      </c>
      <c r="Y28" s="53">
        <v>123883.99999999999</v>
      </c>
      <c r="Z28" s="53">
        <v>122017</v>
      </c>
      <c r="AA28" s="53">
        <v>119944</v>
      </c>
      <c r="AB28" s="53">
        <v>118171.9999999999</v>
      </c>
      <c r="AC28" s="53">
        <v>116943</v>
      </c>
      <c r="AD28" s="49"/>
      <c r="AE28" s="49"/>
      <c r="AF28" s="49"/>
      <c r="AG28" s="49"/>
      <c r="AH28" s="49"/>
      <c r="AI28" s="6" t="s">
        <v>15</v>
      </c>
      <c r="AJ28" s="5"/>
    </row>
    <row r="29" spans="2:36">
      <c r="B29" s="4" t="str">
        <f>Populations!$C$9</f>
        <v>M 25-49</v>
      </c>
      <c r="C29" s="4" t="s">
        <v>17</v>
      </c>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6" t="s">
        <v>15</v>
      </c>
      <c r="AJ29" s="5"/>
    </row>
    <row r="30" spans="2:36" s="15" customFormat="1"/>
    <row r="31" spans="2:36">
      <c r="B31" s="4" t="str">
        <f>Populations!$C$10</f>
        <v>F 25-49</v>
      </c>
      <c r="C31" s="4" t="s">
        <v>14</v>
      </c>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6" t="s">
        <v>15</v>
      </c>
      <c r="AJ31" s="5"/>
    </row>
    <row r="32" spans="2:36">
      <c r="B32" s="4" t="str">
        <f>Populations!$C$10</f>
        <v>F 25-49</v>
      </c>
      <c r="C32" s="4" t="s">
        <v>16</v>
      </c>
      <c r="D32" s="16"/>
      <c r="E32" s="16"/>
      <c r="F32" s="16"/>
      <c r="G32" s="16"/>
      <c r="H32" s="16"/>
      <c r="I32" s="16"/>
      <c r="J32" s="16"/>
      <c r="K32" s="16"/>
      <c r="L32" s="16"/>
      <c r="M32" s="16"/>
      <c r="N32" s="53">
        <v>125961</v>
      </c>
      <c r="O32" s="53">
        <v>127705</v>
      </c>
      <c r="P32" s="53">
        <v>128725</v>
      </c>
      <c r="Q32" s="53">
        <v>129031</v>
      </c>
      <c r="R32" s="53">
        <v>128683</v>
      </c>
      <c r="S32" s="53">
        <v>127664</v>
      </c>
      <c r="T32" s="53">
        <v>128245</v>
      </c>
      <c r="U32" s="53">
        <v>128341.00000000001</v>
      </c>
      <c r="V32" s="53">
        <v>127718</v>
      </c>
      <c r="W32" s="53">
        <v>126112.00000000001</v>
      </c>
      <c r="X32" s="53">
        <v>123494</v>
      </c>
      <c r="Y32" s="53">
        <v>121189</v>
      </c>
      <c r="Z32" s="53">
        <v>118204</v>
      </c>
      <c r="AA32" s="53">
        <v>115033</v>
      </c>
      <c r="AB32" s="53">
        <v>112327</v>
      </c>
      <c r="AC32" s="53">
        <v>110384.99999999999</v>
      </c>
      <c r="AD32" s="49"/>
      <c r="AE32" s="49"/>
      <c r="AF32" s="49"/>
      <c r="AG32" s="49"/>
      <c r="AH32" s="49"/>
      <c r="AI32" s="6" t="s">
        <v>15</v>
      </c>
      <c r="AJ32" s="5"/>
    </row>
    <row r="33" spans="2:36">
      <c r="B33" s="4" t="str">
        <f>Populations!$C$10</f>
        <v>F 25-49</v>
      </c>
      <c r="C33" s="4" t="s">
        <v>17</v>
      </c>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6" t="s">
        <v>15</v>
      </c>
      <c r="AJ33" s="5"/>
    </row>
    <row r="34" spans="2:36" s="15" customFormat="1"/>
    <row r="35" spans="2:36">
      <c r="B35" s="4" t="str">
        <f>Populations!$C$11</f>
        <v>M 50+</v>
      </c>
      <c r="C35" s="4" t="s">
        <v>14</v>
      </c>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6" t="s">
        <v>15</v>
      </c>
      <c r="AJ35" s="5"/>
    </row>
    <row r="36" spans="2:36">
      <c r="B36" s="4" t="str">
        <f>Populations!$C$11</f>
        <v>M 50+</v>
      </c>
      <c r="C36" s="4" t="s">
        <v>16</v>
      </c>
      <c r="D36" s="16"/>
      <c r="E36" s="16"/>
      <c r="F36" s="16"/>
      <c r="G36" s="16"/>
      <c r="H36" s="16"/>
      <c r="I36" s="16"/>
      <c r="J36" s="16"/>
      <c r="K36" s="16"/>
      <c r="L36" s="16"/>
      <c r="M36" s="16"/>
      <c r="N36" s="53">
        <v>41084.999999999971</v>
      </c>
      <c r="O36" s="53">
        <v>41951</v>
      </c>
      <c r="P36" s="53">
        <v>42848.000000000007</v>
      </c>
      <c r="Q36" s="53">
        <v>43993.000000000051</v>
      </c>
      <c r="R36" s="53">
        <v>45540.000000000022</v>
      </c>
      <c r="S36" s="53">
        <v>47573.000000000029</v>
      </c>
      <c r="T36" s="53">
        <v>49333.999999999978</v>
      </c>
      <c r="U36" s="53">
        <v>51358.000000000007</v>
      </c>
      <c r="V36" s="53">
        <v>53635.999999999985</v>
      </c>
      <c r="W36" s="53">
        <v>56076</v>
      </c>
      <c r="X36" s="53">
        <v>58577.000000000109</v>
      </c>
      <c r="Y36" s="53">
        <v>61451.000000000015</v>
      </c>
      <c r="Z36" s="53">
        <v>64160.999999999971</v>
      </c>
      <c r="AA36" s="53">
        <v>66838.000000000029</v>
      </c>
      <c r="AB36" s="53">
        <v>69664.000000000044</v>
      </c>
      <c r="AC36" s="53">
        <v>72710.000000000015</v>
      </c>
      <c r="AD36" s="49"/>
      <c r="AE36" s="49"/>
      <c r="AF36" s="49"/>
      <c r="AG36" s="49"/>
      <c r="AH36" s="49"/>
      <c r="AI36" s="6" t="s">
        <v>15</v>
      </c>
      <c r="AJ36" s="5"/>
    </row>
    <row r="37" spans="2:36">
      <c r="B37" s="4" t="str">
        <f>Populations!$C$11</f>
        <v>M 50+</v>
      </c>
      <c r="C37" s="4" t="s">
        <v>17</v>
      </c>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6" t="s">
        <v>15</v>
      </c>
      <c r="AJ37" s="5"/>
    </row>
    <row r="39" spans="2:36">
      <c r="B39" s="4" t="str">
        <f>Populations!$C$12</f>
        <v>F 50+</v>
      </c>
      <c r="C39" s="4" t="s">
        <v>14</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6" t="s">
        <v>15</v>
      </c>
      <c r="AJ39" s="5"/>
    </row>
    <row r="40" spans="2:36">
      <c r="B40" s="4" t="str">
        <f>Populations!$C$12</f>
        <v>F 50+</v>
      </c>
      <c r="C40" s="4" t="s">
        <v>16</v>
      </c>
      <c r="D40" s="16"/>
      <c r="E40" s="16"/>
      <c r="F40" s="16"/>
      <c r="G40" s="16"/>
      <c r="H40" s="16"/>
      <c r="I40" s="16"/>
      <c r="J40" s="16"/>
      <c r="K40" s="16"/>
      <c r="L40" s="16"/>
      <c r="M40" s="16"/>
      <c r="N40" s="53">
        <v>44758.999999999971</v>
      </c>
      <c r="O40" s="53">
        <v>45982.000000000015</v>
      </c>
      <c r="P40" s="53">
        <v>47230.000000000044</v>
      </c>
      <c r="Q40" s="53">
        <v>48661.000000000036</v>
      </c>
      <c r="R40" s="53">
        <v>50401.999999999993</v>
      </c>
      <c r="S40" s="53">
        <v>52484.000000000102</v>
      </c>
      <c r="T40" s="53">
        <v>54375.000000000007</v>
      </c>
      <c r="U40" s="53">
        <v>56651.000000000007</v>
      </c>
      <c r="V40" s="53">
        <v>59276.000000000022</v>
      </c>
      <c r="W40" s="53">
        <v>62093.999999999985</v>
      </c>
      <c r="X40" s="53">
        <v>65000</v>
      </c>
      <c r="Y40" s="53">
        <v>67868.999999999971</v>
      </c>
      <c r="Z40" s="53">
        <v>70511.000000000015</v>
      </c>
      <c r="AA40" s="53">
        <v>73062.999999999971</v>
      </c>
      <c r="AB40" s="53">
        <v>75744.999999999985</v>
      </c>
      <c r="AC40" s="53">
        <v>78648.999999999956</v>
      </c>
      <c r="AD40" s="49"/>
      <c r="AE40" s="49"/>
      <c r="AF40" s="49"/>
      <c r="AG40" s="49"/>
      <c r="AH40" s="49"/>
      <c r="AI40" s="6" t="s">
        <v>15</v>
      </c>
      <c r="AJ40" s="5"/>
    </row>
    <row r="41" spans="2:36">
      <c r="B41" s="4" t="str">
        <f>Populations!$C$12</f>
        <v>F 50+</v>
      </c>
      <c r="C41" s="4" t="s">
        <v>17</v>
      </c>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6" t="s">
        <v>15</v>
      </c>
      <c r="AJ41" s="5"/>
    </row>
    <row r="46" spans="2:36">
      <c r="O46" t="s">
        <v>129</v>
      </c>
    </row>
    <row r="47" spans="2:36">
      <c r="N47" t="s">
        <v>122</v>
      </c>
      <c r="O47" s="53">
        <v>265903</v>
      </c>
      <c r="P47" s="53">
        <v>266789</v>
      </c>
      <c r="Q47" s="53">
        <v>268626</v>
      </c>
      <c r="R47" s="53">
        <v>270901</v>
      </c>
      <c r="S47" s="53">
        <v>272979</v>
      </c>
      <c r="T47" s="53">
        <v>274382</v>
      </c>
      <c r="U47" s="53">
        <v>270892</v>
      </c>
      <c r="V47" s="53">
        <v>266628</v>
      </c>
      <c r="W47" s="53">
        <v>262185</v>
      </c>
      <c r="X47" s="53">
        <v>258259</v>
      </c>
      <c r="Y47" s="53">
        <v>254900</v>
      </c>
      <c r="Z47" s="53">
        <v>247038</v>
      </c>
      <c r="AA47" s="53">
        <v>240321.99999999997</v>
      </c>
      <c r="AB47" s="53">
        <v>234124</v>
      </c>
      <c r="AC47" s="53">
        <v>227700</v>
      </c>
    </row>
    <row r="48" spans="2:36">
      <c r="N48" t="s">
        <v>130</v>
      </c>
      <c r="O48">
        <f t="shared" ref="O48:AC48" si="0">O47/N20*5/15/2</f>
        <v>0.64574044392636842</v>
      </c>
      <c r="P48" s="29">
        <f t="shared" si="0"/>
        <v>0.68289767375189425</v>
      </c>
      <c r="Q48" s="29">
        <f t="shared" si="0"/>
        <v>0.7255534307846887</v>
      </c>
      <c r="R48" s="29">
        <f t="shared" si="0"/>
        <v>0.77049380819922975</v>
      </c>
      <c r="S48" s="29">
        <f t="shared" si="0"/>
        <v>0.81122066899650513</v>
      </c>
      <c r="T48" s="29">
        <f t="shared" si="0"/>
        <v>0.8402295471527087</v>
      </c>
      <c r="U48" s="29">
        <f t="shared" si="0"/>
        <v>0.80920290114827165</v>
      </c>
      <c r="V48" s="29">
        <f t="shared" si="0"/>
        <v>0.77161362018370927</v>
      </c>
      <c r="W48" s="29">
        <f t="shared" si="0"/>
        <v>0.73163278973981183</v>
      </c>
      <c r="X48" s="29">
        <f t="shared" si="0"/>
        <v>0.69261363026850742</v>
      </c>
      <c r="Y48" s="29">
        <f t="shared" si="0"/>
        <v>0.65526318495439628</v>
      </c>
      <c r="Z48" s="29">
        <f t="shared" si="0"/>
        <v>0.59974363082839288</v>
      </c>
      <c r="AA48" s="29">
        <f t="shared" si="0"/>
        <v>0.55086874799431518</v>
      </c>
      <c r="AB48" s="29">
        <f t="shared" si="0"/>
        <v>0.50794270663837582</v>
      </c>
      <c r="AC48" s="29">
        <f t="shared" si="0"/>
        <v>0.47031850291238075</v>
      </c>
    </row>
    <row r="51" spans="15:36">
      <c r="O51">
        <v>265903</v>
      </c>
      <c r="P51" s="29">
        <v>266789</v>
      </c>
      <c r="Q51" s="29">
        <v>268626</v>
      </c>
      <c r="R51" s="29">
        <v>270901</v>
      </c>
      <c r="S51" s="29">
        <v>272979</v>
      </c>
      <c r="T51" s="29">
        <v>274382</v>
      </c>
      <c r="U51" s="29">
        <v>270892</v>
      </c>
      <c r="V51" s="29">
        <v>266628</v>
      </c>
      <c r="W51" s="29">
        <v>262185</v>
      </c>
      <c r="X51" s="29">
        <v>258259</v>
      </c>
      <c r="Y51" s="29">
        <v>254900</v>
      </c>
      <c r="Z51" s="29">
        <v>247038</v>
      </c>
      <c r="AA51" s="29">
        <v>240321.99999999997</v>
      </c>
      <c r="AB51" s="29">
        <v>234124</v>
      </c>
      <c r="AC51" s="29">
        <v>227700</v>
      </c>
      <c r="AD51" s="29">
        <v>220974</v>
      </c>
    </row>
    <row r="52" spans="15:36">
      <c r="O52">
        <v>68630</v>
      </c>
      <c r="P52">
        <v>65111.999999999993</v>
      </c>
      <c r="Q52">
        <v>61706</v>
      </c>
      <c r="R52">
        <v>58599.000000000007</v>
      </c>
      <c r="S52">
        <v>56084</v>
      </c>
      <c r="T52">
        <v>54426</v>
      </c>
      <c r="U52">
        <v>55794</v>
      </c>
      <c r="V52">
        <v>57591</v>
      </c>
      <c r="W52">
        <v>59726</v>
      </c>
      <c r="X52">
        <v>62146</v>
      </c>
      <c r="Y52">
        <v>64834</v>
      </c>
      <c r="Z52">
        <v>68651</v>
      </c>
      <c r="AA52">
        <v>72710</v>
      </c>
      <c r="AB52">
        <v>76821</v>
      </c>
      <c r="AC52">
        <v>80690</v>
      </c>
      <c r="AD52">
        <v>84076</v>
      </c>
    </row>
    <row r="53" spans="15:36">
      <c r="O53">
        <v>68614</v>
      </c>
      <c r="P53">
        <v>65908.999999999985</v>
      </c>
      <c r="Q53">
        <v>62974.999999999993</v>
      </c>
      <c r="R53">
        <v>60258</v>
      </c>
      <c r="S53">
        <v>58388</v>
      </c>
      <c r="T53">
        <v>57762</v>
      </c>
      <c r="U53">
        <v>57257.999999999993</v>
      </c>
      <c r="V53">
        <v>57542</v>
      </c>
      <c r="W53">
        <v>58423</v>
      </c>
      <c r="X53">
        <v>59703</v>
      </c>
      <c r="Y53">
        <v>61441</v>
      </c>
      <c r="Z53">
        <v>65801</v>
      </c>
      <c r="AA53">
        <v>70485</v>
      </c>
      <c r="AB53">
        <v>75210.000000000015</v>
      </c>
      <c r="AC53">
        <v>79595</v>
      </c>
      <c r="AD53">
        <v>83348</v>
      </c>
    </row>
    <row r="54" spans="15:36">
      <c r="O54">
        <v>127265.99999999999</v>
      </c>
      <c r="P54">
        <v>129714.99999999997</v>
      </c>
      <c r="Q54">
        <v>130997.00000000001</v>
      </c>
      <c r="R54">
        <v>131094</v>
      </c>
      <c r="S54">
        <v>130086.00000000001</v>
      </c>
      <c r="T54">
        <v>128204.00000000001</v>
      </c>
      <c r="U54">
        <v>127807</v>
      </c>
      <c r="V54">
        <v>127527.00000000001</v>
      </c>
      <c r="W54">
        <v>127132</v>
      </c>
      <c r="X54">
        <v>126359</v>
      </c>
      <c r="Y54">
        <v>125116.00000000001</v>
      </c>
      <c r="Z54">
        <v>123883.99999999999</v>
      </c>
      <c r="AA54">
        <v>122017</v>
      </c>
      <c r="AB54">
        <v>119944</v>
      </c>
      <c r="AC54">
        <v>118171.9999999999</v>
      </c>
      <c r="AD54">
        <v>116943</v>
      </c>
    </row>
    <row r="55" spans="15:36">
      <c r="O55">
        <v>125961</v>
      </c>
      <c r="P55">
        <v>127705</v>
      </c>
      <c r="Q55">
        <v>128725</v>
      </c>
      <c r="R55">
        <v>129031</v>
      </c>
      <c r="S55">
        <v>128683</v>
      </c>
      <c r="T55">
        <v>127664</v>
      </c>
      <c r="U55">
        <v>128245</v>
      </c>
      <c r="V55">
        <v>128341.00000000001</v>
      </c>
      <c r="W55">
        <v>127718</v>
      </c>
      <c r="X55">
        <v>126112.00000000001</v>
      </c>
      <c r="Y55">
        <v>123494</v>
      </c>
      <c r="Z55">
        <v>121189</v>
      </c>
      <c r="AA55">
        <v>118204</v>
      </c>
      <c r="AB55">
        <v>115033</v>
      </c>
      <c r="AC55">
        <v>112327</v>
      </c>
      <c r="AD55">
        <v>110384.99999999999</v>
      </c>
    </row>
    <row r="56" spans="15:36">
      <c r="O56">
        <v>41084.999999999971</v>
      </c>
      <c r="P56">
        <v>41951</v>
      </c>
      <c r="Q56">
        <v>42848.000000000007</v>
      </c>
      <c r="R56">
        <v>43993.000000000051</v>
      </c>
      <c r="S56">
        <v>45540.000000000022</v>
      </c>
      <c r="T56">
        <v>47573.000000000029</v>
      </c>
      <c r="U56">
        <v>49333.999999999978</v>
      </c>
      <c r="V56">
        <v>51358.000000000007</v>
      </c>
      <c r="W56">
        <v>53635.999999999985</v>
      </c>
      <c r="X56">
        <v>56076</v>
      </c>
      <c r="Y56">
        <v>58577.000000000109</v>
      </c>
      <c r="Z56">
        <v>61451.000000000015</v>
      </c>
      <c r="AA56">
        <v>64160.999999999971</v>
      </c>
      <c r="AB56">
        <v>66838.000000000029</v>
      </c>
      <c r="AC56">
        <v>69664.000000000044</v>
      </c>
      <c r="AD56">
        <v>72710.000000000015</v>
      </c>
    </row>
    <row r="57" spans="15:36">
      <c r="O57">
        <v>44758.999999999971</v>
      </c>
      <c r="P57">
        <v>45982.000000000015</v>
      </c>
      <c r="Q57">
        <v>47230.000000000044</v>
      </c>
      <c r="R57">
        <v>48661.000000000036</v>
      </c>
      <c r="S57">
        <v>50401.999999999993</v>
      </c>
      <c r="T57">
        <v>52484.000000000102</v>
      </c>
      <c r="U57">
        <v>54375.000000000007</v>
      </c>
      <c r="V57">
        <v>56651.000000000007</v>
      </c>
      <c r="W57">
        <v>59276.000000000022</v>
      </c>
      <c r="X57">
        <v>62093.999999999985</v>
      </c>
      <c r="Y57">
        <v>65000</v>
      </c>
      <c r="Z57">
        <v>67868.999999999971</v>
      </c>
      <c r="AA57">
        <v>70511.000000000015</v>
      </c>
      <c r="AB57">
        <v>73062.999999999971</v>
      </c>
      <c r="AC57">
        <v>75744.999999999985</v>
      </c>
      <c r="AD57">
        <v>78648.999999999956</v>
      </c>
    </row>
    <row r="59" spans="15:36">
      <c r="T59" s="75"/>
      <c r="U59" s="78" t="s">
        <v>131</v>
      </c>
      <c r="V59" s="78" t="s">
        <v>132</v>
      </c>
      <c r="W59" s="78" t="s">
        <v>133</v>
      </c>
      <c r="X59" s="78" t="s">
        <v>134</v>
      </c>
      <c r="Y59" s="78" t="s">
        <v>135</v>
      </c>
      <c r="Z59" s="78" t="s">
        <v>136</v>
      </c>
      <c r="AA59" s="78" t="s">
        <v>137</v>
      </c>
      <c r="AB59" s="78" t="s">
        <v>138</v>
      </c>
      <c r="AC59" s="78" t="s">
        <v>139</v>
      </c>
      <c r="AD59" s="78" t="s">
        <v>140</v>
      </c>
      <c r="AE59" s="78" t="s">
        <v>141</v>
      </c>
      <c r="AF59" s="78" t="s">
        <v>142</v>
      </c>
      <c r="AG59" s="78" t="s">
        <v>143</v>
      </c>
      <c r="AH59" s="78" t="s">
        <v>144</v>
      </c>
      <c r="AI59" s="78" t="s">
        <v>145</v>
      </c>
      <c r="AJ59" s="78" t="s">
        <v>146</v>
      </c>
    </row>
    <row r="60" spans="15:36">
      <c r="T60" s="76">
        <v>2000</v>
      </c>
      <c r="U60" s="77">
        <v>48.976999999999997</v>
      </c>
      <c r="V60" s="77">
        <v>45.957999999999998</v>
      </c>
      <c r="W60" s="77">
        <v>39.439</v>
      </c>
      <c r="X60" s="77">
        <v>33.688000000000002</v>
      </c>
      <c r="Y60" s="77">
        <v>34.942</v>
      </c>
      <c r="Z60" s="77">
        <v>33.756</v>
      </c>
      <c r="AA60" s="77">
        <v>31.486999999999998</v>
      </c>
      <c r="AB60" s="77">
        <v>26.068000000000001</v>
      </c>
      <c r="AC60" s="77">
        <v>21.273</v>
      </c>
      <c r="AD60" s="77">
        <v>14.682</v>
      </c>
      <c r="AE60" s="77">
        <v>12.169</v>
      </c>
      <c r="AF60" s="77">
        <v>7.44</v>
      </c>
      <c r="AG60" s="77">
        <v>7.05899999999997</v>
      </c>
      <c r="AH60" s="77">
        <v>5.1609999999999996</v>
      </c>
      <c r="AI60" s="77">
        <v>4.2910000000000004</v>
      </c>
      <c r="AJ60" s="77">
        <v>2.74799999999999</v>
      </c>
    </row>
    <row r="61" spans="15:36">
      <c r="T61" s="76">
        <v>2001</v>
      </c>
      <c r="U61" s="77">
        <v>49.094000000000001</v>
      </c>
      <c r="V61" s="77">
        <v>46.795999999999999</v>
      </c>
      <c r="W61" s="77">
        <v>38.878</v>
      </c>
      <c r="X61" s="77">
        <v>32.628</v>
      </c>
      <c r="Y61" s="77">
        <v>32.484000000000002</v>
      </c>
      <c r="Z61" s="77">
        <v>32.317</v>
      </c>
      <c r="AA61" s="77">
        <v>31.584</v>
      </c>
      <c r="AB61" s="77">
        <v>27.364999999999998</v>
      </c>
      <c r="AC61" s="77">
        <v>22.532</v>
      </c>
      <c r="AD61" s="77">
        <v>15.917</v>
      </c>
      <c r="AE61" s="77">
        <v>12.606999999999999</v>
      </c>
      <c r="AF61" s="77">
        <v>7.9010000000000096</v>
      </c>
      <c r="AG61" s="77">
        <v>7.0439999999999801</v>
      </c>
      <c r="AH61" s="77">
        <v>5.1240000000000201</v>
      </c>
      <c r="AI61" s="77">
        <v>4.1769999999999596</v>
      </c>
      <c r="AJ61" s="77">
        <v>2.75</v>
      </c>
    </row>
    <row r="62" spans="15:36">
      <c r="T62" s="76">
        <v>2002</v>
      </c>
      <c r="U62" s="77">
        <v>48.287999999999997</v>
      </c>
      <c r="V62" s="77">
        <v>47.826999999999998</v>
      </c>
      <c r="W62" s="77">
        <v>38.880000000000003</v>
      </c>
      <c r="X62" s="77">
        <v>31.587</v>
      </c>
      <c r="Y62" s="77">
        <v>30.119</v>
      </c>
      <c r="Z62" s="77">
        <v>30.451000000000001</v>
      </c>
      <c r="AA62" s="77">
        <v>30.97</v>
      </c>
      <c r="AB62" s="77">
        <v>28.507999999999999</v>
      </c>
      <c r="AC62" s="77">
        <v>23.687999999999999</v>
      </c>
      <c r="AD62" s="77">
        <v>17.38</v>
      </c>
      <c r="AE62" s="77">
        <v>12.98</v>
      </c>
      <c r="AF62" s="77">
        <v>8.6030000000000104</v>
      </c>
      <c r="AG62" s="77">
        <v>6.8460000000000001</v>
      </c>
      <c r="AH62" s="77">
        <v>5.31</v>
      </c>
      <c r="AI62" s="77">
        <v>3.9149999999999601</v>
      </c>
      <c r="AJ62" s="77">
        <v>2.81200000000001</v>
      </c>
    </row>
    <row r="63" spans="15:36">
      <c r="T63" s="76">
        <v>2003</v>
      </c>
      <c r="U63" s="77">
        <v>46.601999999999997</v>
      </c>
      <c r="V63" s="77">
        <v>48.905999999999999</v>
      </c>
      <c r="W63" s="77">
        <v>39.758000000000003</v>
      </c>
      <c r="X63" s="77">
        <v>30.385999999999999</v>
      </c>
      <c r="Y63" s="77">
        <v>28.213000000000001</v>
      </c>
      <c r="Z63" s="77">
        <v>28.242000000000001</v>
      </c>
      <c r="AA63" s="77">
        <v>29.73</v>
      </c>
      <c r="AB63" s="77">
        <v>29.343</v>
      </c>
      <c r="AC63" s="77">
        <v>24.878</v>
      </c>
      <c r="AD63" s="77">
        <v>18.901</v>
      </c>
      <c r="AE63" s="77">
        <v>13.503</v>
      </c>
      <c r="AF63" s="77">
        <v>9.4250000000000096</v>
      </c>
      <c r="AG63" s="77">
        <v>6.5670000000000099</v>
      </c>
      <c r="AH63" s="77">
        <v>5.6940000000000204</v>
      </c>
      <c r="AI63" s="77">
        <v>3.5529999999999999</v>
      </c>
      <c r="AJ63" s="77">
        <v>2.8940000000000099</v>
      </c>
    </row>
    <row r="64" spans="15:36">
      <c r="T64" s="76">
        <v>2004</v>
      </c>
      <c r="U64" s="77">
        <v>44.555999999999997</v>
      </c>
      <c r="V64" s="77">
        <v>49.929000000000002</v>
      </c>
      <c r="W64" s="77">
        <v>41.439</v>
      </c>
      <c r="X64" s="77">
        <v>29.256</v>
      </c>
      <c r="Y64" s="77">
        <v>26.827999999999999</v>
      </c>
      <c r="Z64" s="77">
        <v>25.844000000000001</v>
      </c>
      <c r="AA64" s="77">
        <v>28.01</v>
      </c>
      <c r="AB64" s="77">
        <v>29.709</v>
      </c>
      <c r="AC64" s="77">
        <v>26.152999999999999</v>
      </c>
      <c r="AD64" s="77">
        <v>20.37</v>
      </c>
      <c r="AE64" s="77">
        <v>14.36</v>
      </c>
      <c r="AF64" s="77">
        <v>10.212999999999999</v>
      </c>
      <c r="AG64" s="77">
        <v>6.41300000000001</v>
      </c>
      <c r="AH64" s="77">
        <v>6.10900000000004</v>
      </c>
      <c r="AI64" s="77">
        <v>3.2389999999999799</v>
      </c>
      <c r="AJ64" s="77">
        <v>2.9200000000000199</v>
      </c>
    </row>
    <row r="65" spans="20:36">
      <c r="T65" s="76">
        <v>2005</v>
      </c>
      <c r="U65" s="77">
        <v>42.597999999999999</v>
      </c>
      <c r="V65" s="77">
        <v>50.792999999999999</v>
      </c>
      <c r="W65" s="77">
        <v>43.618000000000002</v>
      </c>
      <c r="X65" s="77">
        <v>28.731000000000002</v>
      </c>
      <c r="Y65" s="77">
        <v>25.695</v>
      </c>
      <c r="Z65" s="77">
        <v>23.513999999999999</v>
      </c>
      <c r="AA65" s="77">
        <v>25.94</v>
      </c>
      <c r="AB65" s="77">
        <v>29.5</v>
      </c>
      <c r="AC65" s="77">
        <v>27.433</v>
      </c>
      <c r="AD65" s="77">
        <v>21.817</v>
      </c>
      <c r="AE65" s="77">
        <v>15.566000000000001</v>
      </c>
      <c r="AF65" s="77">
        <v>10.942</v>
      </c>
      <c r="AG65" s="77">
        <v>6.5310000000000104</v>
      </c>
      <c r="AH65" s="77">
        <v>6.3940000000000099</v>
      </c>
      <c r="AI65" s="77">
        <v>3.12099999999998</v>
      </c>
      <c r="AJ65" s="77">
        <v>2.82800000000003</v>
      </c>
    </row>
    <row r="66" spans="20:36">
      <c r="T66" s="76">
        <v>2006</v>
      </c>
      <c r="U66" s="77">
        <v>39.573999999999998</v>
      </c>
      <c r="V66" s="77">
        <v>50.313000000000002</v>
      </c>
      <c r="W66" s="77">
        <v>45.073</v>
      </c>
      <c r="X66" s="77">
        <v>30.315999999999999</v>
      </c>
      <c r="Y66" s="77">
        <v>25.478000000000002</v>
      </c>
      <c r="Z66" s="77">
        <v>23.224</v>
      </c>
      <c r="AA66" s="77">
        <v>24.927</v>
      </c>
      <c r="AB66" s="77">
        <v>28.995000000000001</v>
      </c>
      <c r="AC66" s="77">
        <v>27.876000000000001</v>
      </c>
      <c r="AD66" s="77">
        <v>22.785</v>
      </c>
      <c r="AE66" s="77">
        <v>16.247</v>
      </c>
      <c r="AF66" s="77">
        <v>11.583</v>
      </c>
      <c r="AG66" s="77">
        <v>6.8630000000000004</v>
      </c>
      <c r="AH66" s="77">
        <v>6.298</v>
      </c>
      <c r="AI66" s="77">
        <v>3.4009999999999501</v>
      </c>
      <c r="AJ66" s="77">
        <v>2.63300000000004</v>
      </c>
    </row>
    <row r="67" spans="20:36">
      <c r="T67" s="76">
        <v>2007</v>
      </c>
      <c r="U67" s="77">
        <v>37.167000000000002</v>
      </c>
      <c r="V67" s="77">
        <v>49.472999999999999</v>
      </c>
      <c r="W67" s="77">
        <v>46.363</v>
      </c>
      <c r="X67" s="77">
        <v>32.463000000000001</v>
      </c>
      <c r="Y67" s="77">
        <v>25.128</v>
      </c>
      <c r="Z67" s="77">
        <v>23.221</v>
      </c>
      <c r="AA67" s="77">
        <v>23.991</v>
      </c>
      <c r="AB67" s="77">
        <v>28.236000000000001</v>
      </c>
      <c r="AC67" s="77">
        <v>28.361000000000001</v>
      </c>
      <c r="AD67" s="77">
        <v>23.718</v>
      </c>
      <c r="AE67" s="77">
        <v>17.135000000000002</v>
      </c>
      <c r="AF67" s="77">
        <v>12.071999999999999</v>
      </c>
      <c r="AG67" s="77">
        <v>7.51400000000001</v>
      </c>
      <c r="AH67" s="77">
        <v>5.98000000000002</v>
      </c>
      <c r="AI67" s="77">
        <v>3.8960000000000199</v>
      </c>
      <c r="AJ67" s="77">
        <v>2.351</v>
      </c>
    </row>
    <row r="68" spans="20:36">
      <c r="T68" s="76">
        <v>2008</v>
      </c>
      <c r="U68" s="77">
        <v>35.387</v>
      </c>
      <c r="V68" s="77">
        <v>48.231000000000002</v>
      </c>
      <c r="W68" s="77">
        <v>47.566000000000003</v>
      </c>
      <c r="X68" s="77">
        <v>34.823</v>
      </c>
      <c r="Y68" s="77">
        <v>24.902999999999999</v>
      </c>
      <c r="Z68" s="77">
        <v>23.356999999999999</v>
      </c>
      <c r="AA68" s="77">
        <v>23.158999999999999</v>
      </c>
      <c r="AB68" s="77">
        <v>27.241</v>
      </c>
      <c r="AC68" s="77">
        <v>28.843</v>
      </c>
      <c r="AD68" s="77">
        <v>24.532</v>
      </c>
      <c r="AE68" s="77">
        <v>18.239999999999998</v>
      </c>
      <c r="AF68" s="77">
        <v>12.433999999999999</v>
      </c>
      <c r="AG68" s="77">
        <v>8.3650000000000109</v>
      </c>
      <c r="AH68" s="77">
        <v>5.6099999999999604</v>
      </c>
      <c r="AI68" s="77">
        <v>4.4440000000000204</v>
      </c>
      <c r="AJ68" s="77">
        <v>2.09100000000001</v>
      </c>
    </row>
    <row r="69" spans="20:36">
      <c r="T69" s="76">
        <v>2009</v>
      </c>
      <c r="U69" s="77">
        <v>34.143000000000001</v>
      </c>
      <c r="V69" s="77">
        <v>46.731000000000002</v>
      </c>
      <c r="W69" s="77">
        <v>48.576999999999998</v>
      </c>
      <c r="X69" s="77">
        <v>37.009</v>
      </c>
      <c r="Y69" s="77">
        <v>25.137</v>
      </c>
      <c r="Z69" s="77">
        <v>23.42</v>
      </c>
      <c r="AA69" s="77">
        <v>22.449000000000002</v>
      </c>
      <c r="AB69" s="77">
        <v>26.122</v>
      </c>
      <c r="AC69" s="77">
        <v>29.143999999999998</v>
      </c>
      <c r="AD69" s="77">
        <v>25.224</v>
      </c>
      <c r="AE69" s="77">
        <v>19.442</v>
      </c>
      <c r="AF69" s="77">
        <v>12.811999999999999</v>
      </c>
      <c r="AG69" s="77">
        <v>9.1940000000000204</v>
      </c>
      <c r="AH69" s="77">
        <v>5.4250000000000096</v>
      </c>
      <c r="AI69" s="77">
        <v>4.83299999999997</v>
      </c>
      <c r="AJ69" s="77">
        <v>1.98400000000004</v>
      </c>
    </row>
    <row r="70" spans="20:36">
      <c r="T70" s="76">
        <v>2010</v>
      </c>
      <c r="U70" s="77">
        <v>33.192</v>
      </c>
      <c r="V70" s="77">
        <v>45.292999999999999</v>
      </c>
      <c r="W70" s="77">
        <v>49.195999999999998</v>
      </c>
      <c r="X70" s="77">
        <v>38.881999999999998</v>
      </c>
      <c r="Y70" s="77">
        <v>25.952000000000002</v>
      </c>
      <c r="Z70" s="77">
        <v>23.303999999999998</v>
      </c>
      <c r="AA70" s="77">
        <v>21.870999999999999</v>
      </c>
      <c r="AB70" s="77">
        <v>24.992000000000001</v>
      </c>
      <c r="AC70" s="77">
        <v>29.097000000000001</v>
      </c>
      <c r="AD70" s="77">
        <v>25.852</v>
      </c>
      <c r="AE70" s="77">
        <v>20.5820000000001</v>
      </c>
      <c r="AF70" s="77">
        <v>13.356999999999999</v>
      </c>
      <c r="AG70" s="77">
        <v>9.84100000000001</v>
      </c>
      <c r="AH70" s="77">
        <v>5.5509999999999904</v>
      </c>
      <c r="AI70" s="77">
        <v>4.9710000000000001</v>
      </c>
      <c r="AJ70" s="77">
        <v>2.07299999999998</v>
      </c>
    </row>
    <row r="71" spans="20:36">
      <c r="T71" s="76">
        <v>2011</v>
      </c>
      <c r="U71" s="77">
        <v>31.370999999999999</v>
      </c>
      <c r="V71" s="77">
        <v>43.302</v>
      </c>
      <c r="W71" s="77">
        <v>49.475000000000001</v>
      </c>
      <c r="X71" s="77">
        <v>41.207999999999998</v>
      </c>
      <c r="Y71" s="77">
        <v>27.443000000000001</v>
      </c>
      <c r="Z71" s="77">
        <v>23.247</v>
      </c>
      <c r="AA71" s="77">
        <v>21.594999999999999</v>
      </c>
      <c r="AB71" s="77">
        <v>23.913</v>
      </c>
      <c r="AC71" s="77">
        <v>28.568000000000001</v>
      </c>
      <c r="AD71" s="77">
        <v>26.561</v>
      </c>
      <c r="AE71" s="77">
        <v>21.588999999999999</v>
      </c>
      <c r="AF71" s="77">
        <v>14.298999999999999</v>
      </c>
      <c r="AG71" s="77">
        <v>10.266</v>
      </c>
      <c r="AH71" s="77">
        <v>5.8869999999999996</v>
      </c>
      <c r="AI71" s="77">
        <v>4.88300000000004</v>
      </c>
      <c r="AJ71" s="77">
        <v>2.33099999999996</v>
      </c>
    </row>
    <row r="72" spans="20:36">
      <c r="T72" s="76">
        <v>2012</v>
      </c>
      <c r="U72" s="77">
        <v>31.309000000000001</v>
      </c>
      <c r="V72" s="77">
        <v>40.731999999999999</v>
      </c>
      <c r="W72" s="77">
        <v>48.997999999999998</v>
      </c>
      <c r="X72" s="77">
        <v>43.338999999999999</v>
      </c>
      <c r="Y72" s="77">
        <v>29.370999999999999</v>
      </c>
      <c r="Z72" s="77">
        <v>22.943999999999999</v>
      </c>
      <c r="AA72" s="77">
        <v>21.504999999999999</v>
      </c>
      <c r="AB72" s="77">
        <v>22.83</v>
      </c>
      <c r="AC72" s="77">
        <v>27.547999999999998</v>
      </c>
      <c r="AD72" s="77">
        <v>27.19</v>
      </c>
      <c r="AE72" s="77">
        <v>22.364999999999998</v>
      </c>
      <c r="AF72" s="77">
        <v>15.423999999999999</v>
      </c>
      <c r="AG72" s="77">
        <v>10.519</v>
      </c>
      <c r="AH72" s="77">
        <v>6.4509999999999703</v>
      </c>
      <c r="AI72" s="77">
        <v>4.5950000000000299</v>
      </c>
      <c r="AJ72" s="77">
        <v>2.7029999999999701</v>
      </c>
    </row>
    <row r="73" spans="20:36">
      <c r="T73" s="76">
        <v>2013</v>
      </c>
      <c r="U73" s="77">
        <v>32.302</v>
      </c>
      <c r="V73" s="77">
        <v>37.792000000000002</v>
      </c>
      <c r="W73" s="77">
        <v>47.97</v>
      </c>
      <c r="X73" s="77">
        <v>45.204999999999998</v>
      </c>
      <c r="Y73" s="77">
        <v>31.616</v>
      </c>
      <c r="Z73" s="77">
        <v>22.667999999999999</v>
      </c>
      <c r="AA73" s="77">
        <v>21.535</v>
      </c>
      <c r="AB73" s="77">
        <v>21.84</v>
      </c>
      <c r="AC73" s="77">
        <v>26.236999999999998</v>
      </c>
      <c r="AD73" s="77">
        <v>27.664000000000001</v>
      </c>
      <c r="AE73" s="77">
        <v>23</v>
      </c>
      <c r="AF73" s="77">
        <v>16.648</v>
      </c>
      <c r="AG73" s="77">
        <v>10.744999999999999</v>
      </c>
      <c r="AH73" s="77">
        <v>7.12300000000005</v>
      </c>
      <c r="AI73" s="77">
        <v>4.274</v>
      </c>
      <c r="AJ73" s="77">
        <v>3.06899999999996</v>
      </c>
    </row>
    <row r="74" spans="20:36">
      <c r="T74" s="76">
        <v>2014</v>
      </c>
      <c r="U74" s="77">
        <v>33.497999999999998</v>
      </c>
      <c r="V74" s="77">
        <v>34.905999999999999</v>
      </c>
      <c r="W74" s="77">
        <v>46.561999999999998</v>
      </c>
      <c r="X74" s="77">
        <v>46.692999999999998</v>
      </c>
      <c r="Y74" s="77">
        <v>33.997</v>
      </c>
      <c r="Z74" s="77">
        <v>22.818999999999999</v>
      </c>
      <c r="AA74" s="77">
        <v>21.552</v>
      </c>
      <c r="AB74" s="77">
        <v>21.035</v>
      </c>
      <c r="AC74" s="77">
        <v>24.908000000000001</v>
      </c>
      <c r="AD74" s="77">
        <v>27.857999999999901</v>
      </c>
      <c r="AE74" s="77">
        <v>23.632999999999999</v>
      </c>
      <c r="AF74" s="77">
        <v>17.847000000000001</v>
      </c>
      <c r="AG74" s="77">
        <v>11.147</v>
      </c>
      <c r="AH74" s="77">
        <v>7.74400000000003</v>
      </c>
      <c r="AI74" s="77">
        <v>4.1239999999999704</v>
      </c>
      <c r="AJ74" s="77">
        <v>3.2909999999999999</v>
      </c>
    </row>
    <row r="77" spans="20:36">
      <c r="T77" s="75" t="s">
        <v>147</v>
      </c>
      <c r="U77" s="75" t="s">
        <v>148</v>
      </c>
      <c r="V77" s="75" t="s">
        <v>149</v>
      </c>
      <c r="W77" s="75" t="s">
        <v>150</v>
      </c>
      <c r="X77" s="75" t="s">
        <v>151</v>
      </c>
      <c r="Y77" s="75"/>
      <c r="Z77" s="75" t="s">
        <v>147</v>
      </c>
      <c r="AA77" s="75" t="s">
        <v>148</v>
      </c>
      <c r="AB77" s="75" t="s">
        <v>149</v>
      </c>
      <c r="AC77" s="75" t="s">
        <v>150</v>
      </c>
      <c r="AD77" s="75" t="s">
        <v>151</v>
      </c>
      <c r="AE77" s="75"/>
      <c r="AF77" s="75"/>
      <c r="AG77" s="75"/>
      <c r="AH77" s="75"/>
      <c r="AI77" s="75"/>
      <c r="AJ77" s="75"/>
    </row>
    <row r="78" spans="20:36">
      <c r="T78" s="76">
        <v>2000</v>
      </c>
      <c r="U78" s="79">
        <v>134.374</v>
      </c>
      <c r="V78" s="79">
        <v>33.688000000000002</v>
      </c>
      <c r="W78" s="79">
        <v>162.208</v>
      </c>
      <c r="X78" s="79">
        <v>38.867999999999967</v>
      </c>
      <c r="Y78" s="75"/>
      <c r="Z78" s="76">
        <v>2000</v>
      </c>
      <c r="AA78" s="75">
        <v>8.9582666666666668</v>
      </c>
      <c r="AB78" s="75">
        <v>6.7376000000000005</v>
      </c>
      <c r="AC78" s="75">
        <v>5.4069333333333329</v>
      </c>
      <c r="AD78" s="75">
        <v>2.5911999999999979</v>
      </c>
      <c r="AE78" s="75"/>
      <c r="AF78" s="75"/>
      <c r="AG78" s="75"/>
      <c r="AH78" s="75"/>
      <c r="AI78" s="75"/>
      <c r="AJ78" s="75"/>
    </row>
    <row r="79" spans="20:36">
      <c r="T79" s="76">
        <v>2001</v>
      </c>
      <c r="U79" s="79">
        <v>134.768</v>
      </c>
      <c r="V79" s="79">
        <v>32.628</v>
      </c>
      <c r="W79" s="79">
        <v>162.19900000000001</v>
      </c>
      <c r="X79" s="79">
        <v>39.602999999999966</v>
      </c>
      <c r="Y79" s="75"/>
      <c r="Z79" s="76">
        <v>2001</v>
      </c>
      <c r="AA79" s="75">
        <v>8.9845333333333333</v>
      </c>
      <c r="AB79" s="75">
        <v>6.5255999999999998</v>
      </c>
      <c r="AC79" s="75">
        <v>5.4066333333333336</v>
      </c>
      <c r="AD79" s="75">
        <v>2.6401999999999979</v>
      </c>
      <c r="AE79" s="75"/>
      <c r="AF79" s="75"/>
      <c r="AG79" s="75"/>
      <c r="AH79" s="75"/>
      <c r="AI79" s="75"/>
      <c r="AJ79" s="75"/>
    </row>
    <row r="80" spans="20:36">
      <c r="T80" s="76">
        <v>2002</v>
      </c>
      <c r="U80" s="79">
        <v>134.995</v>
      </c>
      <c r="V80" s="79">
        <v>31.587</v>
      </c>
      <c r="W80" s="79">
        <v>161.11599999999999</v>
      </c>
      <c r="X80" s="79">
        <v>40.46599999999998</v>
      </c>
      <c r="Y80" s="75"/>
      <c r="Z80" s="76">
        <v>2002</v>
      </c>
      <c r="AA80" s="75">
        <v>8.9996666666666663</v>
      </c>
      <c r="AB80" s="75">
        <v>6.3174000000000001</v>
      </c>
      <c r="AC80" s="75">
        <v>5.3705333333333325</v>
      </c>
      <c r="AD80" s="75">
        <v>2.697733333333332</v>
      </c>
      <c r="AE80" s="75"/>
      <c r="AF80" s="75"/>
      <c r="AG80" s="75"/>
      <c r="AH80" s="75"/>
      <c r="AI80" s="75"/>
      <c r="AJ80" s="75"/>
    </row>
    <row r="81" spans="20:36">
      <c r="T81" s="76">
        <v>2003</v>
      </c>
      <c r="U81" s="79">
        <v>135.26599999999999</v>
      </c>
      <c r="V81" s="79">
        <v>30.385999999999999</v>
      </c>
      <c r="W81" s="79">
        <v>159.30700000000002</v>
      </c>
      <c r="X81" s="79">
        <v>41.636000000000053</v>
      </c>
      <c r="Y81" s="75"/>
      <c r="Z81" s="76">
        <v>2003</v>
      </c>
      <c r="AA81" s="75">
        <v>9.0177333333333323</v>
      </c>
      <c r="AB81" s="75">
        <v>6.0771999999999995</v>
      </c>
      <c r="AC81" s="75">
        <v>5.3102333333333336</v>
      </c>
      <c r="AD81" s="75">
        <v>2.7757333333333367</v>
      </c>
      <c r="AE81" s="75"/>
      <c r="AF81" s="75"/>
      <c r="AG81" s="75"/>
      <c r="AH81" s="75"/>
      <c r="AI81" s="75"/>
      <c r="AJ81" s="75"/>
    </row>
    <row r="82" spans="20:36">
      <c r="T82" s="76">
        <v>2004</v>
      </c>
      <c r="U82" s="79">
        <v>135.92400000000001</v>
      </c>
      <c r="V82" s="79">
        <v>29.256</v>
      </c>
      <c r="W82" s="79">
        <v>156.91400000000002</v>
      </c>
      <c r="X82" s="79">
        <v>43.254000000000055</v>
      </c>
      <c r="Y82" s="75"/>
      <c r="Z82" s="76">
        <v>2004</v>
      </c>
      <c r="AA82" s="75">
        <v>9.0616000000000003</v>
      </c>
      <c r="AB82" s="75">
        <v>5.8512000000000004</v>
      </c>
      <c r="AC82" s="75">
        <v>5.2304666666666675</v>
      </c>
      <c r="AD82" s="75">
        <v>2.8836000000000035</v>
      </c>
      <c r="AE82" s="75"/>
      <c r="AF82" s="75"/>
      <c r="AG82" s="75"/>
      <c r="AH82" s="75"/>
      <c r="AI82" s="75"/>
      <c r="AJ82" s="75"/>
    </row>
    <row r="83" spans="20:36">
      <c r="T83" s="76">
        <v>2005</v>
      </c>
      <c r="U83" s="79">
        <v>137.00899999999999</v>
      </c>
      <c r="V83" s="79">
        <v>28.731000000000002</v>
      </c>
      <c r="W83" s="79">
        <v>153.899</v>
      </c>
      <c r="X83" s="79">
        <v>45.382000000000041</v>
      </c>
      <c r="Y83" s="75"/>
      <c r="Z83" s="76">
        <v>2005</v>
      </c>
      <c r="AA83" s="75">
        <v>9.1339333333333332</v>
      </c>
      <c r="AB83" s="75">
        <v>5.7462</v>
      </c>
      <c r="AC83" s="75">
        <v>5.1299666666666663</v>
      </c>
      <c r="AD83" s="75">
        <v>3.0254666666666692</v>
      </c>
      <c r="AE83" s="75"/>
      <c r="AF83" s="75"/>
      <c r="AG83" s="75"/>
      <c r="AH83" s="75"/>
      <c r="AI83" s="75"/>
      <c r="AJ83" s="75"/>
    </row>
    <row r="84" spans="20:36">
      <c r="T84" s="76">
        <v>2006</v>
      </c>
      <c r="U84" s="79">
        <v>134.96</v>
      </c>
      <c r="V84" s="79">
        <v>30.315999999999999</v>
      </c>
      <c r="W84" s="79">
        <v>153.285</v>
      </c>
      <c r="X84" s="79">
        <v>47.024999999999991</v>
      </c>
      <c r="Y84" s="75"/>
      <c r="Z84" s="76">
        <v>2006</v>
      </c>
      <c r="AA84" s="75">
        <v>8.9973333333333336</v>
      </c>
      <c r="AB84" s="75">
        <v>6.0632000000000001</v>
      </c>
      <c r="AC84" s="75">
        <v>5.1094999999999997</v>
      </c>
      <c r="AD84" s="75">
        <v>3.1349999999999993</v>
      </c>
      <c r="AE84" s="75"/>
      <c r="AF84" s="75"/>
      <c r="AG84" s="75"/>
      <c r="AH84" s="75"/>
      <c r="AI84" s="75"/>
      <c r="AJ84" s="75"/>
    </row>
    <row r="85" spans="20:36">
      <c r="T85" s="76">
        <v>2007</v>
      </c>
      <c r="U85" s="79">
        <v>133.00299999999999</v>
      </c>
      <c r="V85" s="79">
        <v>32.463000000000001</v>
      </c>
      <c r="W85" s="79">
        <v>152.655</v>
      </c>
      <c r="X85" s="79">
        <v>48.94800000000005</v>
      </c>
      <c r="Y85" s="75"/>
      <c r="Z85" s="76">
        <v>2007</v>
      </c>
      <c r="AA85" s="75">
        <v>8.8668666666666649</v>
      </c>
      <c r="AB85" s="75">
        <v>6.4926000000000004</v>
      </c>
      <c r="AC85" s="75">
        <v>5.0884999999999998</v>
      </c>
      <c r="AD85" s="75">
        <v>3.2632000000000034</v>
      </c>
      <c r="AE85" s="75"/>
      <c r="AF85" s="75"/>
      <c r="AG85" s="75"/>
      <c r="AH85" s="75"/>
      <c r="AI85" s="75"/>
      <c r="AJ85" s="75"/>
    </row>
    <row r="86" spans="20:36">
      <c r="T86" s="76">
        <v>2008</v>
      </c>
      <c r="U86" s="79">
        <v>131.184</v>
      </c>
      <c r="V86" s="79">
        <v>34.823</v>
      </c>
      <c r="W86" s="79">
        <v>152.035</v>
      </c>
      <c r="X86" s="79">
        <v>51.183999999999997</v>
      </c>
      <c r="Y86" s="75"/>
      <c r="Z86" s="76">
        <v>2008</v>
      </c>
      <c r="AA86" s="75">
        <v>8.7455999999999996</v>
      </c>
      <c r="AB86" s="75">
        <v>6.9645999999999999</v>
      </c>
      <c r="AC86" s="75">
        <v>5.0678333333333336</v>
      </c>
      <c r="AD86" s="75">
        <v>3.4122666666666666</v>
      </c>
      <c r="AE86" s="75"/>
      <c r="AF86" s="75"/>
      <c r="AG86" s="75"/>
      <c r="AH86" s="75"/>
      <c r="AI86" s="75"/>
      <c r="AJ86" s="75"/>
    </row>
    <row r="87" spans="20:36">
      <c r="T87" s="76">
        <v>2009</v>
      </c>
      <c r="U87" s="79">
        <v>129.45099999999999</v>
      </c>
      <c r="V87" s="79">
        <v>37.009</v>
      </c>
      <c r="W87" s="79">
        <v>151.49599999999998</v>
      </c>
      <c r="X87" s="79">
        <v>53.69000000000004</v>
      </c>
      <c r="Y87" s="75"/>
      <c r="Z87" s="76">
        <v>2009</v>
      </c>
      <c r="AA87" s="75">
        <v>8.6300666666666661</v>
      </c>
      <c r="AB87" s="75">
        <v>7.4017999999999997</v>
      </c>
      <c r="AC87" s="75">
        <v>5.0498666666666656</v>
      </c>
      <c r="AD87" s="75">
        <v>3.5793333333333361</v>
      </c>
      <c r="AE87" s="75"/>
      <c r="AF87" s="75"/>
      <c r="AG87" s="75"/>
      <c r="AH87" s="75"/>
      <c r="AI87" s="75"/>
      <c r="AJ87" s="75"/>
    </row>
    <row r="88" spans="20:36">
      <c r="T88" s="76">
        <v>2010</v>
      </c>
      <c r="U88" s="79">
        <v>127.681</v>
      </c>
      <c r="V88" s="79">
        <v>38.881999999999998</v>
      </c>
      <c r="W88" s="79">
        <v>151.06800000000001</v>
      </c>
      <c r="X88" s="79">
        <v>56.375000000000071</v>
      </c>
      <c r="Y88" s="75"/>
      <c r="Z88" s="76">
        <v>2010</v>
      </c>
      <c r="AA88" s="75">
        <v>8.5120666666666658</v>
      </c>
      <c r="AB88" s="75">
        <v>7.7763999999999998</v>
      </c>
      <c r="AC88" s="75">
        <v>5.0356000000000005</v>
      </c>
      <c r="AD88" s="75">
        <v>3.7583333333333382</v>
      </c>
      <c r="AE88" s="75"/>
      <c r="AF88" s="75"/>
      <c r="AG88" s="75"/>
      <c r="AH88" s="75"/>
      <c r="AI88" s="75"/>
      <c r="AJ88" s="75"/>
    </row>
    <row r="89" spans="20:36">
      <c r="T89" s="76">
        <v>2011</v>
      </c>
      <c r="U89" s="79">
        <v>124.148</v>
      </c>
      <c r="V89" s="79">
        <v>41.207999999999998</v>
      </c>
      <c r="W89" s="79">
        <v>151.327</v>
      </c>
      <c r="X89" s="79">
        <v>59.254999999999995</v>
      </c>
      <c r="Y89" s="75"/>
      <c r="Z89" s="76">
        <v>2011</v>
      </c>
      <c r="AA89" s="75">
        <v>8.2765333333333331</v>
      </c>
      <c r="AB89" s="75">
        <v>8.2416</v>
      </c>
      <c r="AC89" s="75">
        <v>5.0442333333333336</v>
      </c>
      <c r="AD89" s="75">
        <v>3.950333333333333</v>
      </c>
    </row>
    <row r="90" spans="20:36">
      <c r="T90" s="76">
        <v>2012</v>
      </c>
      <c r="U90" s="79">
        <v>121.03899999999999</v>
      </c>
      <c r="V90" s="79">
        <v>43.338999999999999</v>
      </c>
      <c r="W90" s="79">
        <v>151.38800000000001</v>
      </c>
      <c r="X90" s="79">
        <v>62.056999999999967</v>
      </c>
      <c r="Y90" s="75"/>
      <c r="Z90" s="76">
        <v>2012</v>
      </c>
      <c r="AA90" s="75">
        <v>8.0692666666666657</v>
      </c>
      <c r="AB90" s="75">
        <v>8.6677999999999997</v>
      </c>
      <c r="AC90" s="75">
        <v>5.0462666666666669</v>
      </c>
      <c r="AD90" s="75">
        <v>4.1371333333333311</v>
      </c>
    </row>
    <row r="91" spans="20:36">
      <c r="T91" s="76">
        <v>2013</v>
      </c>
      <c r="U91" s="79">
        <v>118.06399999999999</v>
      </c>
      <c r="V91" s="79">
        <v>45.204999999999998</v>
      </c>
      <c r="W91" s="79">
        <v>151.56</v>
      </c>
      <c r="X91" s="79">
        <v>64.859000000000009</v>
      </c>
      <c r="Y91" s="75"/>
      <c r="Z91" s="76">
        <v>2013</v>
      </c>
      <c r="AA91" s="75">
        <v>7.8709333333333324</v>
      </c>
      <c r="AB91" s="75">
        <v>9.0410000000000004</v>
      </c>
      <c r="AC91" s="75">
        <v>5.0520000000000005</v>
      </c>
      <c r="AD91" s="75">
        <v>4.3239333333333336</v>
      </c>
    </row>
    <row r="92" spans="20:36">
      <c r="T92" s="76">
        <v>2014</v>
      </c>
      <c r="U92" s="79">
        <v>114.96599999999999</v>
      </c>
      <c r="V92" s="79">
        <v>46.692999999999998</v>
      </c>
      <c r="W92" s="79">
        <v>152.1689999999999</v>
      </c>
      <c r="X92" s="79">
        <v>67.786000000000001</v>
      </c>
      <c r="Y92" s="75"/>
      <c r="Z92" s="76">
        <v>2014</v>
      </c>
      <c r="AA92" s="75">
        <v>7.6643999999999997</v>
      </c>
      <c r="AB92" s="75">
        <v>9.3385999999999996</v>
      </c>
      <c r="AC92" s="75">
        <v>5.0722999999999967</v>
      </c>
      <c r="AD92" s="75">
        <v>4.5190666666666663</v>
      </c>
    </row>
  </sheetData>
  <pageMargins left="0.7" right="0.7" top="0.75" bottom="0.75" header="0.3" footer="0.3"/>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64"/>
  <sheetViews>
    <sheetView topLeftCell="S1" zoomScale="130" zoomScaleNormal="130" zoomScalePageLayoutView="130" workbookViewId="0">
      <selection activeCell="AB30" sqref="AB30"/>
    </sheetView>
  </sheetViews>
  <sheetFormatPr baseColWidth="10" defaultColWidth="8.83203125" defaultRowHeight="14" x14ac:dyDescent="0"/>
  <cols>
    <col min="4" max="13" width="8.83203125" hidden="1" customWidth="1"/>
  </cols>
  <sheetData>
    <row r="1" spans="1:36">
      <c r="A1" s="2" t="s">
        <v>18</v>
      </c>
    </row>
    <row r="2" spans="1:36">
      <c r="D2" s="4">
        <v>1990</v>
      </c>
      <c r="E2" s="4">
        <v>1991</v>
      </c>
      <c r="F2" s="4">
        <v>1992</v>
      </c>
      <c r="G2" s="4">
        <v>1993</v>
      </c>
      <c r="H2" s="4">
        <v>1994</v>
      </c>
      <c r="I2" s="4">
        <v>1995</v>
      </c>
      <c r="J2" s="4">
        <v>1996</v>
      </c>
      <c r="K2" s="4">
        <v>1997</v>
      </c>
      <c r="L2" s="4">
        <v>1998</v>
      </c>
      <c r="M2" s="4">
        <v>1999</v>
      </c>
      <c r="N2" s="4">
        <v>2000</v>
      </c>
      <c r="O2" s="4">
        <v>2001</v>
      </c>
      <c r="P2" s="4">
        <v>2002</v>
      </c>
      <c r="Q2" s="4">
        <v>2003</v>
      </c>
      <c r="R2" s="4">
        <v>2004</v>
      </c>
      <c r="S2" s="4">
        <v>2005</v>
      </c>
      <c r="T2" s="4">
        <v>2006</v>
      </c>
      <c r="U2" s="4">
        <v>2007</v>
      </c>
      <c r="V2" s="4">
        <v>2008</v>
      </c>
      <c r="W2" s="4">
        <v>2009</v>
      </c>
      <c r="X2" s="4">
        <v>2010</v>
      </c>
      <c r="Y2" s="4">
        <v>2011</v>
      </c>
      <c r="Z2" s="4">
        <v>2012</v>
      </c>
      <c r="AA2" s="4">
        <v>2013</v>
      </c>
      <c r="AB2" s="4">
        <v>2014</v>
      </c>
      <c r="AC2" s="4">
        <v>2015</v>
      </c>
      <c r="AD2" s="4">
        <v>2016</v>
      </c>
      <c r="AE2" s="4">
        <v>2017</v>
      </c>
      <c r="AF2" s="4">
        <v>2018</v>
      </c>
      <c r="AG2" s="4">
        <v>2019</v>
      </c>
      <c r="AH2" s="4">
        <v>2020</v>
      </c>
      <c r="AJ2" s="4" t="s">
        <v>13</v>
      </c>
    </row>
    <row r="3" spans="1:36">
      <c r="B3" s="4" t="str">
        <f>Populations!$C$3</f>
        <v>FSW</v>
      </c>
      <c r="C3" s="4" t="s">
        <v>14</v>
      </c>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6" t="s">
        <v>15</v>
      </c>
      <c r="AJ3" s="7"/>
    </row>
    <row r="4" spans="1:36">
      <c r="B4" s="4" t="str">
        <f>Populations!$C$3</f>
        <v>FSW</v>
      </c>
      <c r="C4" s="4" t="s">
        <v>16</v>
      </c>
      <c r="D4" s="17"/>
      <c r="E4" s="17"/>
      <c r="F4" s="17"/>
      <c r="G4" s="17"/>
      <c r="H4" s="17"/>
      <c r="I4" s="17"/>
      <c r="J4" s="17"/>
      <c r="K4" s="17"/>
      <c r="L4" s="17"/>
      <c r="M4" s="17"/>
      <c r="N4" s="51"/>
      <c r="O4" s="51"/>
      <c r="P4" s="51"/>
      <c r="Q4" s="51"/>
      <c r="R4" s="51"/>
      <c r="S4" s="55">
        <v>0.26600000000000001</v>
      </c>
      <c r="T4" s="51"/>
      <c r="U4" s="51"/>
      <c r="V4" s="55">
        <v>0.16600000000000001</v>
      </c>
      <c r="W4" s="51"/>
      <c r="X4" s="51"/>
      <c r="Y4" s="56"/>
      <c r="Z4" s="51"/>
      <c r="AA4" s="51"/>
      <c r="AB4" s="56">
        <v>5.5E-2</v>
      </c>
      <c r="AC4" s="51"/>
      <c r="AD4" s="51"/>
      <c r="AE4" s="51"/>
      <c r="AF4" s="51"/>
      <c r="AG4" s="51"/>
      <c r="AH4" s="51"/>
      <c r="AI4" s="6" t="s">
        <v>15</v>
      </c>
      <c r="AJ4" s="7"/>
    </row>
    <row r="5" spans="1:36">
      <c r="B5" s="4" t="str">
        <f>Populations!$C$3</f>
        <v>FSW</v>
      </c>
      <c r="C5" s="4" t="s">
        <v>17</v>
      </c>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6" t="s">
        <v>15</v>
      </c>
      <c r="AJ5" s="7"/>
    </row>
    <row r="7" spans="1:36">
      <c r="B7" s="4" t="str">
        <f>Populations!$C$4</f>
        <v>Clients</v>
      </c>
      <c r="C7" s="4" t="s">
        <v>14</v>
      </c>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6" t="s">
        <v>15</v>
      </c>
      <c r="AJ7" s="7"/>
    </row>
    <row r="8" spans="1:36">
      <c r="B8" s="4" t="str">
        <f>Populations!$C$4</f>
        <v>Clients</v>
      </c>
      <c r="C8" s="4" t="s">
        <v>16</v>
      </c>
      <c r="D8" s="17"/>
      <c r="E8" s="17"/>
      <c r="F8" s="17"/>
      <c r="G8" s="17"/>
      <c r="H8" s="17"/>
      <c r="I8" s="17"/>
      <c r="J8" s="17"/>
      <c r="K8" s="17"/>
      <c r="L8" s="17"/>
      <c r="M8" s="17"/>
      <c r="N8" s="51"/>
      <c r="O8" s="51"/>
      <c r="P8" s="51"/>
      <c r="Q8" s="51"/>
      <c r="R8" s="51"/>
      <c r="S8" s="51"/>
      <c r="T8" s="51"/>
      <c r="U8" s="51"/>
      <c r="V8" s="51"/>
      <c r="W8" s="51"/>
      <c r="X8" s="51"/>
      <c r="Y8" s="51"/>
      <c r="Z8" s="51"/>
      <c r="AA8" s="51"/>
      <c r="AB8" s="56">
        <v>1.15E-2</v>
      </c>
      <c r="AC8" s="51"/>
      <c r="AD8" s="51"/>
      <c r="AE8" s="51"/>
      <c r="AF8" s="51"/>
      <c r="AG8" s="51"/>
      <c r="AH8" s="51"/>
      <c r="AI8" s="6" t="s">
        <v>15</v>
      </c>
      <c r="AJ8" s="7"/>
    </row>
    <row r="9" spans="1:36">
      <c r="B9" s="4" t="str">
        <f>Populations!$C$4</f>
        <v>Clients</v>
      </c>
      <c r="C9" s="4" t="s">
        <v>17</v>
      </c>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6" t="s">
        <v>15</v>
      </c>
      <c r="AJ9" s="7"/>
    </row>
    <row r="11" spans="1:36">
      <c r="B11" s="4" t="str">
        <f>Populations!$C$5</f>
        <v>MSM</v>
      </c>
      <c r="C11" s="4" t="s">
        <v>14</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6" t="s">
        <v>15</v>
      </c>
      <c r="AJ11" s="7"/>
    </row>
    <row r="12" spans="1:36">
      <c r="B12" s="4" t="str">
        <f>Populations!$C$5</f>
        <v>MSM</v>
      </c>
      <c r="C12" s="4" t="s">
        <v>16</v>
      </c>
      <c r="D12" s="17"/>
      <c r="E12" s="17"/>
      <c r="F12" s="17"/>
      <c r="G12" s="17"/>
      <c r="H12" s="17"/>
      <c r="I12" s="17"/>
      <c r="J12" s="17"/>
      <c r="K12" s="17"/>
      <c r="L12" s="17"/>
      <c r="M12" s="17"/>
      <c r="N12" s="51"/>
      <c r="O12" s="51"/>
      <c r="P12" s="51"/>
      <c r="Q12" s="51"/>
      <c r="R12" s="51"/>
      <c r="S12" s="55"/>
      <c r="T12" s="51"/>
      <c r="U12" s="51"/>
      <c r="V12" s="51"/>
      <c r="W12" s="55"/>
      <c r="X12" s="51"/>
      <c r="Y12" s="56"/>
      <c r="Z12" s="51"/>
      <c r="AA12" s="51"/>
      <c r="AB12" s="56">
        <v>4.9000000000000002E-2</v>
      </c>
      <c r="AC12" s="51"/>
      <c r="AD12" s="51"/>
      <c r="AE12" s="51"/>
      <c r="AF12" s="51"/>
      <c r="AG12" s="51"/>
      <c r="AH12" s="51"/>
      <c r="AI12" s="6" t="s">
        <v>15</v>
      </c>
      <c r="AJ12" s="7"/>
    </row>
    <row r="13" spans="1:36">
      <c r="B13" s="4" t="str">
        <f>Populations!$C$5</f>
        <v>MSM</v>
      </c>
      <c r="C13" s="4" t="s">
        <v>17</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6" t="s">
        <v>15</v>
      </c>
      <c r="AJ13" s="7"/>
    </row>
    <row r="15" spans="1:36">
      <c r="B15" s="4" t="str">
        <f>Populations!$C$6</f>
        <v>Children</v>
      </c>
      <c r="C15" s="4" t="s">
        <v>14</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6" t="s">
        <v>15</v>
      </c>
      <c r="AJ15" s="7"/>
    </row>
    <row r="16" spans="1:36">
      <c r="B16" s="4" t="str">
        <f>Populations!$C$6</f>
        <v>Children</v>
      </c>
      <c r="C16" s="4" t="s">
        <v>16</v>
      </c>
      <c r="D16" s="7"/>
      <c r="E16" s="7"/>
      <c r="F16" s="7"/>
      <c r="G16" s="7"/>
      <c r="H16" s="7"/>
      <c r="I16" s="7"/>
      <c r="J16" s="7"/>
      <c r="K16" s="7"/>
      <c r="L16" s="7"/>
      <c r="M16" s="7"/>
      <c r="N16" s="51"/>
      <c r="O16" s="51"/>
      <c r="P16" s="51"/>
      <c r="Q16" s="51"/>
      <c r="R16" s="51"/>
      <c r="S16" s="51"/>
      <c r="T16" s="51"/>
      <c r="U16" s="51"/>
      <c r="V16" s="51"/>
      <c r="W16" s="51"/>
      <c r="X16" s="51"/>
      <c r="Y16" s="51"/>
      <c r="Z16" s="51"/>
      <c r="AA16" s="51"/>
      <c r="AB16" s="51"/>
      <c r="AC16" s="51"/>
      <c r="AD16" s="51"/>
      <c r="AE16" s="51"/>
      <c r="AF16" s="51"/>
      <c r="AG16" s="51"/>
      <c r="AH16" s="51"/>
      <c r="AI16" s="6" t="s">
        <v>15</v>
      </c>
      <c r="AJ16" s="18">
        <v>1E-3</v>
      </c>
    </row>
    <row r="17" spans="2:36">
      <c r="B17" s="4" t="str">
        <f>Populations!$C$6</f>
        <v>Children</v>
      </c>
      <c r="C17" s="4" t="s">
        <v>17</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6" t="s">
        <v>15</v>
      </c>
      <c r="AJ17" s="7"/>
    </row>
    <row r="19" spans="2:36">
      <c r="B19" s="4" t="str">
        <f>Populations!$C$7</f>
        <v>M 15-24</v>
      </c>
      <c r="C19" s="4" t="s">
        <v>14</v>
      </c>
      <c r="D19" s="7"/>
      <c r="E19" s="7"/>
      <c r="F19" s="7"/>
      <c r="G19" s="7"/>
      <c r="H19" s="7"/>
      <c r="I19" s="7"/>
      <c r="J19" s="7"/>
      <c r="K19" s="7"/>
      <c r="L19" s="7"/>
      <c r="M19" s="7"/>
      <c r="N19" s="7"/>
      <c r="O19" s="7"/>
      <c r="P19" s="7"/>
      <c r="Q19" s="7"/>
      <c r="R19" s="7"/>
      <c r="S19" s="7"/>
      <c r="T19" s="7"/>
      <c r="U19" s="7"/>
      <c r="V19" s="7"/>
      <c r="W19" s="7"/>
      <c r="X19" s="7"/>
      <c r="Y19" s="7"/>
      <c r="Z19" s="7"/>
      <c r="AA19" s="7"/>
      <c r="AB19" s="7"/>
      <c r="AC19" s="47"/>
      <c r="AD19" s="7"/>
      <c r="AE19" s="7"/>
      <c r="AF19" s="7"/>
      <c r="AG19" s="7"/>
      <c r="AH19" s="7"/>
      <c r="AI19" s="6" t="s">
        <v>15</v>
      </c>
      <c r="AJ19" s="7"/>
    </row>
    <row r="20" spans="2:36">
      <c r="B20" s="4" t="str">
        <f>Populations!$C$7</f>
        <v>M 15-24</v>
      </c>
      <c r="C20" s="4" t="s">
        <v>16</v>
      </c>
      <c r="D20" s="7"/>
      <c r="E20" s="7"/>
      <c r="F20" s="7"/>
      <c r="G20" s="7"/>
      <c r="H20" s="7"/>
      <c r="I20" s="7"/>
      <c r="J20" s="7"/>
      <c r="K20" s="7"/>
      <c r="L20" s="7"/>
      <c r="M20" s="7"/>
      <c r="N20" s="51"/>
      <c r="O20" s="51"/>
      <c r="P20" s="51"/>
      <c r="Q20" s="51"/>
      <c r="R20" s="51"/>
      <c r="S20" s="51"/>
      <c r="T20" s="51"/>
      <c r="U20" s="51"/>
      <c r="V20" s="51"/>
      <c r="W20" s="51"/>
      <c r="X20" s="51"/>
      <c r="Y20" s="51"/>
      <c r="Z20" s="51"/>
      <c r="AA20" s="51"/>
      <c r="AB20" s="70">
        <v>6.0000000000000001E-3</v>
      </c>
      <c r="AC20" s="51"/>
      <c r="AD20" s="51"/>
      <c r="AE20" s="51"/>
      <c r="AF20" s="51"/>
      <c r="AG20" s="51"/>
      <c r="AH20" s="51"/>
      <c r="AI20" s="6" t="s">
        <v>15</v>
      </c>
      <c r="AJ20" s="47"/>
    </row>
    <row r="21" spans="2:36">
      <c r="B21" s="4" t="str">
        <f>Populations!$C$7</f>
        <v>M 15-24</v>
      </c>
      <c r="C21" s="4" t="s">
        <v>17</v>
      </c>
      <c r="D21" s="7"/>
      <c r="E21" s="7"/>
      <c r="F21" s="7"/>
      <c r="G21" s="7"/>
      <c r="H21" s="7"/>
      <c r="I21" s="7"/>
      <c r="J21" s="7"/>
      <c r="K21" s="7"/>
      <c r="L21" s="7"/>
      <c r="M21" s="7"/>
      <c r="N21" s="7"/>
      <c r="O21" s="7"/>
      <c r="P21" s="7"/>
      <c r="Q21" s="7"/>
      <c r="R21" s="7"/>
      <c r="S21" s="7"/>
      <c r="T21" s="7"/>
      <c r="U21" s="7"/>
      <c r="V21" s="7"/>
      <c r="W21" s="7"/>
      <c r="X21" s="7"/>
      <c r="Y21" s="7"/>
      <c r="Z21" s="7"/>
      <c r="AA21" s="7"/>
      <c r="AB21" s="7"/>
      <c r="AC21" s="47"/>
      <c r="AD21" s="7"/>
      <c r="AE21" s="7"/>
      <c r="AF21" s="7"/>
      <c r="AG21" s="7"/>
      <c r="AH21" s="7"/>
      <c r="AI21" s="6" t="s">
        <v>15</v>
      </c>
      <c r="AJ21" s="7"/>
    </row>
    <row r="22" spans="2:36">
      <c r="AC22" s="29"/>
    </row>
    <row r="23" spans="2:36">
      <c r="B23" s="4" t="str">
        <f>Populations!$C$8</f>
        <v>F 15-24</v>
      </c>
      <c r="C23" s="4" t="s">
        <v>14</v>
      </c>
      <c r="D23" s="7"/>
      <c r="E23" s="7"/>
      <c r="F23" s="7"/>
      <c r="G23" s="7"/>
      <c r="H23" s="7"/>
      <c r="I23" s="7"/>
      <c r="J23" s="7"/>
      <c r="K23" s="7"/>
      <c r="L23" s="7"/>
      <c r="M23" s="7"/>
      <c r="N23" s="7"/>
      <c r="O23" s="7"/>
      <c r="P23" s="7"/>
      <c r="Q23" s="7"/>
      <c r="R23" s="7"/>
      <c r="S23" s="7"/>
      <c r="T23" s="7"/>
      <c r="U23" s="7"/>
      <c r="V23" s="7"/>
      <c r="W23" s="7"/>
      <c r="X23" s="7"/>
      <c r="Y23" s="7"/>
      <c r="Z23" s="7"/>
      <c r="AA23" s="7"/>
      <c r="AB23" s="7"/>
      <c r="AC23" s="47"/>
      <c r="AD23" s="7"/>
      <c r="AE23" s="7"/>
      <c r="AF23" s="7"/>
      <c r="AG23" s="7"/>
      <c r="AH23" s="7"/>
      <c r="AI23" s="6" t="s">
        <v>15</v>
      </c>
      <c r="AJ23" s="7"/>
    </row>
    <row r="24" spans="2:36">
      <c r="B24" s="4" t="str">
        <f>Populations!$C$8</f>
        <v>F 15-24</v>
      </c>
      <c r="C24" s="4" t="s">
        <v>16</v>
      </c>
      <c r="D24" s="7"/>
      <c r="E24" s="7"/>
      <c r="F24" s="7"/>
      <c r="G24" s="7"/>
      <c r="H24" s="7"/>
      <c r="I24" s="7"/>
      <c r="J24" s="7"/>
      <c r="K24" s="7"/>
      <c r="L24" s="7"/>
      <c r="M24" s="7"/>
      <c r="N24" s="51"/>
      <c r="O24" s="51"/>
      <c r="P24" s="51"/>
      <c r="Q24" s="51"/>
      <c r="R24" s="51"/>
      <c r="S24" s="51"/>
      <c r="T24" s="51"/>
      <c r="U24" s="51"/>
      <c r="V24" s="51"/>
      <c r="W24" s="51"/>
      <c r="X24" s="51"/>
      <c r="Y24" s="51"/>
      <c r="Z24" s="51"/>
      <c r="AA24" s="51"/>
      <c r="AB24" s="70">
        <v>8.9999999999999993E-3</v>
      </c>
      <c r="AC24" s="51"/>
      <c r="AD24" s="51"/>
      <c r="AE24" s="51"/>
      <c r="AF24" s="51"/>
      <c r="AG24" s="51"/>
      <c r="AH24" s="51"/>
      <c r="AI24" s="6" t="s">
        <v>15</v>
      </c>
      <c r="AJ24" s="47"/>
    </row>
    <row r="25" spans="2:36">
      <c r="B25" s="4" t="str">
        <f>Populations!$C$8</f>
        <v>F 15-24</v>
      </c>
      <c r="C25" s="4" t="s">
        <v>17</v>
      </c>
      <c r="D25" s="7"/>
      <c r="E25" s="7"/>
      <c r="F25" s="7"/>
      <c r="G25" s="7"/>
      <c r="H25" s="7"/>
      <c r="I25" s="7"/>
      <c r="J25" s="7"/>
      <c r="K25" s="7"/>
      <c r="L25" s="7"/>
      <c r="M25" s="7"/>
      <c r="N25" s="7"/>
      <c r="O25" s="7"/>
      <c r="P25" s="7"/>
      <c r="Q25" s="7"/>
      <c r="R25" s="7"/>
      <c r="S25" s="7"/>
      <c r="T25" s="7"/>
      <c r="U25" s="7"/>
      <c r="V25" s="7"/>
      <c r="W25" s="7"/>
      <c r="X25" s="7"/>
      <c r="Y25" s="7"/>
      <c r="Z25" s="7"/>
      <c r="AA25" s="7"/>
      <c r="AB25" s="7"/>
      <c r="AC25" s="47"/>
      <c r="AD25" s="7"/>
      <c r="AE25" s="7"/>
      <c r="AF25" s="7"/>
      <c r="AG25" s="7"/>
      <c r="AH25" s="7"/>
      <c r="AI25" s="6" t="s">
        <v>15</v>
      </c>
      <c r="AJ25" s="7"/>
    </row>
    <row r="27" spans="2:36">
      <c r="B27" s="4" t="str">
        <f>Populations!$C$9</f>
        <v>M 25-49</v>
      </c>
      <c r="C27" s="4" t="s">
        <v>14</v>
      </c>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6" t="s">
        <v>15</v>
      </c>
      <c r="AJ27" s="47"/>
    </row>
    <row r="28" spans="2:36">
      <c r="B28" s="4" t="str">
        <f>Populations!$C$9</f>
        <v>M 25-49</v>
      </c>
      <c r="C28" s="4" t="s">
        <v>16</v>
      </c>
      <c r="D28" s="19"/>
      <c r="E28" s="19"/>
      <c r="F28" s="19"/>
      <c r="G28" s="19"/>
      <c r="H28" s="19"/>
      <c r="I28" s="19"/>
      <c r="J28" s="19"/>
      <c r="K28" s="19"/>
      <c r="L28" s="19"/>
      <c r="M28" s="19"/>
      <c r="N28" s="51"/>
      <c r="O28" s="51"/>
      <c r="P28" s="51"/>
      <c r="Q28" s="51"/>
      <c r="R28" s="51"/>
      <c r="S28" s="51"/>
      <c r="T28" s="51"/>
      <c r="U28" s="51"/>
      <c r="V28" s="51"/>
      <c r="W28" s="51"/>
      <c r="X28" s="51"/>
      <c r="Y28" s="51"/>
      <c r="Z28" s="51"/>
      <c r="AA28" s="51"/>
      <c r="AB28" s="70">
        <f>AA64</f>
        <v>1.9462546119216058E-2</v>
      </c>
      <c r="AC28" s="51"/>
      <c r="AD28" s="51"/>
      <c r="AE28" s="51"/>
      <c r="AF28" s="51"/>
      <c r="AG28" s="51"/>
      <c r="AH28" s="51"/>
      <c r="AI28" s="6" t="s">
        <v>15</v>
      </c>
      <c r="AJ28" s="51"/>
    </row>
    <row r="29" spans="2:36">
      <c r="B29" s="4" t="str">
        <f>Populations!$C$9</f>
        <v>M 25-49</v>
      </c>
      <c r="C29" s="4" t="s">
        <v>17</v>
      </c>
      <c r="D29" s="19"/>
      <c r="E29" s="19"/>
      <c r="F29" s="19"/>
      <c r="G29" s="19"/>
      <c r="H29" s="19"/>
      <c r="I29" s="19"/>
      <c r="J29" s="19"/>
      <c r="K29" s="19"/>
      <c r="L29" s="19"/>
      <c r="M29" s="19"/>
      <c r="N29" s="19"/>
      <c r="O29" s="19"/>
      <c r="P29" s="19"/>
      <c r="Q29" s="19"/>
      <c r="R29" s="19"/>
      <c r="S29" s="19"/>
      <c r="T29" s="19"/>
      <c r="U29" s="19"/>
      <c r="V29" s="19"/>
      <c r="W29" s="19"/>
      <c r="X29" s="19"/>
      <c r="Y29" s="19"/>
      <c r="Z29" s="19"/>
      <c r="AA29" s="19"/>
      <c r="AB29" s="47"/>
      <c r="AC29" s="19"/>
      <c r="AD29" s="19"/>
      <c r="AE29" s="19"/>
      <c r="AF29" s="19"/>
      <c r="AG29" s="19"/>
      <c r="AH29" s="19"/>
      <c r="AI29" s="6" t="s">
        <v>15</v>
      </c>
      <c r="AJ29" s="47"/>
    </row>
    <row r="30" spans="2:36">
      <c r="AB30" s="29"/>
      <c r="AJ30" s="29"/>
    </row>
    <row r="31" spans="2:36">
      <c r="B31" s="4" t="str">
        <f>Populations!$C$10</f>
        <v>F 25-49</v>
      </c>
      <c r="C31" s="4" t="s">
        <v>14</v>
      </c>
      <c r="D31" s="19"/>
      <c r="E31" s="19"/>
      <c r="F31" s="19"/>
      <c r="G31" s="19"/>
      <c r="H31" s="19"/>
      <c r="I31" s="19"/>
      <c r="J31" s="19"/>
      <c r="K31" s="19"/>
      <c r="L31" s="19"/>
      <c r="M31" s="19"/>
      <c r="N31" s="19"/>
      <c r="O31" s="19"/>
      <c r="P31" s="19"/>
      <c r="Q31" s="19"/>
      <c r="R31" s="19"/>
      <c r="S31" s="19"/>
      <c r="T31" s="19"/>
      <c r="U31" s="19"/>
      <c r="V31" s="19"/>
      <c r="W31" s="19"/>
      <c r="X31" s="19"/>
      <c r="Y31" s="19"/>
      <c r="Z31" s="19"/>
      <c r="AA31" s="19"/>
      <c r="AB31" s="47"/>
      <c r="AC31" s="19"/>
      <c r="AD31" s="19"/>
      <c r="AE31" s="19"/>
      <c r="AF31" s="19"/>
      <c r="AG31" s="19"/>
      <c r="AH31" s="19"/>
      <c r="AI31" s="6" t="s">
        <v>15</v>
      </c>
      <c r="AJ31" s="47"/>
    </row>
    <row r="32" spans="2:36">
      <c r="B32" s="4" t="str">
        <f>Populations!$C$10</f>
        <v>F 25-49</v>
      </c>
      <c r="C32" s="4" t="s">
        <v>16</v>
      </c>
      <c r="D32" s="19"/>
      <c r="E32" s="19"/>
      <c r="F32" s="19"/>
      <c r="G32" s="19"/>
      <c r="H32" s="19"/>
      <c r="I32" s="19"/>
      <c r="J32" s="19"/>
      <c r="K32" s="19"/>
      <c r="L32" s="19"/>
      <c r="M32" s="19"/>
      <c r="N32" s="51"/>
      <c r="O32" s="51"/>
      <c r="P32" s="51"/>
      <c r="Q32" s="51"/>
      <c r="R32" s="51"/>
      <c r="S32" s="51"/>
      <c r="T32" s="51">
        <v>1.55E-2</v>
      </c>
      <c r="U32" s="51"/>
      <c r="V32" s="52"/>
      <c r="W32" s="52"/>
      <c r="X32" s="52"/>
      <c r="Y32" s="51"/>
      <c r="Z32" s="51"/>
      <c r="AA32" s="51"/>
      <c r="AB32" s="70">
        <f>AB64</f>
        <v>2.0960205471525099E-2</v>
      </c>
      <c r="AC32" s="51"/>
      <c r="AD32" s="51"/>
      <c r="AE32" s="51"/>
      <c r="AF32" s="51"/>
      <c r="AG32" s="51"/>
      <c r="AH32" s="51"/>
      <c r="AI32" s="6" t="s">
        <v>15</v>
      </c>
      <c r="AJ32" s="51"/>
    </row>
    <row r="33" spans="2:41">
      <c r="B33" s="4" t="str">
        <f>Populations!$C$10</f>
        <v>F 25-49</v>
      </c>
      <c r="C33" s="4" t="s">
        <v>17</v>
      </c>
      <c r="D33" s="19"/>
      <c r="E33" s="19"/>
      <c r="F33" s="19"/>
      <c r="G33" s="19"/>
      <c r="H33" s="19"/>
      <c r="I33" s="19"/>
      <c r="J33" s="19"/>
      <c r="K33" s="19"/>
      <c r="L33" s="19"/>
      <c r="M33" s="19"/>
      <c r="N33" s="19"/>
      <c r="O33" s="19"/>
      <c r="P33" s="19"/>
      <c r="Q33" s="19"/>
      <c r="R33" s="19"/>
      <c r="S33" s="19"/>
      <c r="T33" s="19"/>
      <c r="U33" s="19"/>
      <c r="V33" s="19"/>
      <c r="W33" s="19"/>
      <c r="X33" s="19"/>
      <c r="Y33" s="19"/>
      <c r="Z33" s="19"/>
      <c r="AA33" s="19"/>
      <c r="AB33" s="47"/>
      <c r="AC33" s="19"/>
      <c r="AD33" s="19"/>
      <c r="AE33" s="19"/>
      <c r="AF33" s="19"/>
      <c r="AG33" s="19"/>
      <c r="AH33" s="19"/>
      <c r="AI33" s="6" t="s">
        <v>15</v>
      </c>
      <c r="AJ33" s="47"/>
    </row>
    <row r="34" spans="2:41">
      <c r="AB34" s="29"/>
      <c r="AJ34" s="29"/>
    </row>
    <row r="35" spans="2:41">
      <c r="B35" s="4" t="str">
        <f>Populations!$C$11</f>
        <v>M 50+</v>
      </c>
      <c r="C35" s="4" t="s">
        <v>14</v>
      </c>
      <c r="D35" s="7"/>
      <c r="E35" s="7"/>
      <c r="F35" s="7"/>
      <c r="G35" s="7"/>
      <c r="H35" s="7"/>
      <c r="I35" s="7"/>
      <c r="J35" s="7"/>
      <c r="K35" s="7"/>
      <c r="L35" s="7"/>
      <c r="M35" s="7"/>
      <c r="N35" s="7"/>
      <c r="O35" s="7"/>
      <c r="P35" s="7"/>
      <c r="Q35" s="7"/>
      <c r="R35" s="7"/>
      <c r="S35" s="7"/>
      <c r="T35" s="7"/>
      <c r="U35" s="7"/>
      <c r="V35" s="7"/>
      <c r="W35" s="7"/>
      <c r="X35" s="7"/>
      <c r="Y35" s="7"/>
      <c r="Z35" s="7"/>
      <c r="AA35" s="7"/>
      <c r="AB35" s="47"/>
      <c r="AC35" s="7"/>
      <c r="AD35" s="7"/>
      <c r="AE35" s="7"/>
      <c r="AF35" s="7"/>
      <c r="AG35" s="7"/>
      <c r="AH35" s="7"/>
      <c r="AI35" s="6" t="s">
        <v>15</v>
      </c>
      <c r="AJ35" s="47"/>
    </row>
    <row r="36" spans="2:41">
      <c r="B36" s="4" t="str">
        <f>Populations!$C$11</f>
        <v>M 50+</v>
      </c>
      <c r="C36" s="4" t="s">
        <v>16</v>
      </c>
      <c r="D36" s="7"/>
      <c r="E36" s="7"/>
      <c r="F36" s="7"/>
      <c r="G36" s="7"/>
      <c r="H36" s="7"/>
      <c r="I36" s="7"/>
      <c r="J36" s="7"/>
      <c r="K36" s="7"/>
      <c r="L36" s="7"/>
      <c r="M36" s="7"/>
      <c r="N36" s="51"/>
      <c r="O36" s="51"/>
      <c r="P36" s="51"/>
      <c r="Q36" s="51"/>
      <c r="R36" s="51"/>
      <c r="S36" s="51"/>
      <c r="T36" s="51"/>
      <c r="U36" s="51"/>
      <c r="V36" s="51"/>
      <c r="W36" s="51"/>
      <c r="X36" s="51"/>
      <c r="Y36" s="51"/>
      <c r="Z36" s="51"/>
      <c r="AA36" s="51"/>
      <c r="AB36" s="47">
        <v>1E-3</v>
      </c>
      <c r="AC36" s="51"/>
      <c r="AD36" s="51"/>
      <c r="AE36" s="51"/>
      <c r="AF36" s="51"/>
      <c r="AG36" s="51"/>
      <c r="AH36" s="51"/>
      <c r="AI36" s="6" t="s">
        <v>15</v>
      </c>
      <c r="AJ36" s="51"/>
    </row>
    <row r="37" spans="2:41">
      <c r="B37" s="4" t="str">
        <f>Populations!$C$11</f>
        <v>M 50+</v>
      </c>
      <c r="C37" s="4" t="s">
        <v>17</v>
      </c>
      <c r="D37" s="7"/>
      <c r="E37" s="7"/>
      <c r="F37" s="7"/>
      <c r="G37" s="7"/>
      <c r="H37" s="7"/>
      <c r="I37" s="7"/>
      <c r="J37" s="7"/>
      <c r="K37" s="7"/>
      <c r="L37" s="7"/>
      <c r="M37" s="7"/>
      <c r="N37" s="7"/>
      <c r="O37" s="7"/>
      <c r="P37" s="7"/>
      <c r="Q37" s="7"/>
      <c r="R37" s="7"/>
      <c r="S37" s="7"/>
      <c r="T37" s="7"/>
      <c r="U37" s="7"/>
      <c r="V37" s="7"/>
      <c r="W37" s="7"/>
      <c r="X37" s="7"/>
      <c r="Y37" s="7"/>
      <c r="Z37" s="7"/>
      <c r="AA37" s="7"/>
      <c r="AB37" s="47"/>
      <c r="AC37" s="7"/>
      <c r="AD37" s="7"/>
      <c r="AE37" s="7"/>
      <c r="AF37" s="7"/>
      <c r="AG37" s="7"/>
      <c r="AH37" s="7"/>
      <c r="AI37" s="6" t="s">
        <v>15</v>
      </c>
      <c r="AJ37" s="47"/>
    </row>
    <row r="38" spans="2:41">
      <c r="AB38" s="29"/>
      <c r="AJ38" s="29"/>
    </row>
    <row r="39" spans="2:41">
      <c r="B39" s="4" t="str">
        <f>Populations!$C$12</f>
        <v>F 50+</v>
      </c>
      <c r="C39" s="4" t="s">
        <v>14</v>
      </c>
      <c r="D39" s="7"/>
      <c r="E39" s="7"/>
      <c r="F39" s="7"/>
      <c r="G39" s="7"/>
      <c r="H39" s="7"/>
      <c r="I39" s="7"/>
      <c r="J39" s="7"/>
      <c r="K39" s="7"/>
      <c r="L39" s="7"/>
      <c r="M39" s="7"/>
      <c r="N39" s="7"/>
      <c r="O39" s="7"/>
      <c r="P39" s="7"/>
      <c r="Q39" s="7"/>
      <c r="R39" s="7"/>
      <c r="S39" s="7"/>
      <c r="T39" s="7"/>
      <c r="U39" s="7"/>
      <c r="V39" s="7"/>
      <c r="W39" s="7"/>
      <c r="X39" s="7"/>
      <c r="Y39" s="7"/>
      <c r="Z39" s="7"/>
      <c r="AA39" s="7"/>
      <c r="AB39" s="47"/>
      <c r="AC39" s="7"/>
      <c r="AD39" s="7"/>
      <c r="AE39" s="7"/>
      <c r="AF39" s="7"/>
      <c r="AG39" s="7"/>
      <c r="AH39" s="7"/>
      <c r="AI39" s="6" t="s">
        <v>15</v>
      </c>
      <c r="AJ39" s="47"/>
    </row>
    <row r="40" spans="2:41">
      <c r="B40" s="4" t="str">
        <f>Populations!$C$12</f>
        <v>F 50+</v>
      </c>
      <c r="C40" s="4" t="s">
        <v>16</v>
      </c>
      <c r="D40" s="7"/>
      <c r="E40" s="7"/>
      <c r="F40" s="7"/>
      <c r="G40" s="7"/>
      <c r="H40" s="7"/>
      <c r="I40" s="7"/>
      <c r="J40" s="7"/>
      <c r="K40" s="7"/>
      <c r="L40" s="7"/>
      <c r="M40" s="7"/>
      <c r="N40" s="51"/>
      <c r="O40" s="51"/>
      <c r="P40" s="51"/>
      <c r="Q40" s="51"/>
      <c r="R40" s="51"/>
      <c r="S40" s="51"/>
      <c r="T40" s="51"/>
      <c r="U40" s="51"/>
      <c r="V40" s="51"/>
      <c r="W40" s="51"/>
      <c r="X40" s="51"/>
      <c r="Y40" s="51"/>
      <c r="Z40" s="51"/>
      <c r="AA40" s="51"/>
      <c r="AB40" s="47">
        <v>1E-3</v>
      </c>
      <c r="AC40" s="51"/>
      <c r="AD40" s="51"/>
      <c r="AE40" s="51"/>
      <c r="AF40" s="51"/>
      <c r="AG40" s="51"/>
      <c r="AH40" s="51"/>
      <c r="AI40" s="6" t="s">
        <v>15</v>
      </c>
      <c r="AJ40" s="51"/>
    </row>
    <row r="41" spans="2:41">
      <c r="B41" s="4" t="str">
        <f>Populations!$C$12</f>
        <v>F 50+</v>
      </c>
      <c r="C41" s="4" t="s">
        <v>17</v>
      </c>
      <c r="D41" s="7"/>
      <c r="E41" s="7"/>
      <c r="F41" s="7"/>
      <c r="G41" s="7"/>
      <c r="H41" s="7"/>
      <c r="I41" s="7"/>
      <c r="J41" s="7"/>
      <c r="K41" s="7"/>
      <c r="L41" s="7"/>
      <c r="M41" s="7"/>
      <c r="N41" s="7"/>
      <c r="O41" s="7"/>
      <c r="P41" s="7"/>
      <c r="Q41" s="7"/>
      <c r="R41" s="7"/>
      <c r="S41" s="7"/>
      <c r="T41" s="7"/>
      <c r="U41" s="7"/>
      <c r="V41" s="7"/>
      <c r="W41" s="7"/>
      <c r="X41" s="7"/>
      <c r="Y41" s="7"/>
      <c r="Z41" s="7"/>
      <c r="AA41" s="7"/>
      <c r="AB41" s="47"/>
      <c r="AC41" s="7"/>
      <c r="AD41" s="7"/>
      <c r="AE41" s="7"/>
      <c r="AF41" s="7"/>
      <c r="AG41" s="7"/>
      <c r="AH41" s="7"/>
      <c r="AI41" s="6" t="s">
        <v>15</v>
      </c>
      <c r="AJ41" s="20"/>
    </row>
    <row r="44" spans="2:41">
      <c r="O44" t="s">
        <v>152</v>
      </c>
    </row>
    <row r="45" spans="2:41">
      <c r="O45" s="80"/>
      <c r="P45" s="80"/>
      <c r="Q45" s="81">
        <v>1990</v>
      </c>
      <c r="R45" s="81">
        <v>1991</v>
      </c>
      <c r="S45" s="81">
        <v>1992</v>
      </c>
      <c r="T45" s="81">
        <v>1993</v>
      </c>
      <c r="U45" s="81">
        <v>1994</v>
      </c>
      <c r="V45" s="81">
        <v>1995</v>
      </c>
      <c r="W45" s="81">
        <v>1996</v>
      </c>
      <c r="X45" s="81">
        <v>1997</v>
      </c>
      <c r="Y45" s="81">
        <v>1998</v>
      </c>
      <c r="Z45" s="81">
        <v>1999</v>
      </c>
      <c r="AA45" s="81">
        <v>2000</v>
      </c>
      <c r="AB45" s="81">
        <v>2001</v>
      </c>
      <c r="AC45" s="81">
        <v>2002</v>
      </c>
      <c r="AD45" s="81">
        <v>2003</v>
      </c>
      <c r="AE45" s="81">
        <v>2004</v>
      </c>
      <c r="AF45" s="81">
        <v>2005</v>
      </c>
      <c r="AG45" s="81">
        <v>2006</v>
      </c>
      <c r="AH45" s="81">
        <v>2007</v>
      </c>
      <c r="AI45" s="81">
        <v>2008</v>
      </c>
      <c r="AJ45" s="81">
        <v>2009</v>
      </c>
      <c r="AK45" s="81">
        <v>2010</v>
      </c>
      <c r="AL45" s="81">
        <v>2011</v>
      </c>
      <c r="AM45" s="81">
        <v>2012</v>
      </c>
      <c r="AN45" s="81">
        <v>2013</v>
      </c>
      <c r="AO45" s="81">
        <v>2014</v>
      </c>
    </row>
    <row r="46" spans="2:41">
      <c r="O46" s="81" t="str">
        <f>Populations!$C$3</f>
        <v>FSW</v>
      </c>
      <c r="P46" s="81" t="s">
        <v>14</v>
      </c>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row>
    <row r="47" spans="2:41">
      <c r="O47" s="81" t="str">
        <f>Populations!$C$3</f>
        <v>FSW</v>
      </c>
      <c r="P47" s="81" t="s">
        <v>16</v>
      </c>
      <c r="Q47" s="82"/>
      <c r="R47" s="82"/>
      <c r="S47" s="82"/>
      <c r="T47" s="82"/>
      <c r="U47" s="82"/>
      <c r="V47" s="82"/>
      <c r="W47" s="82"/>
      <c r="X47" s="82"/>
      <c r="Y47" s="82"/>
      <c r="Z47" s="82"/>
      <c r="AA47" s="83"/>
      <c r="AB47" s="83"/>
      <c r="AC47" s="83"/>
      <c r="AD47" s="83"/>
      <c r="AE47" s="83"/>
      <c r="AF47" s="84">
        <v>0.26600000000000001</v>
      </c>
      <c r="AG47" s="83"/>
      <c r="AH47" s="83"/>
      <c r="AI47" s="83"/>
      <c r="AJ47" s="84">
        <v>0.16600000000000001</v>
      </c>
      <c r="AK47" s="83"/>
      <c r="AL47" s="85">
        <v>0.16569999999999999</v>
      </c>
      <c r="AM47" s="83"/>
      <c r="AN47" s="83"/>
      <c r="AO47" s="85">
        <v>5.5E-2</v>
      </c>
    </row>
    <row r="48" spans="2:41">
      <c r="O48" s="81" t="str">
        <f>Populations!$C$3</f>
        <v>FSW</v>
      </c>
      <c r="P48" s="81" t="s">
        <v>17</v>
      </c>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row>
    <row r="49" spans="15:41">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row>
    <row r="50" spans="15:41">
      <c r="O50" s="81" t="str">
        <f>Populations!$C$4</f>
        <v>Clients</v>
      </c>
      <c r="P50" s="81" t="s">
        <v>14</v>
      </c>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row>
    <row r="51" spans="15:41">
      <c r="O51" s="81" t="str">
        <f>Populations!$C$4</f>
        <v>Clients</v>
      </c>
      <c r="P51" s="81" t="s">
        <v>16</v>
      </c>
      <c r="Q51" s="82"/>
      <c r="R51" s="82"/>
      <c r="S51" s="82"/>
      <c r="T51" s="82"/>
      <c r="U51" s="82"/>
      <c r="V51" s="82"/>
      <c r="W51" s="82"/>
      <c r="X51" s="82"/>
      <c r="Y51" s="82"/>
      <c r="Z51" s="82"/>
      <c r="AA51" s="83">
        <v>6.5000000000000002E-2</v>
      </c>
      <c r="AB51" s="83"/>
      <c r="AC51" s="83"/>
      <c r="AD51" s="83">
        <v>3.7999999999999999E-2</v>
      </c>
      <c r="AE51" s="83"/>
      <c r="AF51" s="83"/>
      <c r="AG51" s="83"/>
      <c r="AH51" s="83"/>
      <c r="AI51" s="83"/>
      <c r="AJ51" s="83"/>
      <c r="AK51" s="83"/>
      <c r="AL51" s="83"/>
      <c r="AM51" s="83"/>
      <c r="AN51" s="83"/>
      <c r="AO51" s="85">
        <v>1.15E-2</v>
      </c>
    </row>
    <row r="52" spans="15:41">
      <c r="O52" s="81" t="str">
        <f>Populations!$C$4</f>
        <v>Clients</v>
      </c>
      <c r="P52" s="81" t="s">
        <v>17</v>
      </c>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row>
    <row r="53" spans="15:41">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row>
    <row r="54" spans="15:41">
      <c r="O54" s="81" t="str">
        <f>Populations!$C$5</f>
        <v>MSM</v>
      </c>
      <c r="P54" s="81" t="s">
        <v>14</v>
      </c>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row>
    <row r="55" spans="15:41">
      <c r="O55" s="81" t="str">
        <f>Populations!$C$5</f>
        <v>MSM</v>
      </c>
      <c r="P55" s="81" t="s">
        <v>16</v>
      </c>
      <c r="Q55" s="82"/>
      <c r="R55" s="82"/>
      <c r="S55" s="82"/>
      <c r="T55" s="82"/>
      <c r="U55" s="82"/>
      <c r="V55" s="82"/>
      <c r="W55" s="82"/>
      <c r="X55" s="82"/>
      <c r="Y55" s="82"/>
      <c r="Z55" s="82"/>
      <c r="AA55" s="83"/>
      <c r="AB55" s="83"/>
      <c r="AC55" s="83"/>
      <c r="AD55" s="83"/>
      <c r="AE55" s="83"/>
      <c r="AF55" s="84">
        <v>0.21199999999999999</v>
      </c>
      <c r="AG55" s="83"/>
      <c r="AH55" s="83"/>
      <c r="AI55" s="83"/>
      <c r="AJ55" s="84">
        <v>0.19400000000000001</v>
      </c>
      <c r="AK55" s="83"/>
      <c r="AL55" s="85">
        <v>0.19439999999999999</v>
      </c>
      <c r="AM55" s="83"/>
      <c r="AN55" s="83"/>
      <c r="AO55" s="85">
        <v>4.9000000000000002E-2</v>
      </c>
    </row>
    <row r="56" spans="15:41">
      <c r="O56" s="81" t="str">
        <f>Populations!$C$5</f>
        <v>MSM</v>
      </c>
      <c r="P56" s="81" t="s">
        <v>17</v>
      </c>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row>
    <row r="60" spans="15:41">
      <c r="AA60" s="29" t="s">
        <v>163</v>
      </c>
      <c r="AB60" t="s">
        <v>162</v>
      </c>
    </row>
    <row r="61" spans="15:41">
      <c r="AA61" s="29">
        <f>1.4%*SUM('Population size'!AB20,'Population size'!AB28)</f>
        <v>2784.0679999999979</v>
      </c>
      <c r="AB61">
        <f>1.6%*SUM('Population size'!AB24,'Population size'!AB32)</f>
        <v>3070.752</v>
      </c>
    </row>
    <row r="62" spans="15:41">
      <c r="AA62" s="29">
        <f>AB20*'Population size'!AB20</f>
        <v>484.14</v>
      </c>
      <c r="AB62">
        <f>AB24*'Population size'!AB24</f>
        <v>716.3549999999999</v>
      </c>
    </row>
    <row r="63" spans="15:41">
      <c r="AA63" s="29">
        <f>AA61-AA62</f>
        <v>2299.9279999999981</v>
      </c>
      <c r="AB63">
        <f>AB61-AB62</f>
        <v>2354.3969999999999</v>
      </c>
    </row>
    <row r="64" spans="15:41">
      <c r="AA64" s="29">
        <f>AA63/'Population size'!AB28</f>
        <v>1.9462546119216058E-2</v>
      </c>
      <c r="AB64">
        <f>AB63/'Population size'!AB32</f>
        <v>2.0960205471525099E-2</v>
      </c>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2"/>
  <sheetViews>
    <sheetView topLeftCell="A19" zoomScale="120" zoomScaleNormal="120" zoomScalePageLayoutView="120" workbookViewId="0">
      <selection activeCell="M38" sqref="M38"/>
    </sheetView>
  </sheetViews>
  <sheetFormatPr baseColWidth="10" defaultColWidth="8.83203125" defaultRowHeight="14" x14ac:dyDescent="0"/>
  <cols>
    <col min="3" max="12" width="0" hidden="1" customWidth="1"/>
  </cols>
  <sheetData>
    <row r="1" spans="1:35">
      <c r="A1" s="2" t="s">
        <v>19</v>
      </c>
    </row>
    <row r="2" spans="1: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I2" s="4" t="s">
        <v>13</v>
      </c>
    </row>
    <row r="3" spans="1:35">
      <c r="B3" s="4" t="str">
        <f>Populations!$C$3</f>
        <v>FSW</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6" t="s">
        <v>15</v>
      </c>
      <c r="AI3" s="68">
        <v>8.0099999999999998E-3</v>
      </c>
    </row>
    <row r="4" spans="1:35">
      <c r="B4" s="4" t="str">
        <f>Populations!$C$4</f>
        <v>Clients</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6" t="s">
        <v>15</v>
      </c>
      <c r="AI4" s="68">
        <v>8.0099999999999998E-3</v>
      </c>
    </row>
    <row r="5" spans="1:35">
      <c r="B5" s="4" t="str">
        <f>Populations!$C$5</f>
        <v>MSM</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6" t="s">
        <v>15</v>
      </c>
      <c r="AI5" s="68">
        <v>8.0099999999999998E-3</v>
      </c>
    </row>
    <row r="6" spans="1:35">
      <c r="B6" s="4" t="str">
        <f>Populations!$C$6</f>
        <v>Children</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6" t="s">
        <v>15</v>
      </c>
      <c r="AI6" s="68">
        <v>8.0099999999999998E-3</v>
      </c>
    </row>
    <row r="7" spans="1:35">
      <c r="B7" s="4" t="str">
        <f>Populations!$C$7</f>
        <v>M 15-24</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6" t="s">
        <v>15</v>
      </c>
      <c r="AI7" s="68">
        <v>8.0099999999999998E-3</v>
      </c>
    </row>
    <row r="8" spans="1:35">
      <c r="B8" s="4" t="str">
        <f>Populations!$C$8</f>
        <v>F 15-24</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6" t="s">
        <v>15</v>
      </c>
      <c r="AI8" s="68">
        <v>8.0099999999999998E-3</v>
      </c>
    </row>
    <row r="9" spans="1:35">
      <c r="B9" s="4" t="str">
        <f>Populations!$C$9</f>
        <v>M 25-49</v>
      </c>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6" t="s">
        <v>15</v>
      </c>
      <c r="AI9" s="68">
        <v>8.0099999999999998E-3</v>
      </c>
    </row>
    <row r="10" spans="1:35">
      <c r="B10" s="4" t="str">
        <f>Populations!$C$10</f>
        <v>F 25-49</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6" t="s">
        <v>15</v>
      </c>
      <c r="AI10" s="68">
        <v>8.0099999999999998E-3</v>
      </c>
    </row>
    <row r="11" spans="1:35">
      <c r="B11" s="4" t="str">
        <f>Populations!$C$11</f>
        <v>M 50+</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6" t="s">
        <v>15</v>
      </c>
      <c r="AI11" s="68">
        <v>8.0099999999999998E-3</v>
      </c>
    </row>
    <row r="12" spans="1:35">
      <c r="B12" s="4" t="str">
        <f>Populations!$C$12</f>
        <v>F 50+</v>
      </c>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6" t="s">
        <v>15</v>
      </c>
      <c r="AI12" s="68">
        <v>8.0099999999999998E-3</v>
      </c>
    </row>
    <row r="16" spans="1:35">
      <c r="A16" s="2" t="s">
        <v>20</v>
      </c>
    </row>
    <row r="17" spans="1:35">
      <c r="C17" s="4">
        <v>1990</v>
      </c>
      <c r="D17" s="4">
        <v>1991</v>
      </c>
      <c r="E17" s="4">
        <v>1992</v>
      </c>
      <c r="F17" s="4">
        <v>1993</v>
      </c>
      <c r="G17" s="4">
        <v>1994</v>
      </c>
      <c r="H17" s="4">
        <v>1995</v>
      </c>
      <c r="I17" s="4">
        <v>1996</v>
      </c>
      <c r="J17" s="4">
        <v>1997</v>
      </c>
      <c r="K17" s="4">
        <v>1998</v>
      </c>
      <c r="L17" s="4">
        <v>1999</v>
      </c>
      <c r="M17" s="4">
        <v>2000</v>
      </c>
      <c r="N17" s="4">
        <v>2001</v>
      </c>
      <c r="O17" s="4">
        <v>2002</v>
      </c>
      <c r="P17" s="4">
        <v>2003</v>
      </c>
      <c r="Q17" s="4">
        <v>2004</v>
      </c>
      <c r="R17" s="4">
        <v>2005</v>
      </c>
      <c r="S17" s="4">
        <v>2006</v>
      </c>
      <c r="T17" s="4">
        <v>2007</v>
      </c>
      <c r="U17" s="4">
        <v>2008</v>
      </c>
      <c r="V17" s="4">
        <v>2009</v>
      </c>
      <c r="W17" s="4">
        <v>2010</v>
      </c>
      <c r="X17" s="4">
        <v>2011</v>
      </c>
      <c r="Y17" s="4">
        <v>2012</v>
      </c>
      <c r="Z17" s="4">
        <v>2013</v>
      </c>
      <c r="AA17" s="4">
        <v>2014</v>
      </c>
      <c r="AB17" s="4">
        <v>2015</v>
      </c>
      <c r="AC17" s="4">
        <v>2016</v>
      </c>
      <c r="AD17" s="4">
        <v>2017</v>
      </c>
      <c r="AE17" s="4">
        <v>2018</v>
      </c>
      <c r="AF17" s="4">
        <v>2019</v>
      </c>
      <c r="AG17" s="4">
        <v>2020</v>
      </c>
      <c r="AI17" s="4" t="s">
        <v>13</v>
      </c>
    </row>
    <row r="18" spans="1:35">
      <c r="B18" s="4" t="str">
        <f>Populations!$C$3</f>
        <v>FSW</v>
      </c>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 t="s">
        <v>15</v>
      </c>
      <c r="AI18" s="47">
        <v>0</v>
      </c>
    </row>
    <row r="19" spans="1:35">
      <c r="B19" s="4" t="str">
        <f>Populations!$C$4</f>
        <v>Clients</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6" t="s">
        <v>15</v>
      </c>
      <c r="AI19" s="47">
        <v>0</v>
      </c>
    </row>
    <row r="20" spans="1:35">
      <c r="B20" s="4" t="str">
        <f>Populations!$C$5</f>
        <v>MSM</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6" t="s">
        <v>15</v>
      </c>
      <c r="AI20" s="47">
        <v>0</v>
      </c>
    </row>
    <row r="21" spans="1:35">
      <c r="B21" s="4" t="str">
        <f>Populations!$C$6</f>
        <v>Children</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6" t="s">
        <v>15</v>
      </c>
      <c r="AI21" s="47">
        <v>0</v>
      </c>
    </row>
    <row r="22" spans="1:35">
      <c r="B22" s="4" t="str">
        <f>Populations!$C$7</f>
        <v>M 15-24</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6" t="s">
        <v>15</v>
      </c>
      <c r="AI22" s="47">
        <v>0</v>
      </c>
    </row>
    <row r="23" spans="1:35">
      <c r="B23" s="4" t="str">
        <f>Populations!$C$8</f>
        <v>F 15-24</v>
      </c>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6" t="s">
        <v>15</v>
      </c>
      <c r="AI23" s="47">
        <v>0</v>
      </c>
    </row>
    <row r="24" spans="1:35">
      <c r="B24" s="4" t="str">
        <f>Populations!$C$9</f>
        <v>M 25-49</v>
      </c>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6" t="s">
        <v>15</v>
      </c>
      <c r="AI24" s="47">
        <v>0</v>
      </c>
    </row>
    <row r="25" spans="1:35">
      <c r="B25" s="4" t="str">
        <f>Populations!$C$10</f>
        <v>F 25-49</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 t="s">
        <v>15</v>
      </c>
      <c r="AI25" s="47">
        <v>0</v>
      </c>
    </row>
    <row r="26" spans="1:35">
      <c r="B26" s="4" t="str">
        <f>Populations!$C$11</f>
        <v>M 50+</v>
      </c>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 t="s">
        <v>15</v>
      </c>
      <c r="AI26" s="47">
        <v>0</v>
      </c>
    </row>
    <row r="27" spans="1:35">
      <c r="B27" s="4" t="str">
        <f>Populations!$C$12</f>
        <v>F 50+</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6" t="s">
        <v>15</v>
      </c>
      <c r="AI27" s="47">
        <v>0</v>
      </c>
    </row>
    <row r="31" spans="1:35">
      <c r="A31" s="2" t="s">
        <v>21</v>
      </c>
    </row>
    <row r="32" spans="1:35">
      <c r="C32" s="4">
        <v>1990</v>
      </c>
      <c r="D32" s="4">
        <v>1991</v>
      </c>
      <c r="E32" s="4">
        <v>1992</v>
      </c>
      <c r="F32" s="4">
        <v>1993</v>
      </c>
      <c r="G32" s="4">
        <v>1994</v>
      </c>
      <c r="H32" s="4">
        <v>1995</v>
      </c>
      <c r="I32" s="4">
        <v>1996</v>
      </c>
      <c r="J32" s="4">
        <v>1997</v>
      </c>
      <c r="K32" s="4">
        <v>1998</v>
      </c>
      <c r="L32" s="4">
        <v>1999</v>
      </c>
      <c r="M32" s="4">
        <v>2000</v>
      </c>
      <c r="N32" s="4">
        <v>2001</v>
      </c>
      <c r="O32" s="4">
        <v>2002</v>
      </c>
      <c r="P32" s="4">
        <v>2003</v>
      </c>
      <c r="Q32" s="4">
        <v>2004</v>
      </c>
      <c r="R32" s="4">
        <v>2005</v>
      </c>
      <c r="S32" s="4">
        <v>2006</v>
      </c>
      <c r="T32" s="4">
        <v>2007</v>
      </c>
      <c r="U32" s="4">
        <v>2008</v>
      </c>
      <c r="V32" s="4">
        <v>2009</v>
      </c>
      <c r="W32" s="4">
        <v>2010</v>
      </c>
      <c r="X32" s="4">
        <v>2011</v>
      </c>
      <c r="Y32" s="4">
        <v>2012</v>
      </c>
      <c r="Z32" s="4">
        <v>2013</v>
      </c>
      <c r="AA32" s="4">
        <v>2014</v>
      </c>
      <c r="AB32" s="4">
        <v>2015</v>
      </c>
      <c r="AC32" s="4">
        <v>2016</v>
      </c>
      <c r="AD32" s="4">
        <v>2017</v>
      </c>
      <c r="AE32" s="4">
        <v>2018</v>
      </c>
      <c r="AF32" s="4">
        <v>2019</v>
      </c>
      <c r="AG32" s="4">
        <v>2020</v>
      </c>
      <c r="AI32" s="4" t="s">
        <v>13</v>
      </c>
    </row>
    <row r="33" spans="2:35">
      <c r="B33" s="4" t="str">
        <f>Populations!$C$3</f>
        <v>FSW</v>
      </c>
      <c r="C33" s="7"/>
      <c r="D33" s="7"/>
      <c r="E33" s="7"/>
      <c r="F33" s="7"/>
      <c r="G33" s="7"/>
      <c r="H33" s="7"/>
      <c r="I33" s="7"/>
      <c r="J33" s="7"/>
      <c r="K33" s="7"/>
      <c r="L33" s="7"/>
      <c r="M33" s="47">
        <f>(139/100000)*100%</f>
        <v>1.39E-3</v>
      </c>
      <c r="N33" s="7"/>
      <c r="O33" s="7"/>
      <c r="P33" s="7"/>
      <c r="Q33" s="7"/>
      <c r="R33" s="47">
        <f>(139/100000)*100%</f>
        <v>1.39E-3</v>
      </c>
      <c r="S33" s="7"/>
      <c r="T33" s="7"/>
      <c r="U33" s="7"/>
      <c r="V33" s="7"/>
      <c r="W33" s="47">
        <f>(132/100000)*100%</f>
        <v>1.32E-3</v>
      </c>
      <c r="X33" s="47">
        <f>(131/100000)*100%</f>
        <v>1.31E-3</v>
      </c>
      <c r="Y33" s="7">
        <f>(131/100000)*100%</f>
        <v>1.31E-3</v>
      </c>
      <c r="Z33" s="7"/>
      <c r="AA33" s="7"/>
      <c r="AB33" s="7"/>
      <c r="AC33" s="7"/>
      <c r="AD33" s="7"/>
      <c r="AE33" s="7"/>
      <c r="AF33" s="7"/>
      <c r="AG33" s="7"/>
      <c r="AH33" s="6" t="s">
        <v>15</v>
      </c>
      <c r="AI33" s="22"/>
    </row>
    <row r="34" spans="2:35">
      <c r="B34" s="4" t="str">
        <f>Populations!$C$4</f>
        <v>Clients</v>
      </c>
      <c r="C34" s="7"/>
      <c r="D34" s="7"/>
      <c r="E34" s="7"/>
      <c r="F34" s="7"/>
      <c r="G34" s="7"/>
      <c r="H34" s="7"/>
      <c r="I34" s="7"/>
      <c r="J34" s="7"/>
      <c r="K34" s="7"/>
      <c r="L34" s="7"/>
      <c r="M34" s="47">
        <f t="shared" ref="M34:M42" si="0">(139/100000)*100%</f>
        <v>1.39E-3</v>
      </c>
      <c r="N34" s="7"/>
      <c r="O34" s="7"/>
      <c r="P34" s="7"/>
      <c r="Q34" s="7"/>
      <c r="R34" s="47">
        <f t="shared" ref="R34:R42" si="1">(139/100000)*100%</f>
        <v>1.39E-3</v>
      </c>
      <c r="S34" s="7"/>
      <c r="T34" s="7"/>
      <c r="U34" s="7"/>
      <c r="V34" s="7"/>
      <c r="W34" s="47">
        <f t="shared" ref="W34:W42" si="2">(132/100000)*100%</f>
        <v>1.32E-3</v>
      </c>
      <c r="X34" s="47">
        <f t="shared" ref="X34:Y42" si="3">(131/100000)*100%</f>
        <v>1.31E-3</v>
      </c>
      <c r="Y34" s="47">
        <f t="shared" si="3"/>
        <v>1.31E-3</v>
      </c>
      <c r="Z34" s="7"/>
      <c r="AA34" s="7"/>
      <c r="AB34" s="7"/>
      <c r="AC34" s="7"/>
      <c r="AD34" s="7"/>
      <c r="AE34" s="7"/>
      <c r="AF34" s="7"/>
      <c r="AG34" s="7"/>
      <c r="AH34" s="6" t="s">
        <v>15</v>
      </c>
      <c r="AI34" s="22"/>
    </row>
    <row r="35" spans="2:35">
      <c r="B35" s="4" t="str">
        <f>Populations!$C$5</f>
        <v>MSM</v>
      </c>
      <c r="C35" s="7"/>
      <c r="D35" s="7"/>
      <c r="E35" s="7"/>
      <c r="F35" s="7"/>
      <c r="G35" s="7"/>
      <c r="H35" s="7"/>
      <c r="I35" s="7"/>
      <c r="J35" s="7"/>
      <c r="K35" s="7"/>
      <c r="L35" s="7"/>
      <c r="M35" s="47">
        <f t="shared" si="0"/>
        <v>1.39E-3</v>
      </c>
      <c r="N35" s="7"/>
      <c r="O35" s="7"/>
      <c r="P35" s="7"/>
      <c r="Q35" s="7"/>
      <c r="R35" s="47">
        <f t="shared" si="1"/>
        <v>1.39E-3</v>
      </c>
      <c r="S35" s="7"/>
      <c r="T35" s="7"/>
      <c r="U35" s="7"/>
      <c r="V35" s="7"/>
      <c r="W35" s="47">
        <f t="shared" si="2"/>
        <v>1.32E-3</v>
      </c>
      <c r="X35" s="47">
        <f t="shared" si="3"/>
        <v>1.31E-3</v>
      </c>
      <c r="Y35" s="47">
        <f t="shared" si="3"/>
        <v>1.31E-3</v>
      </c>
      <c r="Z35" s="7"/>
      <c r="AA35" s="7"/>
      <c r="AB35" s="7"/>
      <c r="AC35" s="7"/>
      <c r="AD35" s="7"/>
      <c r="AE35" s="7"/>
      <c r="AF35" s="7"/>
      <c r="AG35" s="7"/>
      <c r="AH35" s="6" t="s">
        <v>15</v>
      </c>
      <c r="AI35" s="22"/>
    </row>
    <row r="36" spans="2:35">
      <c r="B36" s="4" t="str">
        <f>Populations!$C$6</f>
        <v>Children</v>
      </c>
      <c r="C36" s="7"/>
      <c r="D36" s="7"/>
      <c r="E36" s="7"/>
      <c r="F36" s="7"/>
      <c r="G36" s="7"/>
      <c r="H36" s="7"/>
      <c r="I36" s="7"/>
      <c r="J36" s="7"/>
      <c r="K36" s="7"/>
      <c r="L36" s="7"/>
      <c r="M36" s="47">
        <f t="shared" si="0"/>
        <v>1.39E-3</v>
      </c>
      <c r="N36" s="7"/>
      <c r="O36" s="7"/>
      <c r="P36" s="7"/>
      <c r="Q36" s="7"/>
      <c r="R36" s="47">
        <f t="shared" si="1"/>
        <v>1.39E-3</v>
      </c>
      <c r="S36" s="7"/>
      <c r="T36" s="7"/>
      <c r="U36" s="7"/>
      <c r="V36" s="7"/>
      <c r="W36" s="47">
        <f t="shared" si="2"/>
        <v>1.32E-3</v>
      </c>
      <c r="X36" s="47">
        <f t="shared" si="3"/>
        <v>1.31E-3</v>
      </c>
      <c r="Y36" s="47">
        <f t="shared" si="3"/>
        <v>1.31E-3</v>
      </c>
      <c r="Z36" s="7"/>
      <c r="AA36" s="7"/>
      <c r="AB36" s="7"/>
      <c r="AC36" s="7"/>
      <c r="AD36" s="7"/>
      <c r="AE36" s="7"/>
      <c r="AF36" s="7"/>
      <c r="AG36" s="7"/>
      <c r="AH36" s="6" t="s">
        <v>15</v>
      </c>
      <c r="AI36" s="22"/>
    </row>
    <row r="37" spans="2:35">
      <c r="B37" s="4" t="str">
        <f>Populations!$C$7</f>
        <v>M 15-24</v>
      </c>
      <c r="C37" s="7"/>
      <c r="D37" s="7"/>
      <c r="E37" s="7"/>
      <c r="F37" s="7"/>
      <c r="G37" s="7"/>
      <c r="H37" s="7"/>
      <c r="I37" s="7"/>
      <c r="J37" s="7"/>
      <c r="K37" s="7"/>
      <c r="L37" s="7"/>
      <c r="M37" s="47">
        <f t="shared" si="0"/>
        <v>1.39E-3</v>
      </c>
      <c r="N37" s="7"/>
      <c r="O37" s="7"/>
      <c r="P37" s="7"/>
      <c r="Q37" s="7"/>
      <c r="R37" s="47">
        <f t="shared" si="1"/>
        <v>1.39E-3</v>
      </c>
      <c r="S37" s="7"/>
      <c r="T37" s="7"/>
      <c r="U37" s="7"/>
      <c r="V37" s="7"/>
      <c r="W37" s="47">
        <f t="shared" si="2"/>
        <v>1.32E-3</v>
      </c>
      <c r="X37" s="47">
        <f t="shared" si="3"/>
        <v>1.31E-3</v>
      </c>
      <c r="Y37" s="47">
        <f t="shared" si="3"/>
        <v>1.31E-3</v>
      </c>
      <c r="Z37" s="7"/>
      <c r="AA37" s="7"/>
      <c r="AB37" s="7"/>
      <c r="AC37" s="7"/>
      <c r="AD37" s="7"/>
      <c r="AE37" s="7"/>
      <c r="AF37" s="7"/>
      <c r="AG37" s="7"/>
      <c r="AH37" s="6" t="s">
        <v>15</v>
      </c>
      <c r="AI37" s="22"/>
    </row>
    <row r="38" spans="2:35">
      <c r="B38" s="4" t="str">
        <f>Populations!$C$8</f>
        <v>F 15-24</v>
      </c>
      <c r="C38" s="7"/>
      <c r="D38" s="7"/>
      <c r="E38" s="7"/>
      <c r="F38" s="7"/>
      <c r="G38" s="7"/>
      <c r="H38" s="7"/>
      <c r="I38" s="7"/>
      <c r="J38" s="7"/>
      <c r="K38" s="7"/>
      <c r="L38" s="7"/>
      <c r="M38" s="47">
        <f t="shared" si="0"/>
        <v>1.39E-3</v>
      </c>
      <c r="N38" s="7"/>
      <c r="O38" s="7"/>
      <c r="P38" s="7"/>
      <c r="Q38" s="7"/>
      <c r="R38" s="47">
        <f t="shared" si="1"/>
        <v>1.39E-3</v>
      </c>
      <c r="S38" s="7"/>
      <c r="T38" s="7"/>
      <c r="U38" s="7"/>
      <c r="V38" s="7"/>
      <c r="W38" s="47">
        <f t="shared" si="2"/>
        <v>1.32E-3</v>
      </c>
      <c r="X38" s="47">
        <f t="shared" si="3"/>
        <v>1.31E-3</v>
      </c>
      <c r="Y38" s="47">
        <f t="shared" si="3"/>
        <v>1.31E-3</v>
      </c>
      <c r="Z38" s="7"/>
      <c r="AA38" s="7"/>
      <c r="AB38" s="7"/>
      <c r="AC38" s="7"/>
      <c r="AD38" s="7"/>
      <c r="AE38" s="7"/>
      <c r="AF38" s="7"/>
      <c r="AG38" s="7"/>
      <c r="AH38" s="6" t="s">
        <v>15</v>
      </c>
      <c r="AI38" s="22"/>
    </row>
    <row r="39" spans="2:35">
      <c r="B39" s="4" t="str">
        <f>Populations!$C$9</f>
        <v>M 25-49</v>
      </c>
      <c r="C39" s="7"/>
      <c r="D39" s="7"/>
      <c r="E39" s="7"/>
      <c r="F39" s="7"/>
      <c r="G39" s="7"/>
      <c r="H39" s="7"/>
      <c r="I39" s="7"/>
      <c r="J39" s="7"/>
      <c r="K39" s="7"/>
      <c r="L39" s="7"/>
      <c r="M39" s="47">
        <f t="shared" si="0"/>
        <v>1.39E-3</v>
      </c>
      <c r="N39" s="7"/>
      <c r="O39" s="7"/>
      <c r="P39" s="7"/>
      <c r="Q39" s="7"/>
      <c r="R39" s="47">
        <f t="shared" si="1"/>
        <v>1.39E-3</v>
      </c>
      <c r="S39" s="7"/>
      <c r="T39" s="7"/>
      <c r="U39" s="7"/>
      <c r="V39" s="7"/>
      <c r="W39" s="47">
        <f t="shared" si="2"/>
        <v>1.32E-3</v>
      </c>
      <c r="X39" s="47">
        <f t="shared" si="3"/>
        <v>1.31E-3</v>
      </c>
      <c r="Y39" s="47">
        <f t="shared" si="3"/>
        <v>1.31E-3</v>
      </c>
      <c r="Z39" s="7"/>
      <c r="AA39" s="7"/>
      <c r="AB39" s="7"/>
      <c r="AC39" s="7"/>
      <c r="AD39" s="7"/>
      <c r="AE39" s="7"/>
      <c r="AF39" s="7"/>
      <c r="AG39" s="7"/>
      <c r="AH39" s="6" t="s">
        <v>15</v>
      </c>
      <c r="AI39" s="22"/>
    </row>
    <row r="40" spans="2:35">
      <c r="B40" s="4" t="str">
        <f>Populations!$C$10</f>
        <v>F 25-49</v>
      </c>
      <c r="C40" s="7"/>
      <c r="D40" s="7"/>
      <c r="E40" s="7"/>
      <c r="F40" s="7"/>
      <c r="G40" s="7"/>
      <c r="H40" s="7"/>
      <c r="I40" s="7"/>
      <c r="J40" s="7"/>
      <c r="K40" s="7"/>
      <c r="L40" s="7"/>
      <c r="M40" s="47">
        <f t="shared" si="0"/>
        <v>1.39E-3</v>
      </c>
      <c r="N40" s="7"/>
      <c r="O40" s="7"/>
      <c r="P40" s="7"/>
      <c r="Q40" s="7"/>
      <c r="R40" s="47">
        <f t="shared" si="1"/>
        <v>1.39E-3</v>
      </c>
      <c r="S40" s="7"/>
      <c r="T40" s="7"/>
      <c r="U40" s="7"/>
      <c r="V40" s="7"/>
      <c r="W40" s="47">
        <f t="shared" si="2"/>
        <v>1.32E-3</v>
      </c>
      <c r="X40" s="47">
        <f t="shared" si="3"/>
        <v>1.31E-3</v>
      </c>
      <c r="Y40" s="47">
        <f t="shared" si="3"/>
        <v>1.31E-3</v>
      </c>
      <c r="Z40" s="7"/>
      <c r="AA40" s="7"/>
      <c r="AB40" s="7"/>
      <c r="AC40" s="7"/>
      <c r="AD40" s="7"/>
      <c r="AE40" s="7"/>
      <c r="AF40" s="7"/>
      <c r="AG40" s="7"/>
      <c r="AH40" s="6" t="s">
        <v>15</v>
      </c>
      <c r="AI40" s="22"/>
    </row>
    <row r="41" spans="2:35">
      <c r="B41" s="4" t="str">
        <f>Populations!$C$11</f>
        <v>M 50+</v>
      </c>
      <c r="C41" s="7"/>
      <c r="D41" s="7"/>
      <c r="E41" s="7"/>
      <c r="F41" s="7"/>
      <c r="G41" s="7"/>
      <c r="H41" s="7"/>
      <c r="I41" s="7"/>
      <c r="J41" s="7"/>
      <c r="K41" s="7"/>
      <c r="L41" s="7"/>
      <c r="M41" s="47">
        <f t="shared" si="0"/>
        <v>1.39E-3</v>
      </c>
      <c r="N41" s="7"/>
      <c r="O41" s="7"/>
      <c r="P41" s="7"/>
      <c r="Q41" s="7"/>
      <c r="R41" s="47">
        <f t="shared" si="1"/>
        <v>1.39E-3</v>
      </c>
      <c r="S41" s="7"/>
      <c r="T41" s="7"/>
      <c r="U41" s="7"/>
      <c r="V41" s="7"/>
      <c r="W41" s="47">
        <f t="shared" si="2"/>
        <v>1.32E-3</v>
      </c>
      <c r="X41" s="47">
        <f t="shared" si="3"/>
        <v>1.31E-3</v>
      </c>
      <c r="Y41" s="47">
        <f t="shared" si="3"/>
        <v>1.31E-3</v>
      </c>
      <c r="Z41" s="7"/>
      <c r="AA41" s="7"/>
      <c r="AB41" s="7"/>
      <c r="AC41" s="7"/>
      <c r="AD41" s="7"/>
      <c r="AE41" s="7"/>
      <c r="AF41" s="7"/>
      <c r="AG41" s="7"/>
      <c r="AH41" s="6" t="s">
        <v>15</v>
      </c>
      <c r="AI41" s="22"/>
    </row>
    <row r="42" spans="2:35">
      <c r="B42" s="4" t="str">
        <f>Populations!$C$12</f>
        <v>F 50+</v>
      </c>
      <c r="C42" s="7"/>
      <c r="D42" s="7"/>
      <c r="E42" s="7"/>
      <c r="F42" s="7"/>
      <c r="G42" s="7"/>
      <c r="H42" s="7"/>
      <c r="I42" s="7"/>
      <c r="J42" s="7"/>
      <c r="K42" s="7"/>
      <c r="L42" s="7"/>
      <c r="M42" s="47">
        <f t="shared" si="0"/>
        <v>1.39E-3</v>
      </c>
      <c r="N42" s="7"/>
      <c r="O42" s="7"/>
      <c r="P42" s="7"/>
      <c r="Q42" s="7"/>
      <c r="R42" s="47">
        <f t="shared" si="1"/>
        <v>1.39E-3</v>
      </c>
      <c r="S42" s="7"/>
      <c r="T42" s="7"/>
      <c r="U42" s="7"/>
      <c r="V42" s="7"/>
      <c r="W42" s="47">
        <f t="shared" si="2"/>
        <v>1.32E-3</v>
      </c>
      <c r="X42" s="47">
        <f t="shared" si="3"/>
        <v>1.31E-3</v>
      </c>
      <c r="Y42" s="47">
        <f t="shared" si="3"/>
        <v>1.31E-3</v>
      </c>
      <c r="Z42" s="7"/>
      <c r="AA42" s="7"/>
      <c r="AB42" s="7"/>
      <c r="AC42" s="7"/>
      <c r="AD42" s="7"/>
      <c r="AE42" s="7"/>
      <c r="AF42" s="7"/>
      <c r="AG42" s="7"/>
      <c r="AH42" s="6" t="s">
        <v>15</v>
      </c>
      <c r="AI42" s="22"/>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6"/>
  <sheetViews>
    <sheetView topLeftCell="F10" zoomScale="120" zoomScaleNormal="120" zoomScalePageLayoutView="120" workbookViewId="0">
      <selection activeCell="AB28" sqref="AB28"/>
    </sheetView>
  </sheetViews>
  <sheetFormatPr baseColWidth="10" defaultColWidth="8.83203125" defaultRowHeight="14" x14ac:dyDescent="0"/>
  <cols>
    <col min="2" max="2" width="7.6640625" bestFit="1" customWidth="1"/>
    <col min="3" max="17" width="5.1640625" bestFit="1" customWidth="1"/>
    <col min="18" max="26" width="6.5" bestFit="1" customWidth="1"/>
    <col min="27" max="27" width="10.5" bestFit="1" customWidth="1"/>
  </cols>
  <sheetData>
    <row r="1" spans="1:35">
      <c r="A1" s="2" t="s">
        <v>22</v>
      </c>
    </row>
    <row r="2" spans="1: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I2" s="4" t="s">
        <v>13</v>
      </c>
    </row>
    <row r="3" spans="1:35">
      <c r="B3" s="4" t="str">
        <f>Populations!$C$3</f>
        <v>FSW</v>
      </c>
      <c r="C3" s="50"/>
      <c r="D3" s="50"/>
      <c r="E3" s="50"/>
      <c r="F3" s="50"/>
      <c r="G3" s="50"/>
      <c r="H3" s="50"/>
      <c r="I3" s="50"/>
      <c r="J3" s="50"/>
      <c r="K3" s="50"/>
      <c r="L3" s="50"/>
      <c r="M3" s="50"/>
      <c r="N3" s="50">
        <f>R3/2</f>
        <v>0.32150000000000001</v>
      </c>
      <c r="O3" s="50"/>
      <c r="P3" s="50"/>
      <c r="Q3" s="50"/>
      <c r="R3" s="60">
        <v>0.64300000000000002</v>
      </c>
      <c r="S3" s="50"/>
      <c r="T3" s="50"/>
      <c r="U3" s="50"/>
      <c r="V3" s="60">
        <v>0.83899999999999997</v>
      </c>
      <c r="W3" s="50"/>
      <c r="X3" s="55">
        <v>0.8397</v>
      </c>
      <c r="Y3" s="50"/>
      <c r="Z3" s="50"/>
      <c r="AA3" s="55">
        <v>0.63200000000000001</v>
      </c>
      <c r="AB3" s="50"/>
      <c r="AC3" s="50"/>
      <c r="AD3" s="50"/>
      <c r="AE3" s="50"/>
      <c r="AF3" s="50"/>
      <c r="AG3" s="50"/>
      <c r="AH3" s="6" t="s">
        <v>15</v>
      </c>
      <c r="AI3" s="8"/>
    </row>
    <row r="4" spans="1:35">
      <c r="B4" s="4" t="str">
        <f>Populations!$C$4</f>
        <v>Clients</v>
      </c>
      <c r="C4" s="50"/>
      <c r="D4" s="50"/>
      <c r="E4" s="50"/>
      <c r="F4" s="50"/>
      <c r="G4" s="50"/>
      <c r="H4" s="50"/>
      <c r="I4" s="50"/>
      <c r="J4" s="50"/>
      <c r="K4" s="50"/>
      <c r="L4" s="50"/>
      <c r="M4" s="50"/>
      <c r="N4" s="50">
        <f>AA4/2</f>
        <v>0.17724999999999999</v>
      </c>
      <c r="O4" s="50"/>
      <c r="P4" s="50"/>
      <c r="Q4" s="50"/>
      <c r="R4" s="50"/>
      <c r="S4" s="50"/>
      <c r="T4" s="50"/>
      <c r="U4" s="50"/>
      <c r="V4" s="50"/>
      <c r="W4" s="50"/>
      <c r="X4" s="50"/>
      <c r="Y4" s="50"/>
      <c r="Z4" s="50"/>
      <c r="AA4" s="55">
        <v>0.35449999999999998</v>
      </c>
      <c r="AB4" s="50"/>
      <c r="AC4" s="50"/>
      <c r="AD4" s="50"/>
      <c r="AE4" s="50"/>
      <c r="AF4" s="50"/>
      <c r="AG4" s="50"/>
      <c r="AH4" s="6" t="s">
        <v>15</v>
      </c>
      <c r="AI4" s="8"/>
    </row>
    <row r="5" spans="1:35">
      <c r="B5" s="4" t="str">
        <f>Populations!$C$5</f>
        <v>MSM</v>
      </c>
      <c r="C5" s="50"/>
      <c r="D5" s="50"/>
      <c r="E5" s="50"/>
      <c r="F5" s="50"/>
      <c r="G5" s="50"/>
      <c r="H5" s="50"/>
      <c r="I5" s="50"/>
      <c r="J5" s="50"/>
      <c r="K5" s="50"/>
      <c r="L5" s="50"/>
      <c r="M5" s="50"/>
      <c r="N5" s="50">
        <f>V5/2</f>
        <v>0.36149999999999999</v>
      </c>
      <c r="O5" s="50"/>
      <c r="P5" s="50"/>
      <c r="Q5" s="50"/>
      <c r="R5" s="50"/>
      <c r="S5" s="50"/>
      <c r="T5" s="50"/>
      <c r="U5" s="50"/>
      <c r="V5" s="60">
        <v>0.72299999999999998</v>
      </c>
      <c r="W5" s="50"/>
      <c r="X5" s="55">
        <v>0.7228</v>
      </c>
      <c r="Y5" s="50"/>
      <c r="Z5" s="50"/>
      <c r="AA5" s="55">
        <v>0.378</v>
      </c>
      <c r="AB5" s="50"/>
      <c r="AC5" s="50"/>
      <c r="AD5" s="50"/>
      <c r="AE5" s="50"/>
      <c r="AF5" s="50"/>
      <c r="AG5" s="50"/>
      <c r="AH5" s="6" t="s">
        <v>15</v>
      </c>
      <c r="AI5" s="8"/>
    </row>
    <row r="6" spans="1:35">
      <c r="B6" s="4" t="str">
        <f>Populations!$C$6</f>
        <v>Children</v>
      </c>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6" t="s">
        <v>15</v>
      </c>
      <c r="AI6" s="8">
        <v>0</v>
      </c>
    </row>
    <row r="7" spans="1:35">
      <c r="B7" s="4" t="str">
        <f>Populations!$C$7</f>
        <v>M 15-24</v>
      </c>
      <c r="C7" s="50"/>
      <c r="D7" s="50"/>
      <c r="E7" s="50"/>
      <c r="F7" s="50"/>
      <c r="G7" s="50"/>
      <c r="H7" s="50"/>
      <c r="I7" s="50"/>
      <c r="J7" s="50"/>
      <c r="K7" s="50"/>
      <c r="L7" s="50"/>
      <c r="M7" s="50"/>
      <c r="N7" s="50">
        <f>V7/2</f>
        <v>6.7500000000000004E-2</v>
      </c>
      <c r="O7" s="50"/>
      <c r="P7" s="50"/>
      <c r="Q7" s="50"/>
      <c r="R7" s="50"/>
      <c r="S7" s="50"/>
      <c r="T7" s="50"/>
      <c r="U7" s="50"/>
      <c r="V7" s="60">
        <v>0.13500000000000001</v>
      </c>
      <c r="W7" s="50"/>
      <c r="X7" s="50"/>
      <c r="Y7" s="50"/>
      <c r="Z7" s="50"/>
      <c r="AA7" s="50"/>
      <c r="AB7" s="50"/>
      <c r="AC7" s="50"/>
      <c r="AD7" s="50"/>
      <c r="AE7" s="50"/>
      <c r="AF7" s="50"/>
      <c r="AG7" s="50"/>
      <c r="AH7" s="6" t="s">
        <v>15</v>
      </c>
      <c r="AI7" s="8"/>
    </row>
    <row r="8" spans="1:35">
      <c r="B8" s="4" t="str">
        <f>Populations!$C$8</f>
        <v>F 15-24</v>
      </c>
      <c r="C8" s="50"/>
      <c r="D8" s="50"/>
      <c r="E8" s="50"/>
      <c r="F8" s="50"/>
      <c r="G8" s="50"/>
      <c r="H8" s="50"/>
      <c r="I8" s="50"/>
      <c r="J8" s="50"/>
      <c r="K8" s="50"/>
      <c r="L8" s="50"/>
      <c r="M8" s="50"/>
      <c r="N8" s="50">
        <f t="shared" ref="N8:N12" si="0">V8/2</f>
        <v>0.1095</v>
      </c>
      <c r="O8" s="50"/>
      <c r="P8" s="50"/>
      <c r="Q8" s="50"/>
      <c r="R8" s="50"/>
      <c r="S8" s="50"/>
      <c r="T8" s="50"/>
      <c r="U8" s="50"/>
      <c r="V8" s="60">
        <v>0.219</v>
      </c>
      <c r="W8" s="50"/>
      <c r="X8" s="50"/>
      <c r="Y8" s="50"/>
      <c r="Z8" s="50"/>
      <c r="AA8" s="50"/>
      <c r="AB8" s="50"/>
      <c r="AC8" s="50"/>
      <c r="AD8" s="50"/>
      <c r="AE8" s="50"/>
      <c r="AF8" s="50"/>
      <c r="AG8" s="50"/>
      <c r="AH8" s="6" t="s">
        <v>15</v>
      </c>
      <c r="AI8" s="8"/>
    </row>
    <row r="9" spans="1:35">
      <c r="B9" s="4" t="str">
        <f>Populations!$C$9</f>
        <v>M 25-49</v>
      </c>
      <c r="C9" s="50"/>
      <c r="D9" s="50"/>
      <c r="E9" s="50"/>
      <c r="F9" s="50"/>
      <c r="G9" s="50"/>
      <c r="H9" s="50"/>
      <c r="I9" s="50"/>
      <c r="J9" s="50"/>
      <c r="K9" s="50"/>
      <c r="L9" s="50"/>
      <c r="M9" s="50"/>
      <c r="N9" s="50">
        <f t="shared" si="0"/>
        <v>0.12125</v>
      </c>
      <c r="O9" s="50"/>
      <c r="P9" s="50"/>
      <c r="Q9" s="50"/>
      <c r="R9" s="50"/>
      <c r="S9" s="50"/>
      <c r="T9" s="50"/>
      <c r="U9" s="50"/>
      <c r="V9" s="60">
        <v>0.24249999999999999</v>
      </c>
      <c r="W9" s="50"/>
      <c r="X9" s="50"/>
      <c r="Y9" s="50"/>
      <c r="Z9" s="50"/>
      <c r="AA9" s="50"/>
      <c r="AB9" s="50"/>
      <c r="AC9" s="50"/>
      <c r="AD9" s="50"/>
      <c r="AE9" s="50"/>
      <c r="AF9" s="50"/>
      <c r="AG9" s="50"/>
      <c r="AH9" s="6" t="s">
        <v>15</v>
      </c>
      <c r="AI9" s="8"/>
    </row>
    <row r="10" spans="1:35">
      <c r="B10" s="4" t="str">
        <f>Populations!$C$10</f>
        <v>F 25-49</v>
      </c>
      <c r="C10" s="50"/>
      <c r="D10" s="50"/>
      <c r="E10" s="50"/>
      <c r="F10" s="50"/>
      <c r="G10" s="50"/>
      <c r="H10" s="50"/>
      <c r="I10" s="50"/>
      <c r="J10" s="50"/>
      <c r="K10" s="50"/>
      <c r="L10" s="50"/>
      <c r="M10" s="50"/>
      <c r="N10" s="50">
        <f t="shared" si="0"/>
        <v>0.15125</v>
      </c>
      <c r="O10" s="50"/>
      <c r="P10" s="50"/>
      <c r="Q10" s="50"/>
      <c r="R10" s="50"/>
      <c r="S10" s="50"/>
      <c r="T10" s="50"/>
      <c r="U10" s="50"/>
      <c r="V10" s="60">
        <v>0.30249999999999999</v>
      </c>
      <c r="W10" s="50"/>
      <c r="X10" s="50"/>
      <c r="Y10" s="50"/>
      <c r="Z10" s="50"/>
      <c r="AA10" s="50"/>
      <c r="AB10" s="50"/>
      <c r="AC10" s="50"/>
      <c r="AD10" s="50"/>
      <c r="AE10" s="50"/>
      <c r="AF10" s="50"/>
      <c r="AG10" s="50"/>
      <c r="AH10" s="6" t="s">
        <v>15</v>
      </c>
      <c r="AI10" s="8"/>
    </row>
    <row r="11" spans="1:35">
      <c r="B11" s="4" t="str">
        <f>Populations!$C$11</f>
        <v>M 50+</v>
      </c>
      <c r="C11" s="50"/>
      <c r="D11" s="50"/>
      <c r="E11" s="50"/>
      <c r="F11" s="50"/>
      <c r="G11" s="50"/>
      <c r="H11" s="50"/>
      <c r="I11" s="50"/>
      <c r="J11" s="50"/>
      <c r="K11" s="50"/>
      <c r="L11" s="50"/>
      <c r="M11" s="50"/>
      <c r="N11" s="50">
        <f t="shared" si="0"/>
        <v>0.1215</v>
      </c>
      <c r="O11" s="50"/>
      <c r="P11" s="50"/>
      <c r="Q11" s="50"/>
      <c r="R11" s="50"/>
      <c r="S11" s="50"/>
      <c r="T11" s="50"/>
      <c r="U11" s="50"/>
      <c r="V11" s="63">
        <v>0.24299999999999999</v>
      </c>
      <c r="W11" s="50"/>
      <c r="X11" s="50"/>
      <c r="Y11" s="50"/>
      <c r="Z11" s="50"/>
      <c r="AA11" s="50"/>
      <c r="AB11" s="50"/>
      <c r="AC11" s="50"/>
      <c r="AD11" s="50"/>
      <c r="AE11" s="50"/>
      <c r="AF11" s="50"/>
      <c r="AG11" s="50"/>
      <c r="AH11" s="6" t="s">
        <v>15</v>
      </c>
      <c r="AI11" s="48"/>
    </row>
    <row r="12" spans="1:35">
      <c r="B12" s="4" t="str">
        <f>Populations!$C$12</f>
        <v>F 50+</v>
      </c>
      <c r="C12" s="50"/>
      <c r="D12" s="50"/>
      <c r="E12" s="50"/>
      <c r="F12" s="50"/>
      <c r="G12" s="50"/>
      <c r="H12" s="50"/>
      <c r="I12" s="50"/>
      <c r="J12" s="50"/>
      <c r="K12" s="50"/>
      <c r="L12" s="50"/>
      <c r="M12" s="50"/>
      <c r="N12" s="50">
        <f t="shared" si="0"/>
        <v>0.1515</v>
      </c>
      <c r="O12" s="50"/>
      <c r="P12" s="50"/>
      <c r="Q12" s="50"/>
      <c r="R12" s="50"/>
      <c r="S12" s="50"/>
      <c r="T12" s="50"/>
      <c r="U12" s="50"/>
      <c r="V12" s="63">
        <v>0.30299999999999999</v>
      </c>
      <c r="W12" s="50"/>
      <c r="X12" s="50"/>
      <c r="Y12" s="50"/>
      <c r="Z12" s="50"/>
      <c r="AA12" s="50"/>
      <c r="AB12" s="50"/>
      <c r="AC12" s="50"/>
      <c r="AD12" s="50"/>
      <c r="AE12" s="50"/>
      <c r="AF12" s="50"/>
      <c r="AG12" s="50"/>
      <c r="AH12" s="6" t="s">
        <v>15</v>
      </c>
      <c r="AI12" s="48"/>
    </row>
    <row r="16" spans="1:35">
      <c r="A16" s="24" t="s">
        <v>23</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row>
    <row r="17" spans="1:35">
      <c r="A17" s="23"/>
      <c r="B17" s="23"/>
      <c r="C17" s="25">
        <v>1990</v>
      </c>
      <c r="D17" s="25">
        <v>1991</v>
      </c>
      <c r="E17" s="25">
        <v>1992</v>
      </c>
      <c r="F17" s="25">
        <v>1993</v>
      </c>
      <c r="G17" s="25">
        <v>1994</v>
      </c>
      <c r="H17" s="25">
        <v>1995</v>
      </c>
      <c r="I17" s="25">
        <v>1996</v>
      </c>
      <c r="J17" s="25">
        <v>1997</v>
      </c>
      <c r="K17" s="25">
        <v>1998</v>
      </c>
      <c r="L17" s="25">
        <v>1999</v>
      </c>
      <c r="M17" s="25">
        <v>2000</v>
      </c>
      <c r="N17" s="25">
        <v>2001</v>
      </c>
      <c r="O17" s="25">
        <v>2002</v>
      </c>
      <c r="P17" s="25">
        <v>2003</v>
      </c>
      <c r="Q17" s="25">
        <v>2004</v>
      </c>
      <c r="R17" s="25">
        <v>2005</v>
      </c>
      <c r="S17" s="25">
        <v>2006</v>
      </c>
      <c r="T17" s="25">
        <v>2007</v>
      </c>
      <c r="U17" s="25">
        <v>2008</v>
      </c>
      <c r="V17" s="25">
        <v>2009</v>
      </c>
      <c r="W17" s="25">
        <v>2010</v>
      </c>
      <c r="X17" s="25">
        <v>2011</v>
      </c>
      <c r="Y17" s="25">
        <v>2012</v>
      </c>
      <c r="Z17" s="25">
        <v>2013</v>
      </c>
      <c r="AA17" s="25">
        <v>2014</v>
      </c>
      <c r="AB17" s="25">
        <v>2015</v>
      </c>
      <c r="AC17" s="25">
        <v>2016</v>
      </c>
      <c r="AD17" s="25">
        <v>2017</v>
      </c>
      <c r="AE17" s="25">
        <v>2018</v>
      </c>
      <c r="AF17" s="25">
        <v>2019</v>
      </c>
      <c r="AG17" s="25">
        <v>2020</v>
      </c>
      <c r="AI17" s="4" t="s">
        <v>13</v>
      </c>
    </row>
    <row r="18" spans="1:35">
      <c r="A18" s="23"/>
      <c r="B18" s="25" t="s">
        <v>24</v>
      </c>
      <c r="C18" s="26"/>
      <c r="D18" s="26"/>
      <c r="E18" s="26"/>
      <c r="F18" s="26"/>
      <c r="G18" s="26"/>
      <c r="H18" s="26"/>
      <c r="I18" s="26"/>
      <c r="J18" s="26"/>
      <c r="K18" s="26"/>
      <c r="L18" s="26"/>
      <c r="M18" s="48">
        <v>0.01</v>
      </c>
      <c r="N18" s="26"/>
      <c r="O18" s="26"/>
      <c r="P18" s="26"/>
      <c r="Q18" s="26"/>
      <c r="R18" s="26"/>
      <c r="S18" s="26"/>
      <c r="T18" s="26"/>
      <c r="U18" s="26"/>
      <c r="V18" s="26"/>
      <c r="W18" s="26"/>
      <c r="X18" s="26"/>
      <c r="Y18" s="26"/>
      <c r="Z18" s="26"/>
      <c r="AA18" s="66">
        <v>0.8</v>
      </c>
      <c r="AB18" s="26"/>
      <c r="AC18" s="26"/>
      <c r="AD18" s="26"/>
      <c r="AE18" s="26"/>
      <c r="AF18" s="26"/>
      <c r="AG18" s="26"/>
      <c r="AH18" s="6" t="s">
        <v>15</v>
      </c>
      <c r="AI18" s="5"/>
    </row>
    <row r="22" spans="1:35">
      <c r="A22" s="24" t="s">
        <v>25</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row>
    <row r="23" spans="1:35">
      <c r="A23" s="23"/>
      <c r="B23" s="23"/>
      <c r="C23" s="25">
        <v>1990</v>
      </c>
      <c r="D23" s="25">
        <v>1991</v>
      </c>
      <c r="E23" s="25">
        <v>1992</v>
      </c>
      <c r="F23" s="25">
        <v>1993</v>
      </c>
      <c r="G23" s="25">
        <v>1994</v>
      </c>
      <c r="H23" s="25">
        <v>1995</v>
      </c>
      <c r="I23" s="25">
        <v>1996</v>
      </c>
      <c r="J23" s="25">
        <v>1997</v>
      </c>
      <c r="K23" s="25">
        <v>1998</v>
      </c>
      <c r="L23" s="25">
        <v>1999</v>
      </c>
      <c r="M23" s="25">
        <v>2000</v>
      </c>
      <c r="N23" s="25">
        <v>2001</v>
      </c>
      <c r="O23" s="25">
        <v>2002</v>
      </c>
      <c r="P23" s="25">
        <v>2003</v>
      </c>
      <c r="Q23" s="25">
        <v>2004</v>
      </c>
      <c r="R23" s="25">
        <v>2005</v>
      </c>
      <c r="S23" s="25">
        <v>2006</v>
      </c>
      <c r="T23" s="25">
        <v>2007</v>
      </c>
      <c r="U23" s="25">
        <v>2008</v>
      </c>
      <c r="V23" s="25">
        <v>2009</v>
      </c>
      <c r="W23" s="25">
        <v>2010</v>
      </c>
      <c r="X23" s="25">
        <v>2011</v>
      </c>
      <c r="Y23" s="25">
        <v>2012</v>
      </c>
      <c r="Z23" s="25">
        <v>2013</v>
      </c>
      <c r="AA23" s="25">
        <v>2014</v>
      </c>
      <c r="AB23" s="25">
        <v>2015</v>
      </c>
      <c r="AC23" s="25">
        <v>2016</v>
      </c>
      <c r="AD23" s="25">
        <v>2017</v>
      </c>
      <c r="AE23" s="25">
        <v>2018</v>
      </c>
      <c r="AF23" s="25">
        <v>2019</v>
      </c>
      <c r="AG23" s="25">
        <v>2020</v>
      </c>
      <c r="AI23" s="4" t="s">
        <v>13</v>
      </c>
    </row>
    <row r="24" spans="1:35">
      <c r="A24" s="23"/>
      <c r="B24" s="25" t="s">
        <v>26</v>
      </c>
      <c r="C24" s="49"/>
      <c r="D24" s="49"/>
      <c r="E24" s="49"/>
      <c r="F24" s="49"/>
      <c r="G24" s="49"/>
      <c r="H24" s="49"/>
      <c r="I24" s="49"/>
      <c r="J24" s="49"/>
      <c r="K24" s="49"/>
      <c r="L24" s="49"/>
      <c r="M24" s="49">
        <v>0</v>
      </c>
      <c r="N24" s="49"/>
      <c r="O24" s="49"/>
      <c r="P24" s="49">
        <v>123</v>
      </c>
      <c r="Q24" s="49">
        <v>497</v>
      </c>
      <c r="R24" s="53">
        <v>1002</v>
      </c>
      <c r="S24" s="53">
        <v>1611</v>
      </c>
      <c r="T24" s="53">
        <v>1965</v>
      </c>
      <c r="U24" s="53">
        <v>2473</v>
      </c>
      <c r="V24" s="53">
        <v>2832</v>
      </c>
      <c r="W24" s="53">
        <v>3059</v>
      </c>
      <c r="X24" s="53">
        <v>3432</v>
      </c>
      <c r="Y24" s="53">
        <v>3717</v>
      </c>
      <c r="Z24" s="53">
        <v>4054</v>
      </c>
      <c r="AA24" s="53">
        <v>4295</v>
      </c>
      <c r="AB24" s="49">
        <v>4551</v>
      </c>
      <c r="AC24" s="49">
        <v>4791</v>
      </c>
      <c r="AD24" s="49"/>
      <c r="AE24" s="49"/>
      <c r="AF24" s="49"/>
      <c r="AG24" s="49"/>
      <c r="AH24" s="6" t="s">
        <v>15</v>
      </c>
      <c r="AI24" s="5"/>
    </row>
    <row r="26" spans="1:35">
      <c r="AB26">
        <v>1433817.5407347663</v>
      </c>
    </row>
    <row r="27" spans="1:35">
      <c r="AB27">
        <f>AB26/AB24</f>
        <v>315.05549126230858</v>
      </c>
    </row>
    <row r="28" spans="1:35" s="29" customFormat="1">
      <c r="A28" s="30" t="s">
        <v>128</v>
      </c>
    </row>
    <row r="29" spans="1:35" s="29" customFormat="1">
      <c r="C29" s="31">
        <v>1990</v>
      </c>
      <c r="D29" s="31">
        <v>1991</v>
      </c>
      <c r="E29" s="31">
        <v>1992</v>
      </c>
      <c r="F29" s="31">
        <v>1993</v>
      </c>
      <c r="G29" s="31">
        <v>1994</v>
      </c>
      <c r="H29" s="31">
        <v>1995</v>
      </c>
      <c r="I29" s="31">
        <v>1996</v>
      </c>
      <c r="J29" s="31">
        <v>1997</v>
      </c>
      <c r="K29" s="31">
        <v>1998</v>
      </c>
      <c r="L29" s="31">
        <v>1999</v>
      </c>
      <c r="M29" s="31">
        <v>2000</v>
      </c>
      <c r="N29" s="31">
        <v>2001</v>
      </c>
      <c r="O29" s="31">
        <v>2002</v>
      </c>
      <c r="P29" s="31">
        <v>2003</v>
      </c>
      <c r="Q29" s="31">
        <v>2004</v>
      </c>
      <c r="R29" s="31">
        <v>2005</v>
      </c>
      <c r="S29" s="31">
        <v>2006</v>
      </c>
      <c r="T29" s="31">
        <v>2007</v>
      </c>
      <c r="U29" s="31">
        <v>2008</v>
      </c>
      <c r="V29" s="31">
        <v>2009</v>
      </c>
      <c r="W29" s="31">
        <v>2010</v>
      </c>
      <c r="X29" s="31">
        <v>2011</v>
      </c>
      <c r="Y29" s="31">
        <v>2012</v>
      </c>
      <c r="Z29" s="31">
        <v>2013</v>
      </c>
      <c r="AA29" s="31">
        <v>2014</v>
      </c>
      <c r="AB29" s="31">
        <v>2015</v>
      </c>
      <c r="AC29" s="31">
        <v>2016</v>
      </c>
      <c r="AD29" s="31">
        <v>2017</v>
      </c>
      <c r="AE29" s="31">
        <v>2018</v>
      </c>
      <c r="AF29" s="31">
        <v>2019</v>
      </c>
      <c r="AG29" s="31">
        <v>2020</v>
      </c>
      <c r="AI29" s="31" t="s">
        <v>13</v>
      </c>
    </row>
    <row r="30" spans="1:35" s="29" customFormat="1">
      <c r="B30" s="31" t="s">
        <v>26</v>
      </c>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v>1</v>
      </c>
      <c r="AD30" s="46"/>
      <c r="AE30" s="46"/>
      <c r="AF30" s="46"/>
      <c r="AG30" s="46"/>
      <c r="AH30" s="6" t="s">
        <v>15</v>
      </c>
      <c r="AI30" s="46"/>
    </row>
    <row r="31" spans="1:35" s="29" customFormat="1"/>
    <row r="32" spans="1:35" s="29" customFormat="1"/>
    <row r="33" spans="1:35" s="29" customFormat="1"/>
    <row r="34" spans="1:35">
      <c r="A34" s="2" t="s">
        <v>27</v>
      </c>
    </row>
    <row r="35" spans="1:35">
      <c r="C35" s="4">
        <v>1990</v>
      </c>
      <c r="D35" s="4">
        <v>1991</v>
      </c>
      <c r="E35" s="4">
        <v>1992</v>
      </c>
      <c r="F35" s="4">
        <v>1993</v>
      </c>
      <c r="G35" s="4">
        <v>1994</v>
      </c>
      <c r="H35" s="4">
        <v>1995</v>
      </c>
      <c r="I35" s="4">
        <v>1996</v>
      </c>
      <c r="J35" s="4">
        <v>1997</v>
      </c>
      <c r="K35" s="4">
        <v>1998</v>
      </c>
      <c r="L35" s="4">
        <v>1999</v>
      </c>
      <c r="M35" s="4">
        <v>2000</v>
      </c>
      <c r="N35" s="4">
        <v>2001</v>
      </c>
      <c r="O35" s="4">
        <v>2002</v>
      </c>
      <c r="P35" s="4">
        <v>2003</v>
      </c>
      <c r="Q35" s="4">
        <v>2004</v>
      </c>
      <c r="R35" s="4">
        <v>2005</v>
      </c>
      <c r="S35" s="4">
        <v>2006</v>
      </c>
      <c r="T35" s="4">
        <v>2007</v>
      </c>
      <c r="U35" s="4">
        <v>2008</v>
      </c>
      <c r="V35" s="4">
        <v>2009</v>
      </c>
      <c r="W35" s="4">
        <v>2010</v>
      </c>
      <c r="X35" s="4">
        <v>2011</v>
      </c>
      <c r="Y35" s="4">
        <v>2012</v>
      </c>
      <c r="Z35" s="4">
        <v>2013</v>
      </c>
      <c r="AA35" s="4">
        <v>2014</v>
      </c>
      <c r="AB35" s="4">
        <v>2015</v>
      </c>
      <c r="AC35" s="4">
        <v>2016</v>
      </c>
      <c r="AD35" s="4">
        <v>2017</v>
      </c>
      <c r="AE35" s="4">
        <v>2018</v>
      </c>
      <c r="AF35" s="4">
        <v>2019</v>
      </c>
      <c r="AG35" s="4">
        <v>2020</v>
      </c>
      <c r="AI35" s="4" t="s">
        <v>13</v>
      </c>
    </row>
    <row r="36" spans="1:35">
      <c r="B36" s="4" t="str">
        <f>Populations!$C$3</f>
        <v>FSW</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6" t="s">
        <v>15</v>
      </c>
      <c r="AI36" s="8">
        <v>0</v>
      </c>
    </row>
    <row r="37" spans="1:35">
      <c r="B37" s="4" t="str">
        <f>Populations!$C$4</f>
        <v>Clients</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6" t="s">
        <v>15</v>
      </c>
      <c r="AI37" s="48">
        <v>0</v>
      </c>
    </row>
    <row r="38" spans="1:35">
      <c r="B38" s="4" t="str">
        <f>Populations!$C$5</f>
        <v>MSM</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6" t="s">
        <v>15</v>
      </c>
      <c r="AI38" s="48">
        <v>0</v>
      </c>
    </row>
    <row r="39" spans="1:35">
      <c r="B39" s="4" t="str">
        <f>Populations!$C$6</f>
        <v>Children</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6" t="s">
        <v>15</v>
      </c>
      <c r="AI39" s="48">
        <v>0</v>
      </c>
    </row>
    <row r="40" spans="1:35">
      <c r="B40" s="4" t="str">
        <f>Populations!$C$7</f>
        <v>M 15-24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6" t="s">
        <v>15</v>
      </c>
      <c r="AI40" s="48">
        <v>0</v>
      </c>
    </row>
    <row r="41" spans="1:35">
      <c r="B41" s="4" t="str">
        <f>Populations!$C$8</f>
        <v>F 15-24</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6" t="s">
        <v>15</v>
      </c>
      <c r="AI41" s="48">
        <v>0</v>
      </c>
    </row>
    <row r="42" spans="1:35">
      <c r="B42" s="4" t="str">
        <f>Populations!$C$9</f>
        <v>M 25-49</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6" t="s">
        <v>15</v>
      </c>
      <c r="AI42" s="48">
        <v>0</v>
      </c>
    </row>
    <row r="43" spans="1:35">
      <c r="B43" s="4" t="str">
        <f>Populations!$C$10</f>
        <v>F 25-49</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6" t="s">
        <v>15</v>
      </c>
      <c r="AI43" s="48">
        <v>0</v>
      </c>
    </row>
    <row r="44" spans="1:35">
      <c r="B44" s="4" t="str">
        <f>Populations!$C$11</f>
        <v>M 50+</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6" t="s">
        <v>15</v>
      </c>
      <c r="AI44" s="48">
        <v>0</v>
      </c>
    </row>
    <row r="45" spans="1:35">
      <c r="B45" s="4" t="str">
        <f>Populations!$C$12</f>
        <v>F 50+</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6" t="s">
        <v>15</v>
      </c>
      <c r="AI45" s="48">
        <v>0</v>
      </c>
    </row>
    <row r="49" spans="1:35">
      <c r="A49" s="2" t="s">
        <v>28</v>
      </c>
    </row>
    <row r="50" spans="1:35">
      <c r="C50" s="4">
        <v>1990</v>
      </c>
      <c r="D50" s="4">
        <v>1991</v>
      </c>
      <c r="E50" s="4">
        <v>1992</v>
      </c>
      <c r="F50" s="4">
        <v>1993</v>
      </c>
      <c r="G50" s="4">
        <v>1994</v>
      </c>
      <c r="H50" s="4">
        <v>1995</v>
      </c>
      <c r="I50" s="4">
        <v>1996</v>
      </c>
      <c r="J50" s="4">
        <v>1997</v>
      </c>
      <c r="K50" s="4">
        <v>1998</v>
      </c>
      <c r="L50" s="4">
        <v>1999</v>
      </c>
      <c r="M50" s="4">
        <v>2000</v>
      </c>
      <c r="N50" s="4">
        <v>2001</v>
      </c>
      <c r="O50" s="4">
        <v>2002</v>
      </c>
      <c r="P50" s="4">
        <v>2003</v>
      </c>
      <c r="Q50" s="4">
        <v>2004</v>
      </c>
      <c r="R50" s="4">
        <v>2005</v>
      </c>
      <c r="S50" s="4">
        <v>2006</v>
      </c>
      <c r="T50" s="4">
        <v>2007</v>
      </c>
      <c r="U50" s="4">
        <v>2008</v>
      </c>
      <c r="V50" s="4">
        <v>2009</v>
      </c>
      <c r="W50" s="4">
        <v>2010</v>
      </c>
      <c r="X50" s="4">
        <v>2011</v>
      </c>
      <c r="Y50" s="4">
        <v>2012</v>
      </c>
      <c r="Z50" s="4">
        <v>2013</v>
      </c>
      <c r="AA50" s="4">
        <v>2014</v>
      </c>
      <c r="AB50" s="4">
        <v>2015</v>
      </c>
      <c r="AC50" s="4">
        <v>2016</v>
      </c>
      <c r="AD50" s="4">
        <v>2017</v>
      </c>
      <c r="AE50" s="4">
        <v>2018</v>
      </c>
      <c r="AF50" s="4">
        <v>2019</v>
      </c>
      <c r="AG50" s="4">
        <v>2020</v>
      </c>
      <c r="AI50" s="4" t="s">
        <v>13</v>
      </c>
    </row>
    <row r="51" spans="1:35">
      <c r="B51" s="4" t="s">
        <v>26</v>
      </c>
      <c r="C51" s="49"/>
      <c r="D51" s="49"/>
      <c r="E51" s="49"/>
      <c r="F51" s="49"/>
      <c r="G51" s="49"/>
      <c r="H51" s="49"/>
      <c r="I51" s="49"/>
      <c r="J51" s="49"/>
      <c r="K51" s="49"/>
      <c r="L51" s="49"/>
      <c r="M51" s="49">
        <v>0</v>
      </c>
      <c r="N51" s="49">
        <v>1</v>
      </c>
      <c r="O51" s="49">
        <v>46</v>
      </c>
      <c r="P51" s="49">
        <v>55</v>
      </c>
      <c r="Q51" s="49">
        <v>73</v>
      </c>
      <c r="R51" s="49">
        <v>112</v>
      </c>
      <c r="S51" s="49">
        <v>86</v>
      </c>
      <c r="T51" s="49">
        <v>123</v>
      </c>
      <c r="U51" s="54">
        <v>151</v>
      </c>
      <c r="V51" s="54">
        <v>177</v>
      </c>
      <c r="W51" s="54">
        <v>116</v>
      </c>
      <c r="X51" s="54">
        <v>153</v>
      </c>
      <c r="Y51" s="49">
        <v>169</v>
      </c>
      <c r="Z51" s="54">
        <v>226</v>
      </c>
      <c r="AA51" s="49">
        <v>183</v>
      </c>
      <c r="AB51" s="49">
        <v>167</v>
      </c>
      <c r="AC51" s="49">
        <v>131</v>
      </c>
      <c r="AD51" s="49"/>
      <c r="AE51" s="49"/>
      <c r="AF51" s="49"/>
      <c r="AG51" s="49"/>
      <c r="AH51" s="6" t="s">
        <v>15</v>
      </c>
      <c r="AI51" s="5"/>
    </row>
    <row r="55" spans="1:35">
      <c r="A55" s="2" t="s">
        <v>29</v>
      </c>
    </row>
    <row r="56" spans="1:35">
      <c r="C56" s="4">
        <v>1990</v>
      </c>
      <c r="D56" s="4">
        <v>1991</v>
      </c>
      <c r="E56" s="4">
        <v>1992</v>
      </c>
      <c r="F56" s="4">
        <v>1993</v>
      </c>
      <c r="G56" s="4">
        <v>1994</v>
      </c>
      <c r="H56" s="4">
        <v>1995</v>
      </c>
      <c r="I56" s="4">
        <v>1996</v>
      </c>
      <c r="J56" s="4">
        <v>1997</v>
      </c>
      <c r="K56" s="4">
        <v>1998</v>
      </c>
      <c r="L56" s="4">
        <v>1999</v>
      </c>
      <c r="M56" s="4">
        <v>2000</v>
      </c>
      <c r="N56" s="4">
        <v>2001</v>
      </c>
      <c r="O56" s="4">
        <v>2002</v>
      </c>
      <c r="P56" s="4">
        <v>2003</v>
      </c>
      <c r="Q56" s="4">
        <v>2004</v>
      </c>
      <c r="R56" s="4">
        <v>2005</v>
      </c>
      <c r="S56" s="4">
        <v>2006</v>
      </c>
      <c r="T56" s="4">
        <v>2007</v>
      </c>
      <c r="U56" s="4">
        <v>2008</v>
      </c>
      <c r="V56" s="4">
        <v>2009</v>
      </c>
      <c r="W56" s="4">
        <v>2010</v>
      </c>
      <c r="X56" s="4">
        <v>2011</v>
      </c>
      <c r="Y56" s="4">
        <v>2012</v>
      </c>
      <c r="Z56" s="4">
        <v>2013</v>
      </c>
      <c r="AA56" s="4">
        <v>2014</v>
      </c>
      <c r="AB56" s="4">
        <v>2015</v>
      </c>
      <c r="AC56" s="4">
        <v>2016</v>
      </c>
      <c r="AD56" s="4">
        <v>2017</v>
      </c>
      <c r="AE56" s="4">
        <v>2018</v>
      </c>
      <c r="AF56" s="4">
        <v>2019</v>
      </c>
      <c r="AG56" s="4">
        <v>2020</v>
      </c>
      <c r="AI56" s="4" t="s">
        <v>13</v>
      </c>
    </row>
    <row r="57" spans="1:35">
      <c r="B57" s="4" t="str">
        <f>Populations!$C$3</f>
        <v>FSW</v>
      </c>
      <c r="C57" s="9"/>
      <c r="D57" s="9"/>
      <c r="E57" s="9"/>
      <c r="F57" s="9"/>
      <c r="G57" s="9"/>
      <c r="H57" s="9"/>
      <c r="I57" s="9"/>
      <c r="J57" s="9"/>
      <c r="K57" s="9"/>
      <c r="L57" s="9"/>
      <c r="M57" s="9"/>
      <c r="N57" s="9"/>
      <c r="O57" s="9"/>
      <c r="P57" s="9"/>
      <c r="Q57" s="9"/>
      <c r="R57" s="9"/>
      <c r="S57" s="9"/>
      <c r="T57" s="9"/>
      <c r="U57" s="9"/>
      <c r="V57" s="9"/>
      <c r="W57" s="9"/>
      <c r="X57" s="9"/>
      <c r="Y57" s="27"/>
      <c r="Z57" s="9"/>
      <c r="AA57" s="9">
        <v>0.14276213735146942</v>
      </c>
      <c r="AB57" s="9"/>
      <c r="AC57" s="9"/>
      <c r="AD57" s="9"/>
      <c r="AE57" s="9"/>
      <c r="AF57" s="9"/>
      <c r="AG57" s="9"/>
      <c r="AH57" s="6" t="s">
        <v>15</v>
      </c>
      <c r="AI57" s="9"/>
    </row>
    <row r="58" spans="1:35">
      <c r="B58" s="4" t="str">
        <f>Populations!$C$8</f>
        <v>F 15-24</v>
      </c>
      <c r="C58" s="9"/>
      <c r="D58" s="9"/>
      <c r="E58" s="9"/>
      <c r="F58" s="9"/>
      <c r="G58" s="9"/>
      <c r="H58" s="9"/>
      <c r="I58" s="9"/>
      <c r="J58" s="9"/>
      <c r="K58" s="9"/>
      <c r="L58" s="9"/>
      <c r="M58" s="37"/>
      <c r="N58" s="37"/>
      <c r="O58" s="37"/>
      <c r="P58" s="37"/>
      <c r="Q58" s="37"/>
      <c r="R58" s="37"/>
      <c r="S58" s="37"/>
      <c r="T58" s="37"/>
      <c r="U58" s="37"/>
      <c r="V58" s="37"/>
      <c r="W58" s="37"/>
      <c r="X58" s="37"/>
      <c r="Y58" s="27"/>
      <c r="Z58" s="37"/>
      <c r="AA58" s="37">
        <v>0.14276213735146942</v>
      </c>
      <c r="AB58" s="9"/>
      <c r="AC58" s="9"/>
      <c r="AD58" s="9"/>
      <c r="AE58" s="9"/>
      <c r="AF58" s="9"/>
      <c r="AG58" s="9"/>
      <c r="AH58" s="6" t="s">
        <v>15</v>
      </c>
      <c r="AI58" s="9"/>
    </row>
    <row r="59" spans="1:35">
      <c r="B59" s="4" t="str">
        <f>Populations!$C$10</f>
        <v>F 25-49</v>
      </c>
      <c r="C59" s="9"/>
      <c r="D59" s="9"/>
      <c r="E59" s="9"/>
      <c r="F59" s="9"/>
      <c r="G59" s="9"/>
      <c r="H59" s="9"/>
      <c r="I59" s="9"/>
      <c r="J59" s="9"/>
      <c r="K59" s="9"/>
      <c r="L59" s="9"/>
      <c r="M59" s="37"/>
      <c r="N59" s="37"/>
      <c r="O59" s="37"/>
      <c r="P59" s="37"/>
      <c r="Q59" s="37"/>
      <c r="R59" s="37"/>
      <c r="S59" s="37"/>
      <c r="T59" s="37"/>
      <c r="U59" s="37"/>
      <c r="V59" s="37"/>
      <c r="W59" s="37"/>
      <c r="X59" s="37"/>
      <c r="Y59" s="27"/>
      <c r="Z59" s="37"/>
      <c r="AA59" s="37">
        <v>0.14276213735146942</v>
      </c>
      <c r="AB59" s="9"/>
      <c r="AC59" s="9"/>
      <c r="AD59" s="9"/>
      <c r="AE59" s="9"/>
      <c r="AF59" s="9"/>
      <c r="AG59" s="9"/>
      <c r="AH59" s="6" t="s">
        <v>15</v>
      </c>
      <c r="AI59" s="9"/>
    </row>
    <row r="60" spans="1:35">
      <c r="B60" s="59" t="str">
        <f>Populations!$C$12</f>
        <v>F 50+</v>
      </c>
      <c r="C60" s="9"/>
      <c r="D60" s="9"/>
      <c r="E60" s="9"/>
      <c r="F60" s="9"/>
      <c r="G60" s="9"/>
      <c r="H60" s="9"/>
      <c r="I60" s="9"/>
      <c r="J60" s="9"/>
      <c r="K60" s="9"/>
      <c r="L60" s="9"/>
      <c r="M60" s="9"/>
      <c r="N60" s="9"/>
      <c r="O60" s="9"/>
      <c r="P60" s="9"/>
      <c r="Q60" s="9"/>
      <c r="R60" s="9"/>
      <c r="S60" s="9"/>
      <c r="T60" s="9"/>
      <c r="U60" s="9"/>
      <c r="V60" s="9"/>
      <c r="W60" s="9"/>
      <c r="X60" s="9"/>
      <c r="Y60" s="9"/>
      <c r="Z60" s="9"/>
      <c r="AA60" s="9">
        <v>0</v>
      </c>
      <c r="AB60" s="9"/>
      <c r="AC60" s="9"/>
      <c r="AD60" s="9"/>
      <c r="AE60" s="9"/>
      <c r="AF60" s="9"/>
      <c r="AG60" s="9"/>
      <c r="AH60" s="6" t="s">
        <v>15</v>
      </c>
      <c r="AI60" s="9"/>
    </row>
    <row r="64" spans="1:35">
      <c r="A64" s="2" t="s">
        <v>30</v>
      </c>
    </row>
    <row r="65" spans="2:35">
      <c r="C65" s="4">
        <v>1990</v>
      </c>
      <c r="D65" s="4">
        <v>1991</v>
      </c>
      <c r="E65" s="4">
        <v>1992</v>
      </c>
      <c r="F65" s="4">
        <v>1993</v>
      </c>
      <c r="G65" s="4">
        <v>1994</v>
      </c>
      <c r="H65" s="4">
        <v>1995</v>
      </c>
      <c r="I65" s="4">
        <v>1996</v>
      </c>
      <c r="J65" s="4">
        <v>1997</v>
      </c>
      <c r="K65" s="4">
        <v>1998</v>
      </c>
      <c r="L65" s="4">
        <v>1999</v>
      </c>
      <c r="M65" s="4">
        <v>2000</v>
      </c>
      <c r="N65" s="4">
        <v>2001</v>
      </c>
      <c r="O65" s="4">
        <v>2002</v>
      </c>
      <c r="P65" s="4">
        <v>2003</v>
      </c>
      <c r="Q65" s="4">
        <v>2004</v>
      </c>
      <c r="R65" s="4">
        <v>2005</v>
      </c>
      <c r="S65" s="4">
        <v>2006</v>
      </c>
      <c r="T65" s="4">
        <v>2007</v>
      </c>
      <c r="U65" s="4">
        <v>2008</v>
      </c>
      <c r="V65" s="4">
        <v>2009</v>
      </c>
      <c r="W65" s="4">
        <v>2010</v>
      </c>
      <c r="X65" s="4">
        <v>2011</v>
      </c>
      <c r="Y65" s="4">
        <v>2012</v>
      </c>
      <c r="Z65" s="4">
        <v>2013</v>
      </c>
      <c r="AA65" s="4">
        <v>2014</v>
      </c>
      <c r="AB65" s="4">
        <v>2015</v>
      </c>
      <c r="AC65" s="4">
        <v>2016</v>
      </c>
      <c r="AD65" s="4">
        <v>2017</v>
      </c>
      <c r="AE65" s="4">
        <v>2018</v>
      </c>
      <c r="AF65" s="4">
        <v>2019</v>
      </c>
      <c r="AG65" s="4">
        <v>2020</v>
      </c>
      <c r="AI65" s="4" t="s">
        <v>13</v>
      </c>
    </row>
    <row r="66" spans="2:35">
      <c r="B66" s="4" t="s">
        <v>26</v>
      </c>
      <c r="C66" s="8"/>
      <c r="D66" s="8"/>
      <c r="E66" s="8"/>
      <c r="F66" s="8"/>
      <c r="G66" s="8"/>
      <c r="H66" s="8"/>
      <c r="I66" s="8"/>
      <c r="J66" s="8"/>
      <c r="K66" s="8"/>
      <c r="L66" s="8"/>
      <c r="M66" s="8"/>
      <c r="N66" s="8"/>
      <c r="O66" s="8"/>
      <c r="P66" s="8"/>
      <c r="Q66" s="8"/>
      <c r="R66" s="8"/>
      <c r="S66" s="28">
        <v>0.24</v>
      </c>
      <c r="T66" s="8"/>
      <c r="U66" s="8"/>
      <c r="V66" s="8"/>
      <c r="W66" s="8"/>
      <c r="X66" s="8"/>
      <c r="Y66" s="8"/>
      <c r="Z66" s="8"/>
      <c r="AA66" s="8"/>
      <c r="AB66" s="8"/>
      <c r="AC66" s="8"/>
      <c r="AD66" s="8"/>
      <c r="AE66" s="8"/>
      <c r="AF66" s="8"/>
      <c r="AG66" s="8"/>
      <c r="AH66" s="6" t="s">
        <v>15</v>
      </c>
      <c r="AI66" s="8"/>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0"/>
  <sheetViews>
    <sheetView topLeftCell="J8" zoomScale="120" zoomScaleNormal="120" zoomScalePageLayoutView="120" workbookViewId="0">
      <selection activeCell="M16" sqref="M16"/>
    </sheetView>
  </sheetViews>
  <sheetFormatPr baseColWidth="10" defaultColWidth="8.83203125" defaultRowHeight="14" x14ac:dyDescent="0"/>
  <cols>
    <col min="3" max="12" width="8.83203125" customWidth="1"/>
    <col min="14" max="14" width="11.5" bestFit="1" customWidth="1"/>
    <col min="18" max="18" width="10.6640625" bestFit="1" customWidth="1"/>
    <col min="27" max="27" width="10.6640625" bestFit="1" customWidth="1"/>
  </cols>
  <sheetData>
    <row r="1" spans="1:35">
      <c r="A1" s="30" t="s">
        <v>31</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row>
    <row r="2" spans="1:35">
      <c r="A2" s="29"/>
      <c r="B2" s="29"/>
      <c r="C2" s="31">
        <v>1990</v>
      </c>
      <c r="D2" s="31">
        <v>1991</v>
      </c>
      <c r="E2" s="31">
        <v>1992</v>
      </c>
      <c r="F2" s="31">
        <v>1993</v>
      </c>
      <c r="G2" s="31">
        <v>1994</v>
      </c>
      <c r="H2" s="31">
        <v>1995</v>
      </c>
      <c r="I2" s="31">
        <v>1996</v>
      </c>
      <c r="J2" s="31">
        <v>1997</v>
      </c>
      <c r="K2" s="31">
        <v>1998</v>
      </c>
      <c r="L2" s="31">
        <v>1999</v>
      </c>
      <c r="M2" s="31">
        <v>2000</v>
      </c>
      <c r="N2" s="31">
        <v>2001</v>
      </c>
      <c r="O2" s="31">
        <v>2002</v>
      </c>
      <c r="P2" s="31">
        <v>2003</v>
      </c>
      <c r="Q2" s="31">
        <v>2004</v>
      </c>
      <c r="R2" s="31">
        <v>2005</v>
      </c>
      <c r="S2" s="31">
        <v>2006</v>
      </c>
      <c r="T2" s="31">
        <v>2007</v>
      </c>
      <c r="U2" s="31">
        <v>2008</v>
      </c>
      <c r="V2" s="31">
        <v>2009</v>
      </c>
      <c r="W2" s="31">
        <v>2010</v>
      </c>
      <c r="X2" s="31">
        <v>2011</v>
      </c>
      <c r="Y2" s="31">
        <v>2012</v>
      </c>
      <c r="Z2" s="31">
        <v>2013</v>
      </c>
      <c r="AA2" s="31">
        <v>2014</v>
      </c>
      <c r="AB2" s="31">
        <v>2015</v>
      </c>
      <c r="AC2" s="31">
        <v>2016</v>
      </c>
      <c r="AD2" s="31">
        <v>2017</v>
      </c>
      <c r="AE2" s="31">
        <v>2018</v>
      </c>
      <c r="AF2" s="31">
        <v>2019</v>
      </c>
      <c r="AG2" s="31">
        <v>2020</v>
      </c>
      <c r="AI2" s="4" t="s">
        <v>13</v>
      </c>
    </row>
    <row r="3" spans="1:35">
      <c r="A3" s="29"/>
      <c r="B3" s="31" t="s">
        <v>26</v>
      </c>
      <c r="C3" s="33"/>
      <c r="D3" s="33"/>
      <c r="E3" s="33"/>
      <c r="F3" s="33"/>
      <c r="G3" s="33"/>
      <c r="H3" s="33"/>
      <c r="I3" s="33"/>
      <c r="J3" s="33"/>
      <c r="K3" s="33"/>
      <c r="L3" s="33"/>
      <c r="M3" s="33"/>
      <c r="N3" s="61"/>
      <c r="O3" s="33"/>
      <c r="P3" s="33"/>
      <c r="Q3" s="33"/>
      <c r="R3" s="61">
        <v>16065</v>
      </c>
      <c r="S3" s="61">
        <v>25063</v>
      </c>
      <c r="T3" s="33"/>
      <c r="U3" s="33"/>
      <c r="V3" s="33"/>
      <c r="W3" s="61">
        <v>93532</v>
      </c>
      <c r="X3" s="61">
        <v>107516</v>
      </c>
      <c r="Y3" s="61">
        <v>63465</v>
      </c>
      <c r="Z3" s="61">
        <v>49674</v>
      </c>
      <c r="AA3" s="61">
        <v>54815</v>
      </c>
      <c r="AB3" s="33"/>
      <c r="AC3" s="33"/>
      <c r="AD3" s="33"/>
      <c r="AE3" s="33"/>
      <c r="AF3" s="33"/>
      <c r="AG3" s="33"/>
      <c r="AH3" s="6" t="s">
        <v>15</v>
      </c>
      <c r="AI3" s="9"/>
    </row>
    <row r="7" spans="1:35">
      <c r="A7" s="30" t="s">
        <v>32</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row>
    <row r="8" spans="1:35">
      <c r="A8" s="29"/>
      <c r="B8" s="29"/>
      <c r="C8" s="31">
        <v>1990</v>
      </c>
      <c r="D8" s="31">
        <v>1991</v>
      </c>
      <c r="E8" s="31">
        <v>1992</v>
      </c>
      <c r="F8" s="31">
        <v>1993</v>
      </c>
      <c r="G8" s="31">
        <v>1994</v>
      </c>
      <c r="H8" s="31">
        <v>1995</v>
      </c>
      <c r="I8" s="31">
        <v>1996</v>
      </c>
      <c r="J8" s="31">
        <v>1997</v>
      </c>
      <c r="K8" s="31">
        <v>1998</v>
      </c>
      <c r="L8" s="31">
        <v>1999</v>
      </c>
      <c r="M8" s="31">
        <v>2000</v>
      </c>
      <c r="N8" s="31">
        <v>2001</v>
      </c>
      <c r="O8" s="31">
        <v>2002</v>
      </c>
      <c r="P8" s="31">
        <v>2003</v>
      </c>
      <c r="Q8" s="31">
        <v>2004</v>
      </c>
      <c r="R8" s="31">
        <v>2005</v>
      </c>
      <c r="S8" s="31">
        <v>2006</v>
      </c>
      <c r="T8" s="31">
        <v>2007</v>
      </c>
      <c r="U8" s="31">
        <v>2008</v>
      </c>
      <c r="V8" s="31">
        <v>2009</v>
      </c>
      <c r="W8" s="31">
        <v>2010</v>
      </c>
      <c r="X8" s="31">
        <v>2011</v>
      </c>
      <c r="Y8" s="31">
        <v>2012</v>
      </c>
      <c r="Z8" s="31">
        <v>2013</v>
      </c>
      <c r="AA8" s="31">
        <v>2014</v>
      </c>
      <c r="AB8" s="31">
        <v>2015</v>
      </c>
      <c r="AC8" s="31">
        <v>2016</v>
      </c>
      <c r="AD8" s="31">
        <v>2017</v>
      </c>
      <c r="AE8" s="31">
        <v>2018</v>
      </c>
      <c r="AF8" s="31">
        <v>2019</v>
      </c>
      <c r="AG8" s="31">
        <v>2020</v>
      </c>
      <c r="AI8" s="4" t="s">
        <v>13</v>
      </c>
    </row>
    <row r="9" spans="1:35">
      <c r="A9" s="29"/>
      <c r="B9" s="31" t="s">
        <v>26</v>
      </c>
      <c r="C9" s="33"/>
      <c r="D9" s="33"/>
      <c r="E9" s="33"/>
      <c r="F9" s="33"/>
      <c r="G9" s="33"/>
      <c r="H9" s="33"/>
      <c r="I9" s="33"/>
      <c r="J9" s="33"/>
      <c r="K9" s="61">
        <v>675</v>
      </c>
      <c r="L9" s="61">
        <v>965</v>
      </c>
      <c r="M9" s="61">
        <v>955</v>
      </c>
      <c r="N9" s="61">
        <v>844</v>
      </c>
      <c r="O9" s="61">
        <v>1023</v>
      </c>
      <c r="P9" s="61">
        <v>1179</v>
      </c>
      <c r="Q9" s="61">
        <v>1185</v>
      </c>
      <c r="R9" s="71">
        <v>843</v>
      </c>
      <c r="S9" s="61">
        <v>1430</v>
      </c>
      <c r="T9" s="61">
        <v>1123</v>
      </c>
      <c r="U9" s="61">
        <v>983</v>
      </c>
      <c r="V9" s="61">
        <v>1219</v>
      </c>
      <c r="W9" s="61">
        <v>1185</v>
      </c>
      <c r="X9" s="89">
        <v>1034</v>
      </c>
      <c r="Y9" s="71">
        <v>882</v>
      </c>
      <c r="Z9" s="61">
        <v>846</v>
      </c>
      <c r="AA9" s="61">
        <v>909</v>
      </c>
      <c r="AB9" s="61">
        <v>894</v>
      </c>
      <c r="AC9" s="33"/>
      <c r="AD9" s="33"/>
      <c r="AE9" s="33"/>
      <c r="AF9" s="33"/>
      <c r="AG9" s="33"/>
      <c r="AH9" s="6" t="s">
        <v>15</v>
      </c>
      <c r="AI9" s="61"/>
    </row>
    <row r="10" spans="1:35">
      <c r="A10" s="29"/>
      <c r="B10" s="29"/>
      <c r="C10" s="34"/>
      <c r="D10" s="34"/>
      <c r="E10" s="34"/>
      <c r="F10" s="34"/>
      <c r="G10" s="34"/>
      <c r="H10" s="34"/>
      <c r="I10" s="34"/>
      <c r="J10" s="34"/>
      <c r="K10" s="34">
        <v>675</v>
      </c>
      <c r="L10" s="34">
        <v>965</v>
      </c>
      <c r="M10" s="34">
        <v>955</v>
      </c>
      <c r="N10" s="34">
        <v>844</v>
      </c>
      <c r="O10" s="34">
        <v>1023</v>
      </c>
      <c r="P10" s="34">
        <v>1179</v>
      </c>
      <c r="Q10" s="34">
        <v>1185</v>
      </c>
      <c r="R10" s="34">
        <v>843</v>
      </c>
      <c r="S10" s="34">
        <v>1430</v>
      </c>
      <c r="T10" s="34">
        <v>1123</v>
      </c>
      <c r="U10" s="34">
        <v>983</v>
      </c>
      <c r="V10" s="34">
        <v>1219</v>
      </c>
      <c r="W10" s="34">
        <v>1185</v>
      </c>
      <c r="X10" s="34">
        <v>1034</v>
      </c>
      <c r="Y10" s="34">
        <v>882</v>
      </c>
      <c r="Z10" s="34">
        <v>846</v>
      </c>
      <c r="AA10" s="34">
        <v>909</v>
      </c>
      <c r="AB10" s="34">
        <v>894</v>
      </c>
      <c r="AC10" s="29"/>
      <c r="AD10" s="29"/>
      <c r="AE10" s="29"/>
      <c r="AF10" s="29"/>
      <c r="AG10" s="29"/>
    </row>
    <row r="11" spans="1:35">
      <c r="L11">
        <f>SUM(K10:L10)/M27</f>
        <v>0.4</v>
      </c>
      <c r="M11">
        <f>SUM(K10:M10)/N28</f>
        <v>0.71858575677187464</v>
      </c>
      <c r="N11" s="29">
        <f>SUM(K10:N10)/O28</f>
        <v>1.062639440443703</v>
      </c>
    </row>
    <row r="13" spans="1:35">
      <c r="A13" s="30" t="s">
        <v>33</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1:35">
      <c r="A14" s="29"/>
      <c r="B14" s="29"/>
      <c r="C14" s="31">
        <v>1990</v>
      </c>
      <c r="D14" s="31">
        <v>1991</v>
      </c>
      <c r="E14" s="31">
        <v>1992</v>
      </c>
      <c r="F14" s="31">
        <v>1993</v>
      </c>
      <c r="G14" s="31">
        <v>1994</v>
      </c>
      <c r="H14" s="31">
        <v>1995</v>
      </c>
      <c r="I14" s="31">
        <v>1996</v>
      </c>
      <c r="J14" s="31">
        <v>1997</v>
      </c>
      <c r="K14" s="31">
        <v>1998</v>
      </c>
      <c r="L14" s="31">
        <v>1999</v>
      </c>
      <c r="M14" s="31">
        <v>2000</v>
      </c>
      <c r="N14" s="31">
        <v>2001</v>
      </c>
      <c r="O14" s="31">
        <v>2002</v>
      </c>
      <c r="P14" s="31">
        <v>2003</v>
      </c>
      <c r="Q14" s="31">
        <v>2004</v>
      </c>
      <c r="R14" s="31">
        <v>2005</v>
      </c>
      <c r="S14" s="31">
        <v>2006</v>
      </c>
      <c r="T14" s="31">
        <v>2007</v>
      </c>
      <c r="U14" s="31">
        <v>2008</v>
      </c>
      <c r="V14" s="31">
        <v>2009</v>
      </c>
      <c r="W14" s="31">
        <v>2010</v>
      </c>
      <c r="X14" s="31">
        <v>2011</v>
      </c>
      <c r="Y14" s="31">
        <v>2012</v>
      </c>
      <c r="Z14" s="31">
        <v>2013</v>
      </c>
      <c r="AA14" s="31">
        <v>2014</v>
      </c>
      <c r="AB14" s="31">
        <v>2015</v>
      </c>
      <c r="AC14" s="31">
        <v>2016</v>
      </c>
      <c r="AD14" s="31">
        <v>2017</v>
      </c>
      <c r="AE14" s="31">
        <v>2018</v>
      </c>
      <c r="AF14" s="31">
        <v>2019</v>
      </c>
      <c r="AG14" s="31">
        <v>2020</v>
      </c>
      <c r="AI14" s="4" t="s">
        <v>13</v>
      </c>
    </row>
    <row r="15" spans="1:35">
      <c r="A15" s="29"/>
      <c r="B15" s="31" t="s">
        <v>26</v>
      </c>
      <c r="C15" s="33"/>
      <c r="D15" s="33"/>
      <c r="E15" s="33"/>
      <c r="F15" s="33"/>
      <c r="G15" s="33"/>
      <c r="H15" s="33"/>
      <c r="I15" s="33"/>
      <c r="J15" s="33"/>
      <c r="K15" s="33"/>
      <c r="L15" s="33"/>
      <c r="M15" s="61"/>
      <c r="N15" s="33"/>
      <c r="O15" s="33"/>
      <c r="P15" s="33"/>
      <c r="Q15" s="33"/>
      <c r="R15" s="33"/>
      <c r="S15" s="33"/>
      <c r="T15" s="33"/>
      <c r="U15" s="33"/>
      <c r="V15" s="33"/>
      <c r="W15" s="33"/>
      <c r="X15" s="33"/>
      <c r="Y15" s="61"/>
      <c r="Z15" s="61">
        <v>456</v>
      </c>
      <c r="AA15" s="33"/>
      <c r="AB15" s="33"/>
      <c r="AC15" s="33"/>
      <c r="AD15" s="33"/>
      <c r="AE15" s="33"/>
      <c r="AF15" s="33"/>
      <c r="AG15" s="33"/>
      <c r="AH15" s="6" t="s">
        <v>15</v>
      </c>
      <c r="AI15" s="9"/>
    </row>
    <row r="16" spans="1:35">
      <c r="N16">
        <f>($Z$15-$M$15)/13+M15</f>
        <v>35.07692307692308</v>
      </c>
      <c r="O16" s="29">
        <f>($Z$15-$M$15)/13+N16</f>
        <v>70.15384615384616</v>
      </c>
      <c r="P16" s="29">
        <f t="shared" ref="P16:Y16" si="0">($Z$15-$M$15)/13+O16</f>
        <v>105.23076923076924</v>
      </c>
      <c r="Q16" s="29">
        <f t="shared" si="0"/>
        <v>140.30769230769232</v>
      </c>
      <c r="R16" s="29">
        <f t="shared" si="0"/>
        <v>175.38461538461542</v>
      </c>
      <c r="S16" s="29">
        <f t="shared" si="0"/>
        <v>210.46153846153851</v>
      </c>
      <c r="T16" s="29">
        <f t="shared" si="0"/>
        <v>245.5384615384616</v>
      </c>
      <c r="U16" s="29">
        <f t="shared" si="0"/>
        <v>280.6153846153847</v>
      </c>
      <c r="V16" s="29">
        <f t="shared" si="0"/>
        <v>315.69230769230779</v>
      </c>
      <c r="W16" s="29">
        <f t="shared" si="0"/>
        <v>350.76923076923089</v>
      </c>
      <c r="X16" s="29">
        <f t="shared" si="0"/>
        <v>385.84615384615398</v>
      </c>
      <c r="Y16" s="29">
        <f t="shared" si="0"/>
        <v>420.92307692307708</v>
      </c>
    </row>
    <row r="19" spans="1:35">
      <c r="A19" s="30" t="s">
        <v>34</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row>
    <row r="20" spans="1:35">
      <c r="A20" s="29"/>
      <c r="B20" s="29"/>
      <c r="C20" s="31">
        <v>1990</v>
      </c>
      <c r="D20" s="31">
        <v>1991</v>
      </c>
      <c r="E20" s="31">
        <v>1992</v>
      </c>
      <c r="F20" s="31">
        <v>1993</v>
      </c>
      <c r="G20" s="31">
        <v>1994</v>
      </c>
      <c r="H20" s="31">
        <v>1995</v>
      </c>
      <c r="I20" s="31">
        <v>1996</v>
      </c>
      <c r="J20" s="31">
        <v>1997</v>
      </c>
      <c r="K20" s="31">
        <v>1998</v>
      </c>
      <c r="L20" s="31">
        <v>1999</v>
      </c>
      <c r="M20" s="31">
        <v>2000</v>
      </c>
      <c r="N20" s="31">
        <v>2001</v>
      </c>
      <c r="O20" s="31">
        <v>2002</v>
      </c>
      <c r="P20" s="31">
        <v>2003</v>
      </c>
      <c r="Q20" s="31">
        <v>2004</v>
      </c>
      <c r="R20" s="31">
        <v>2005</v>
      </c>
      <c r="S20" s="31">
        <v>2006</v>
      </c>
      <c r="T20" s="31">
        <v>2007</v>
      </c>
      <c r="U20" s="31">
        <v>2008</v>
      </c>
      <c r="V20" s="31">
        <v>2009</v>
      </c>
      <c r="W20" s="31">
        <v>2010</v>
      </c>
      <c r="X20" s="31">
        <v>2011</v>
      </c>
      <c r="Y20" s="31">
        <v>2012</v>
      </c>
      <c r="Z20" s="31">
        <v>2013</v>
      </c>
      <c r="AA20" s="31">
        <v>2014</v>
      </c>
      <c r="AB20" s="31">
        <v>2015</v>
      </c>
      <c r="AC20" s="31">
        <v>2016</v>
      </c>
      <c r="AD20" s="31">
        <v>2017</v>
      </c>
      <c r="AE20" s="31">
        <v>2018</v>
      </c>
      <c r="AF20" s="31">
        <v>2019</v>
      </c>
      <c r="AG20" s="31">
        <v>2020</v>
      </c>
      <c r="AI20" s="4" t="s">
        <v>13</v>
      </c>
    </row>
    <row r="21" spans="1:35">
      <c r="A21" s="29"/>
      <c r="B21" s="31" t="s">
        <v>26</v>
      </c>
      <c r="C21" s="33"/>
      <c r="D21" s="33"/>
      <c r="E21" s="33"/>
      <c r="F21" s="33"/>
      <c r="G21" s="33"/>
      <c r="H21" s="33"/>
      <c r="I21" s="33"/>
      <c r="J21" s="33"/>
      <c r="K21" s="33"/>
      <c r="L21" s="33"/>
      <c r="M21" s="65">
        <v>0.01</v>
      </c>
      <c r="N21" s="65">
        <v>1.0999999999999999E-2</v>
      </c>
      <c r="O21" s="65">
        <v>1.0999999999999999E-2</v>
      </c>
      <c r="P21" s="65">
        <v>1.2E-2</v>
      </c>
      <c r="Q21" s="65">
        <v>1.2E-2</v>
      </c>
      <c r="R21" s="65">
        <v>1.2999999999999999E-2</v>
      </c>
      <c r="S21" s="65">
        <v>1.4E-2</v>
      </c>
      <c r="T21" s="65">
        <v>1.4E-2</v>
      </c>
      <c r="U21" s="65">
        <v>1.4E-2</v>
      </c>
      <c r="V21" s="65">
        <v>1.4999999999999999E-2</v>
      </c>
      <c r="W21" s="65">
        <v>1.4999999999999999E-2</v>
      </c>
      <c r="X21" s="65">
        <v>1.4999999999999999E-2</v>
      </c>
      <c r="Y21" s="65">
        <v>1.4999999999999999E-2</v>
      </c>
      <c r="Z21" s="65">
        <v>1.4999999999999999E-2</v>
      </c>
      <c r="AA21" s="65">
        <v>1.4999999999999999E-2</v>
      </c>
      <c r="AB21" s="65">
        <v>1.4999999999999999E-2</v>
      </c>
      <c r="AC21" s="33"/>
      <c r="AD21" s="33"/>
      <c r="AE21" s="33"/>
      <c r="AF21" s="33"/>
      <c r="AG21" s="33"/>
      <c r="AH21" s="6" t="s">
        <v>15</v>
      </c>
      <c r="AI21" s="9"/>
    </row>
    <row r="25" spans="1:35">
      <c r="A25" s="30" t="s">
        <v>35</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row>
    <row r="26" spans="1:35">
      <c r="A26" s="29"/>
      <c r="B26" s="29"/>
      <c r="C26" s="31">
        <v>1990</v>
      </c>
      <c r="D26" s="31">
        <v>1991</v>
      </c>
      <c r="E26" s="31">
        <v>1992</v>
      </c>
      <c r="F26" s="31">
        <v>1993</v>
      </c>
      <c r="G26" s="31">
        <v>1994</v>
      </c>
      <c r="H26" s="31">
        <v>1995</v>
      </c>
      <c r="I26" s="31">
        <v>1996</v>
      </c>
      <c r="J26" s="31">
        <v>1997</v>
      </c>
      <c r="K26" s="31">
        <v>1998</v>
      </c>
      <c r="L26" s="31">
        <v>1999</v>
      </c>
      <c r="M26" s="31">
        <v>2000</v>
      </c>
      <c r="N26" s="31">
        <v>2001</v>
      </c>
      <c r="O26" s="31">
        <v>2002</v>
      </c>
      <c r="P26" s="31">
        <v>2003</v>
      </c>
      <c r="Q26" s="31">
        <v>2004</v>
      </c>
      <c r="R26" s="31">
        <v>2005</v>
      </c>
      <c r="S26" s="31">
        <v>2006</v>
      </c>
      <c r="T26" s="31">
        <v>2007</v>
      </c>
      <c r="U26" s="31">
        <v>2008</v>
      </c>
      <c r="V26" s="31">
        <v>2009</v>
      </c>
      <c r="W26" s="31">
        <v>2010</v>
      </c>
      <c r="X26" s="31">
        <v>2011</v>
      </c>
      <c r="Y26" s="31">
        <v>2012</v>
      </c>
      <c r="Z26" s="31">
        <v>2013</v>
      </c>
      <c r="AA26" s="31">
        <v>2014</v>
      </c>
      <c r="AB26" s="31">
        <v>2015</v>
      </c>
      <c r="AC26" s="31">
        <v>2016</v>
      </c>
      <c r="AD26" s="31">
        <v>2017</v>
      </c>
      <c r="AE26" s="31">
        <v>2018</v>
      </c>
      <c r="AF26" s="31">
        <v>2019</v>
      </c>
      <c r="AG26" s="31">
        <v>2020</v>
      </c>
      <c r="AI26" s="4" t="s">
        <v>13</v>
      </c>
    </row>
    <row r="27" spans="1:35">
      <c r="A27" s="29"/>
      <c r="B27" s="31" t="s">
        <v>26</v>
      </c>
      <c r="C27" s="33"/>
      <c r="D27" s="33"/>
      <c r="E27" s="33"/>
      <c r="F27" s="33"/>
      <c r="G27" s="33"/>
      <c r="H27" s="33"/>
      <c r="I27" s="33"/>
      <c r="J27" s="33"/>
      <c r="K27" s="33"/>
      <c r="L27" s="33"/>
      <c r="M27" s="71">
        <v>4100</v>
      </c>
      <c r="N27" s="64">
        <v>4400</v>
      </c>
      <c r="O27" s="64">
        <v>4600</v>
      </c>
      <c r="P27" s="64">
        <v>4800</v>
      </c>
      <c r="Q27" s="64">
        <v>5100</v>
      </c>
      <c r="R27" s="64">
        <v>5400</v>
      </c>
      <c r="S27" s="64">
        <v>5800</v>
      </c>
      <c r="T27" s="64">
        <v>6000</v>
      </c>
      <c r="U27" s="64">
        <v>6300</v>
      </c>
      <c r="V27" s="64">
        <v>6600</v>
      </c>
      <c r="W27" s="64">
        <v>6800</v>
      </c>
      <c r="X27" s="64">
        <v>7100</v>
      </c>
      <c r="Y27" s="64">
        <v>7300</v>
      </c>
      <c r="Z27" s="71">
        <v>7400</v>
      </c>
      <c r="AA27" s="64">
        <v>7600</v>
      </c>
      <c r="AB27" s="64">
        <v>7800</v>
      </c>
      <c r="AC27" s="33"/>
      <c r="AD27" s="33"/>
      <c r="AE27" s="33"/>
      <c r="AF27" s="33"/>
      <c r="AG27" s="33"/>
      <c r="AH27" s="6" t="s">
        <v>15</v>
      </c>
      <c r="AI27" s="9"/>
    </row>
    <row r="28" spans="1:35">
      <c r="N28" s="90">
        <f>4100*(1-0.14%)+M15-M34</f>
        <v>3611.26</v>
      </c>
      <c r="O28" s="90">
        <f t="shared" ref="O28:Y28" si="1">N28*(1-0.14%)+ N16-N34</f>
        <v>3236.2811590769234</v>
      </c>
      <c r="P28" s="90">
        <f t="shared" si="1"/>
        <v>2826.9042116080618</v>
      </c>
      <c r="Q28" s="90">
        <f t="shared" si="1"/>
        <v>2529.1773149425799</v>
      </c>
      <c r="R28" s="90">
        <f t="shared" si="1"/>
        <v>2309.9441590093529</v>
      </c>
      <c r="S28" s="90">
        <f t="shared" si="1"/>
        <v>2122.0948525713552</v>
      </c>
      <c r="T28" s="90">
        <f t="shared" si="1"/>
        <v>2031.585458239294</v>
      </c>
      <c r="U28" s="90">
        <f t="shared" si="1"/>
        <v>1985.2797001362205</v>
      </c>
      <c r="V28" s="90">
        <f t="shared" si="1"/>
        <v>2024.1156931714145</v>
      </c>
      <c r="W28" s="90">
        <f t="shared" si="1"/>
        <v>2144.9742388932823</v>
      </c>
      <c r="X28" s="90">
        <f t="shared" si="1"/>
        <v>2298.7405057280625</v>
      </c>
      <c r="Y28" s="90">
        <f t="shared" si="1"/>
        <v>2451.3684228661973</v>
      </c>
      <c r="Z28" s="90"/>
      <c r="AA28" s="90"/>
    </row>
    <row r="29" spans="1:35">
      <c r="L29" t="s">
        <v>164</v>
      </c>
      <c r="M29" s="90">
        <f>M27</f>
        <v>4100</v>
      </c>
      <c r="N29" s="34">
        <f>(M29)*(1-0.0139%)-M34+M15-M10</f>
        <v>2661.4300999999996</v>
      </c>
      <c r="O29" s="34">
        <f>N29-N34+N16-N10</f>
        <v>1447.5070230769225</v>
      </c>
    </row>
    <row r="30" spans="1:35" s="29" customFormat="1">
      <c r="L30" s="29" t="s">
        <v>166</v>
      </c>
      <c r="M30" s="90">
        <v>0</v>
      </c>
      <c r="N30" s="34">
        <f>N28-N29</f>
        <v>949.82990000000063</v>
      </c>
      <c r="O30" s="34">
        <f>O28-O29</f>
        <v>1788.7741360000009</v>
      </c>
    </row>
    <row r="31" spans="1:35">
      <c r="L31" t="s">
        <v>165</v>
      </c>
      <c r="M31">
        <f>M29/M27</f>
        <v>1</v>
      </c>
      <c r="N31" s="29">
        <f>N29/N27</f>
        <v>0.60487047727272714</v>
      </c>
    </row>
    <row r="32" spans="1:35">
      <c r="A32" s="30" t="s">
        <v>36</v>
      </c>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row>
    <row r="33" spans="1:35">
      <c r="A33" s="29"/>
      <c r="B33" s="29"/>
      <c r="C33" s="31">
        <v>1990</v>
      </c>
      <c r="D33" s="31">
        <v>1991</v>
      </c>
      <c r="E33" s="31">
        <v>1992</v>
      </c>
      <c r="F33" s="31">
        <v>1993</v>
      </c>
      <c r="G33" s="31">
        <v>1994</v>
      </c>
      <c r="H33" s="31">
        <v>1995</v>
      </c>
      <c r="I33" s="31">
        <v>1996</v>
      </c>
      <c r="J33" s="31">
        <v>1997</v>
      </c>
      <c r="K33" s="31">
        <v>1998</v>
      </c>
      <c r="L33" s="31">
        <v>1999</v>
      </c>
      <c r="M33" s="31">
        <v>2000</v>
      </c>
      <c r="N33" s="31">
        <v>2001</v>
      </c>
      <c r="O33" s="31">
        <v>2002</v>
      </c>
      <c r="P33" s="31">
        <v>2003</v>
      </c>
      <c r="Q33" s="31">
        <v>2004</v>
      </c>
      <c r="R33" s="31">
        <v>2005</v>
      </c>
      <c r="S33" s="31">
        <v>2006</v>
      </c>
      <c r="T33" s="31">
        <v>2007</v>
      </c>
      <c r="U33" s="31">
        <v>2008</v>
      </c>
      <c r="V33" s="31">
        <v>2009</v>
      </c>
      <c r="W33" s="31">
        <v>2010</v>
      </c>
      <c r="X33" s="31">
        <v>2011</v>
      </c>
      <c r="Y33" s="31">
        <v>2012</v>
      </c>
      <c r="Z33" s="31">
        <v>2013</v>
      </c>
      <c r="AA33" s="31">
        <v>2014</v>
      </c>
      <c r="AB33" s="31">
        <v>2015</v>
      </c>
      <c r="AC33" s="31">
        <v>2016</v>
      </c>
      <c r="AD33" s="31">
        <v>2017</v>
      </c>
      <c r="AE33" s="31">
        <v>2018</v>
      </c>
      <c r="AF33" s="31">
        <v>2019</v>
      </c>
      <c r="AG33" s="31">
        <v>2020</v>
      </c>
      <c r="AI33" s="4" t="s">
        <v>13</v>
      </c>
    </row>
    <row r="34" spans="1:35">
      <c r="A34" s="29"/>
      <c r="B34" s="31" t="s">
        <v>26</v>
      </c>
      <c r="C34" s="61">
        <v>40</v>
      </c>
      <c r="D34" s="61">
        <v>24</v>
      </c>
      <c r="E34" s="61">
        <v>33</v>
      </c>
      <c r="F34" s="61">
        <v>77</v>
      </c>
      <c r="G34" s="61">
        <v>106</v>
      </c>
      <c r="H34" s="61">
        <v>153</v>
      </c>
      <c r="I34" s="61">
        <v>289</v>
      </c>
      <c r="J34" s="61">
        <v>329</v>
      </c>
      <c r="K34" s="61">
        <v>346</v>
      </c>
      <c r="L34" s="61">
        <v>302</v>
      </c>
      <c r="M34" s="61">
        <v>483</v>
      </c>
      <c r="N34" s="61">
        <v>405</v>
      </c>
      <c r="O34" s="61">
        <v>475</v>
      </c>
      <c r="P34" s="61">
        <v>399</v>
      </c>
      <c r="Q34" s="61">
        <v>356</v>
      </c>
      <c r="R34" s="61">
        <v>360</v>
      </c>
      <c r="S34" s="61">
        <v>298</v>
      </c>
      <c r="T34" s="61">
        <v>289</v>
      </c>
      <c r="U34" s="61">
        <v>239</v>
      </c>
      <c r="V34" s="61">
        <v>192</v>
      </c>
      <c r="W34" s="61">
        <v>194</v>
      </c>
      <c r="X34" s="61">
        <v>230</v>
      </c>
      <c r="Y34" s="61"/>
      <c r="Z34" s="61"/>
      <c r="AA34" s="61"/>
      <c r="AB34" s="61"/>
      <c r="AC34" s="33"/>
      <c r="AD34" s="33"/>
      <c r="AE34" s="33"/>
      <c r="AF34" s="33"/>
      <c r="AG34" s="33"/>
      <c r="AH34" s="6" t="s">
        <v>15</v>
      </c>
      <c r="AI34" s="61"/>
    </row>
    <row r="38" spans="1:35">
      <c r="A38" s="30" t="s">
        <v>37</v>
      </c>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row>
    <row r="39" spans="1:35">
      <c r="A39" s="29"/>
      <c r="B39" s="29"/>
      <c r="C39" s="31">
        <v>1990</v>
      </c>
      <c r="D39" s="31">
        <v>1991</v>
      </c>
      <c r="E39" s="31">
        <v>1992</v>
      </c>
      <c r="F39" s="31">
        <v>1993</v>
      </c>
      <c r="G39" s="31">
        <v>1994</v>
      </c>
      <c r="H39" s="31">
        <v>1995</v>
      </c>
      <c r="I39" s="31">
        <v>1996</v>
      </c>
      <c r="J39" s="31">
        <v>1997</v>
      </c>
      <c r="K39" s="31">
        <v>1998</v>
      </c>
      <c r="L39" s="31">
        <v>1999</v>
      </c>
      <c r="M39" s="31">
        <v>2000</v>
      </c>
      <c r="N39" s="31">
        <v>2001</v>
      </c>
      <c r="O39" s="31">
        <v>2002</v>
      </c>
      <c r="P39" s="31">
        <v>2003</v>
      </c>
      <c r="Q39" s="31">
        <v>2004</v>
      </c>
      <c r="R39" s="31">
        <v>2005</v>
      </c>
      <c r="S39" s="31">
        <v>2006</v>
      </c>
      <c r="T39" s="31">
        <v>2007</v>
      </c>
      <c r="U39" s="31">
        <v>2008</v>
      </c>
      <c r="V39" s="31">
        <v>2009</v>
      </c>
      <c r="W39" s="31">
        <v>2010</v>
      </c>
      <c r="X39" s="31">
        <v>2011</v>
      </c>
      <c r="Y39" s="31">
        <v>2012</v>
      </c>
      <c r="Z39" s="31">
        <v>2013</v>
      </c>
      <c r="AA39" s="31">
        <v>2014</v>
      </c>
      <c r="AB39" s="31">
        <v>2015</v>
      </c>
      <c r="AC39" s="31">
        <v>2016</v>
      </c>
      <c r="AD39" s="31">
        <v>2017</v>
      </c>
      <c r="AE39" s="31">
        <v>2018</v>
      </c>
      <c r="AF39" s="31">
        <v>2019</v>
      </c>
      <c r="AG39" s="31">
        <v>2020</v>
      </c>
      <c r="AI39" s="4" t="s">
        <v>13</v>
      </c>
    </row>
    <row r="40" spans="1:35">
      <c r="A40" s="29"/>
      <c r="B40" s="31" t="s">
        <v>26</v>
      </c>
      <c r="C40" s="33"/>
      <c r="D40" s="33"/>
      <c r="E40" s="33"/>
      <c r="F40" s="33"/>
      <c r="G40" s="33"/>
      <c r="H40" s="33"/>
      <c r="I40" s="33"/>
      <c r="J40" s="33"/>
      <c r="K40" s="33"/>
      <c r="L40" s="33"/>
      <c r="M40" s="33"/>
      <c r="N40" s="33"/>
      <c r="O40" s="33"/>
      <c r="P40" s="33"/>
      <c r="Q40" s="61">
        <f>'Testing &amp; treatment'!Q24-'Testing &amp; treatment'!P24</f>
        <v>374</v>
      </c>
      <c r="R40" s="64">
        <f>'Testing &amp; treatment'!R24-'Testing &amp; treatment'!Q24</f>
        <v>505</v>
      </c>
      <c r="S40" s="64">
        <f>'Testing &amp; treatment'!S24-'Testing &amp; treatment'!R24</f>
        <v>609</v>
      </c>
      <c r="T40" s="64">
        <f>'Testing &amp; treatment'!T24-'Testing &amp; treatment'!S24</f>
        <v>354</v>
      </c>
      <c r="U40" s="64">
        <f>'Testing &amp; treatment'!U24-'Testing &amp; treatment'!T24</f>
        <v>508</v>
      </c>
      <c r="V40" s="64">
        <f>'Testing &amp; treatment'!W24-'Testing &amp; treatment'!V24</f>
        <v>227</v>
      </c>
      <c r="W40" s="64">
        <f>'Testing &amp; treatment'!X24-'Testing &amp; treatment'!W24</f>
        <v>373</v>
      </c>
      <c r="X40" s="64">
        <f>'Testing &amp; treatment'!X24-'Testing &amp; treatment'!W24</f>
        <v>373</v>
      </c>
      <c r="Y40" s="64">
        <f>'Testing &amp; treatment'!Y24-'Testing &amp; treatment'!X24</f>
        <v>285</v>
      </c>
      <c r="Z40" s="64">
        <v>536</v>
      </c>
      <c r="AA40" s="61">
        <v>602</v>
      </c>
      <c r="AB40" s="33"/>
      <c r="AC40" s="33"/>
      <c r="AD40" s="33"/>
      <c r="AE40" s="33"/>
      <c r="AF40" s="33"/>
      <c r="AG40" s="33"/>
      <c r="AH40" s="6" t="s">
        <v>15</v>
      </c>
      <c r="AI40" s="9"/>
    </row>
    <row r="44" spans="1:35">
      <c r="A44" s="30" t="s">
        <v>38</v>
      </c>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row>
    <row r="45" spans="1:35">
      <c r="A45" s="29"/>
      <c r="B45" s="29"/>
      <c r="C45" s="31">
        <v>1990</v>
      </c>
      <c r="D45" s="31">
        <v>1991</v>
      </c>
      <c r="E45" s="31">
        <v>1992</v>
      </c>
      <c r="F45" s="31">
        <v>1993</v>
      </c>
      <c r="G45" s="31">
        <v>1994</v>
      </c>
      <c r="H45" s="31">
        <v>1995</v>
      </c>
      <c r="I45" s="31">
        <v>1996</v>
      </c>
      <c r="J45" s="31">
        <v>1997</v>
      </c>
      <c r="K45" s="31">
        <v>1998</v>
      </c>
      <c r="L45" s="31">
        <v>1999</v>
      </c>
      <c r="M45" s="31">
        <v>2000</v>
      </c>
      <c r="N45" s="31">
        <v>2001</v>
      </c>
      <c r="O45" s="31">
        <v>2002</v>
      </c>
      <c r="P45" s="31">
        <v>2003</v>
      </c>
      <c r="Q45" s="31">
        <v>2004</v>
      </c>
      <c r="R45" s="31">
        <v>2005</v>
      </c>
      <c r="S45" s="31">
        <v>2006</v>
      </c>
      <c r="T45" s="31">
        <v>2007</v>
      </c>
      <c r="U45" s="31">
        <v>2008</v>
      </c>
      <c r="V45" s="31">
        <v>2009</v>
      </c>
      <c r="W45" s="31">
        <v>2010</v>
      </c>
      <c r="X45" s="31">
        <v>2011</v>
      </c>
      <c r="Y45" s="31">
        <v>2012</v>
      </c>
      <c r="Z45" s="31">
        <v>2013</v>
      </c>
      <c r="AA45" s="31">
        <v>2014</v>
      </c>
      <c r="AB45" s="31">
        <v>2015</v>
      </c>
      <c r="AC45" s="31">
        <v>2016</v>
      </c>
      <c r="AD45" s="31">
        <v>2017</v>
      </c>
      <c r="AE45" s="31">
        <v>2018</v>
      </c>
      <c r="AF45" s="31">
        <v>2019</v>
      </c>
      <c r="AG45" s="31">
        <v>2020</v>
      </c>
      <c r="AI45" s="4" t="s">
        <v>13</v>
      </c>
    </row>
    <row r="46" spans="1:35">
      <c r="A46" s="29"/>
      <c r="B46" s="31" t="s">
        <v>24</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6" t="s">
        <v>15</v>
      </c>
      <c r="AI46" s="8"/>
    </row>
    <row r="50" spans="1:35">
      <c r="A50" s="30" t="s">
        <v>39</v>
      </c>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row>
    <row r="51" spans="1:35">
      <c r="A51" s="29"/>
      <c r="B51" s="29"/>
      <c r="C51" s="31">
        <v>1990</v>
      </c>
      <c r="D51" s="31">
        <v>1991</v>
      </c>
      <c r="E51" s="31">
        <v>1992</v>
      </c>
      <c r="F51" s="31">
        <v>1993</v>
      </c>
      <c r="G51" s="31">
        <v>1994</v>
      </c>
      <c r="H51" s="31">
        <v>1995</v>
      </c>
      <c r="I51" s="31">
        <v>1996</v>
      </c>
      <c r="J51" s="31">
        <v>1997</v>
      </c>
      <c r="K51" s="31">
        <v>1998</v>
      </c>
      <c r="L51" s="31">
        <v>1999</v>
      </c>
      <c r="M51" s="31">
        <v>2000</v>
      </c>
      <c r="N51" s="31">
        <v>2001</v>
      </c>
      <c r="O51" s="31">
        <v>2002</v>
      </c>
      <c r="P51" s="31">
        <v>2003</v>
      </c>
      <c r="Q51" s="31">
        <v>2004</v>
      </c>
      <c r="R51" s="31">
        <v>2005</v>
      </c>
      <c r="S51" s="31">
        <v>2006</v>
      </c>
      <c r="T51" s="31">
        <v>2007</v>
      </c>
      <c r="U51" s="31">
        <v>2008</v>
      </c>
      <c r="V51" s="31">
        <v>2009</v>
      </c>
      <c r="W51" s="31">
        <v>2010</v>
      </c>
      <c r="X51" s="31">
        <v>2011</v>
      </c>
      <c r="Y51" s="31">
        <v>2012</v>
      </c>
      <c r="Z51" s="31">
        <v>2013</v>
      </c>
      <c r="AA51" s="31">
        <v>2014</v>
      </c>
      <c r="AB51" s="31">
        <v>2015</v>
      </c>
      <c r="AC51" s="31">
        <v>2016</v>
      </c>
      <c r="AD51" s="31">
        <v>2017</v>
      </c>
      <c r="AE51" s="31">
        <v>2018</v>
      </c>
      <c r="AF51" s="31">
        <v>2019</v>
      </c>
      <c r="AG51" s="31">
        <v>2020</v>
      </c>
      <c r="AI51" s="4" t="s">
        <v>13</v>
      </c>
    </row>
    <row r="52" spans="1:35">
      <c r="A52" s="29"/>
      <c r="B52" s="31" t="s">
        <v>24</v>
      </c>
      <c r="C52" s="32"/>
      <c r="D52" s="32"/>
      <c r="E52" s="32"/>
      <c r="F52" s="32"/>
      <c r="G52" s="32"/>
      <c r="H52" s="32"/>
      <c r="I52" s="32"/>
      <c r="J52" s="32"/>
      <c r="K52" s="32"/>
      <c r="L52" s="32"/>
      <c r="M52" s="32"/>
      <c r="N52" s="32"/>
      <c r="O52" s="32"/>
      <c r="P52" s="32"/>
      <c r="Q52" s="32"/>
      <c r="R52" s="32"/>
      <c r="S52" s="32"/>
      <c r="T52" s="32"/>
      <c r="U52" s="32"/>
      <c r="V52" s="64"/>
      <c r="W52" s="64"/>
      <c r="X52" s="64"/>
      <c r="Y52" s="64"/>
      <c r="Z52" s="64"/>
      <c r="AA52" s="64"/>
      <c r="AB52" s="32"/>
      <c r="AC52" s="32"/>
      <c r="AD52" s="32"/>
      <c r="AE52" s="32"/>
      <c r="AF52" s="32"/>
      <c r="AG52" s="32"/>
      <c r="AH52" s="6" t="s">
        <v>15</v>
      </c>
      <c r="AI52" s="8"/>
    </row>
    <row r="56" spans="1:35">
      <c r="A56" s="30" t="s">
        <v>40</v>
      </c>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row r="57" spans="1:35">
      <c r="A57" s="29"/>
      <c r="B57" s="29"/>
      <c r="C57" s="31">
        <v>1990</v>
      </c>
      <c r="D57" s="31">
        <v>1991</v>
      </c>
      <c r="E57" s="31">
        <v>1992</v>
      </c>
      <c r="F57" s="31">
        <v>1993</v>
      </c>
      <c r="G57" s="31">
        <v>1994</v>
      </c>
      <c r="H57" s="31">
        <v>1995</v>
      </c>
      <c r="I57" s="31">
        <v>1996</v>
      </c>
      <c r="J57" s="31">
        <v>1997</v>
      </c>
      <c r="K57" s="31">
        <v>1998</v>
      </c>
      <c r="L57" s="31">
        <v>1999</v>
      </c>
      <c r="M57" s="31">
        <v>2000</v>
      </c>
      <c r="N57" s="31">
        <v>2001</v>
      </c>
      <c r="O57" s="31">
        <v>2002</v>
      </c>
      <c r="P57" s="31">
        <v>2003</v>
      </c>
      <c r="Q57" s="31">
        <v>2004</v>
      </c>
      <c r="R57" s="31">
        <v>2005</v>
      </c>
      <c r="S57" s="31">
        <v>2006</v>
      </c>
      <c r="T57" s="31">
        <v>2007</v>
      </c>
      <c r="U57" s="31">
        <v>2008</v>
      </c>
      <c r="V57" s="31">
        <v>2009</v>
      </c>
      <c r="W57" s="31">
        <v>2010</v>
      </c>
      <c r="X57" s="31">
        <v>2011</v>
      </c>
      <c r="Y57" s="31">
        <v>2012</v>
      </c>
      <c r="Z57" s="31">
        <v>2013</v>
      </c>
      <c r="AA57" s="31">
        <v>2014</v>
      </c>
      <c r="AB57" s="31">
        <v>2015</v>
      </c>
      <c r="AC57" s="31">
        <v>2016</v>
      </c>
      <c r="AD57" s="31">
        <v>2017</v>
      </c>
      <c r="AE57" s="31">
        <v>2018</v>
      </c>
      <c r="AF57" s="31">
        <v>2019</v>
      </c>
      <c r="AG57" s="31">
        <v>2020</v>
      </c>
      <c r="AI57" s="4" t="s">
        <v>13</v>
      </c>
    </row>
    <row r="58" spans="1:35">
      <c r="A58" s="29"/>
      <c r="B58" s="31" t="s">
        <v>24</v>
      </c>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6" t="s">
        <v>15</v>
      </c>
      <c r="AI58" s="8"/>
    </row>
    <row r="62" spans="1:35">
      <c r="A62" s="30" t="s">
        <v>41</v>
      </c>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row>
    <row r="63" spans="1:35">
      <c r="A63" s="29"/>
      <c r="B63" s="29"/>
      <c r="C63" s="31">
        <v>1990</v>
      </c>
      <c r="D63" s="31">
        <v>1991</v>
      </c>
      <c r="E63" s="31">
        <v>1992</v>
      </c>
      <c r="F63" s="31">
        <v>1993</v>
      </c>
      <c r="G63" s="31">
        <v>1994</v>
      </c>
      <c r="H63" s="31">
        <v>1995</v>
      </c>
      <c r="I63" s="31">
        <v>1996</v>
      </c>
      <c r="J63" s="31">
        <v>1997</v>
      </c>
      <c r="K63" s="31">
        <v>1998</v>
      </c>
      <c r="L63" s="31">
        <v>1999</v>
      </c>
      <c r="M63" s="31">
        <v>2000</v>
      </c>
      <c r="N63" s="31">
        <v>2001</v>
      </c>
      <c r="O63" s="31">
        <v>2002</v>
      </c>
      <c r="P63" s="31">
        <v>2003</v>
      </c>
      <c r="Q63" s="31">
        <v>2004</v>
      </c>
      <c r="R63" s="31">
        <v>2005</v>
      </c>
      <c r="S63" s="31">
        <v>2006</v>
      </c>
      <c r="T63" s="31">
        <v>2007</v>
      </c>
      <c r="U63" s="31">
        <v>2008</v>
      </c>
      <c r="V63" s="31">
        <v>2009</v>
      </c>
      <c r="W63" s="31">
        <v>2010</v>
      </c>
      <c r="X63" s="31">
        <v>2011</v>
      </c>
      <c r="Y63" s="31">
        <v>2012</v>
      </c>
      <c r="Z63" s="31">
        <v>2013</v>
      </c>
      <c r="AA63" s="31">
        <v>2014</v>
      </c>
      <c r="AB63" s="31">
        <v>2015</v>
      </c>
      <c r="AC63" s="31">
        <v>2016</v>
      </c>
      <c r="AD63" s="31">
        <v>2017</v>
      </c>
      <c r="AE63" s="31">
        <v>2018</v>
      </c>
      <c r="AF63" s="31">
        <v>2019</v>
      </c>
      <c r="AG63" s="31">
        <v>2020</v>
      </c>
      <c r="AI63" s="4" t="s">
        <v>13</v>
      </c>
    </row>
    <row r="64" spans="1:35">
      <c r="A64" s="29"/>
      <c r="B64" s="31" t="s">
        <v>24</v>
      </c>
      <c r="C64" s="32"/>
      <c r="D64" s="32"/>
      <c r="E64" s="32"/>
      <c r="F64" s="32"/>
      <c r="G64" s="32"/>
      <c r="H64" s="32"/>
      <c r="I64" s="32"/>
      <c r="J64" s="32"/>
      <c r="K64" s="32"/>
      <c r="L64" s="32"/>
      <c r="M64" s="72">
        <v>0</v>
      </c>
      <c r="N64" s="72">
        <v>0.01</v>
      </c>
      <c r="O64" s="72">
        <v>0.28000000000000003</v>
      </c>
      <c r="P64" s="72">
        <v>0.33</v>
      </c>
      <c r="Q64" s="72">
        <v>0.41</v>
      </c>
      <c r="R64" s="73">
        <v>0.6</v>
      </c>
      <c r="S64" s="73">
        <v>0.43</v>
      </c>
      <c r="T64" s="72">
        <v>0.6</v>
      </c>
      <c r="U64" s="73">
        <v>0.72</v>
      </c>
      <c r="V64" s="73">
        <v>0.83</v>
      </c>
      <c r="W64" s="73">
        <v>0.54</v>
      </c>
      <c r="X64" s="73">
        <v>0.71</v>
      </c>
      <c r="Y64" s="73">
        <v>0.77</v>
      </c>
      <c r="Z64" s="73">
        <v>0.95</v>
      </c>
      <c r="AA64" s="73">
        <v>0.83</v>
      </c>
      <c r="AB64" s="72">
        <v>0.76</v>
      </c>
      <c r="AC64" s="32"/>
      <c r="AD64" s="32"/>
      <c r="AE64" s="32"/>
      <c r="AF64" s="32"/>
      <c r="AG64" s="32"/>
      <c r="AH64" s="6" t="s">
        <v>15</v>
      </c>
      <c r="AI64" s="8"/>
    </row>
    <row r="68" spans="1:35">
      <c r="A68" s="30" t="s">
        <v>42</v>
      </c>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row>
    <row r="69" spans="1:35">
      <c r="A69" s="29"/>
      <c r="B69" s="29"/>
      <c r="C69" s="31">
        <v>1990</v>
      </c>
      <c r="D69" s="31">
        <v>1991</v>
      </c>
      <c r="E69" s="31">
        <v>1992</v>
      </c>
      <c r="F69" s="31">
        <v>1993</v>
      </c>
      <c r="G69" s="31">
        <v>1994</v>
      </c>
      <c r="H69" s="31">
        <v>1995</v>
      </c>
      <c r="I69" s="31">
        <v>1996</v>
      </c>
      <c r="J69" s="31">
        <v>1997</v>
      </c>
      <c r="K69" s="31">
        <v>1998</v>
      </c>
      <c r="L69" s="31">
        <v>1999</v>
      </c>
      <c r="M69" s="31">
        <v>2000</v>
      </c>
      <c r="N69" s="31">
        <v>2001</v>
      </c>
      <c r="O69" s="31">
        <v>2002</v>
      </c>
      <c r="P69" s="31">
        <v>2003</v>
      </c>
      <c r="Q69" s="31">
        <v>2004</v>
      </c>
      <c r="R69" s="31">
        <v>2005</v>
      </c>
      <c r="S69" s="31">
        <v>2006</v>
      </c>
      <c r="T69" s="31">
        <v>2007</v>
      </c>
      <c r="U69" s="31">
        <v>2008</v>
      </c>
      <c r="V69" s="31">
        <v>2009</v>
      </c>
      <c r="W69" s="31">
        <v>2010</v>
      </c>
      <c r="X69" s="31">
        <v>2011</v>
      </c>
      <c r="Y69" s="31">
        <v>2012</v>
      </c>
      <c r="Z69" s="31">
        <v>2013</v>
      </c>
      <c r="AA69" s="31">
        <v>2014</v>
      </c>
      <c r="AB69" s="31">
        <v>2015</v>
      </c>
      <c r="AC69" s="31">
        <v>2016</v>
      </c>
      <c r="AD69" s="31">
        <v>2017</v>
      </c>
      <c r="AE69" s="31">
        <v>2018</v>
      </c>
      <c r="AF69" s="31">
        <v>2019</v>
      </c>
      <c r="AG69" s="31">
        <v>2020</v>
      </c>
      <c r="AI69" s="4" t="s">
        <v>13</v>
      </c>
    </row>
    <row r="70" spans="1:35">
      <c r="A70" s="29"/>
      <c r="B70" s="31" t="s">
        <v>24</v>
      </c>
      <c r="C70" s="32"/>
      <c r="D70" s="32"/>
      <c r="E70" s="32"/>
      <c r="F70" s="32"/>
      <c r="G70" s="32"/>
      <c r="H70" s="32"/>
      <c r="I70" s="32"/>
      <c r="J70" s="32"/>
      <c r="K70" s="32"/>
      <c r="L70" s="32"/>
      <c r="M70" s="32"/>
      <c r="N70" s="32"/>
      <c r="O70" s="32"/>
      <c r="P70" s="32"/>
      <c r="Q70" s="32"/>
      <c r="R70" s="32"/>
      <c r="S70" s="32"/>
      <c r="T70" s="32"/>
      <c r="U70" s="32"/>
      <c r="V70" s="32"/>
      <c r="W70" s="32"/>
      <c r="X70" s="32"/>
      <c r="Y70" s="32"/>
      <c r="Z70" s="32"/>
      <c r="AA70" s="47">
        <v>0.70150000000000001</v>
      </c>
      <c r="AB70" s="32"/>
      <c r="AC70" s="32">
        <v>0.81</v>
      </c>
      <c r="AD70" s="32"/>
      <c r="AE70" s="32"/>
      <c r="AF70" s="32"/>
      <c r="AG70" s="32"/>
      <c r="AH70" s="6" t="s">
        <v>15</v>
      </c>
      <c r="AI70" s="8"/>
    </row>
    <row r="73" spans="1:3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row>
    <row r="74" spans="1:3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row>
    <row r="75" spans="1:3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row>
    <row r="76" spans="1:3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row>
    <row r="77" spans="1:3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row>
    <row r="78" spans="1:3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row>
    <row r="79" spans="1:3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row>
    <row r="80" spans="1:3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7"/>
  <sheetViews>
    <sheetView topLeftCell="P20" zoomScale="130" zoomScaleNormal="130" zoomScalePageLayoutView="130" workbookViewId="0">
      <selection activeCell="X45" sqref="X45"/>
    </sheetView>
  </sheetViews>
  <sheetFormatPr baseColWidth="10" defaultColWidth="8.83203125" defaultRowHeight="14" x14ac:dyDescent="0"/>
  <cols>
    <col min="27" max="27" width="11.1640625" bestFit="1" customWidth="1"/>
  </cols>
  <sheetData>
    <row r="1" spans="1:35">
      <c r="A1" s="2" t="s">
        <v>43</v>
      </c>
    </row>
    <row r="2" spans="1: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I2" s="4" t="s">
        <v>13</v>
      </c>
    </row>
    <row r="3" spans="1:35">
      <c r="B3" s="4" t="str">
        <f>Populations!$C$3</f>
        <v>FSW</v>
      </c>
      <c r="C3" s="35"/>
      <c r="D3" s="35"/>
      <c r="E3" s="35"/>
      <c r="F3" s="35"/>
      <c r="G3" s="35"/>
      <c r="H3" s="35"/>
      <c r="I3" s="35"/>
      <c r="J3" s="35"/>
      <c r="K3" s="35"/>
      <c r="L3" s="35"/>
      <c r="M3" s="35">
        <v>100</v>
      </c>
      <c r="N3" s="35"/>
      <c r="O3" s="35"/>
      <c r="P3" s="35"/>
      <c r="Q3" s="35"/>
      <c r="R3" s="35">
        <v>1</v>
      </c>
      <c r="S3" s="35"/>
      <c r="T3" s="35"/>
      <c r="U3" s="35"/>
      <c r="V3" s="35"/>
      <c r="W3" s="35">
        <v>1</v>
      </c>
      <c r="X3" s="35"/>
      <c r="Y3" s="35"/>
      <c r="Z3" s="35"/>
      <c r="AA3" s="35"/>
      <c r="AB3" s="35">
        <v>0.5</v>
      </c>
      <c r="AC3" s="35"/>
      <c r="AD3" s="35"/>
      <c r="AE3" s="35"/>
      <c r="AF3" s="35"/>
      <c r="AG3" s="35"/>
      <c r="AH3" s="6" t="s">
        <v>15</v>
      </c>
      <c r="AI3" s="9"/>
    </row>
    <row r="4" spans="1:35">
      <c r="B4" s="4" t="str">
        <f>Populations!$C$4</f>
        <v>Clients</v>
      </c>
      <c r="C4" s="35"/>
      <c r="D4" s="35"/>
      <c r="E4" s="35"/>
      <c r="F4" s="35"/>
      <c r="G4" s="35"/>
      <c r="H4" s="35"/>
      <c r="I4" s="35"/>
      <c r="J4" s="35"/>
      <c r="K4" s="35"/>
      <c r="L4" s="35"/>
      <c r="M4" s="37">
        <v>100</v>
      </c>
      <c r="N4" s="35"/>
      <c r="O4" s="35"/>
      <c r="P4" s="35"/>
      <c r="Q4" s="35"/>
      <c r="R4" s="37">
        <v>1</v>
      </c>
      <c r="S4" s="35"/>
      <c r="T4" s="35"/>
      <c r="U4" s="35"/>
      <c r="V4" s="35"/>
      <c r="W4" s="37">
        <v>1</v>
      </c>
      <c r="X4" s="35"/>
      <c r="Y4" s="35"/>
      <c r="Z4" s="35"/>
      <c r="AA4" s="35"/>
      <c r="AB4" s="37">
        <v>0.5</v>
      </c>
      <c r="AC4" s="35"/>
      <c r="AD4" s="35"/>
      <c r="AE4" s="35"/>
      <c r="AF4" s="35"/>
      <c r="AG4" s="35"/>
      <c r="AH4" s="6" t="s">
        <v>15</v>
      </c>
      <c r="AI4" s="9"/>
    </row>
    <row r="5" spans="1:35">
      <c r="B5" s="4" t="str">
        <f>Populations!$C$5</f>
        <v>MSM</v>
      </c>
      <c r="C5" s="35"/>
      <c r="D5" s="35"/>
      <c r="E5" s="35"/>
      <c r="F5" s="35"/>
      <c r="G5" s="35"/>
      <c r="H5" s="35"/>
      <c r="I5" s="35"/>
      <c r="J5" s="35"/>
      <c r="K5" s="35"/>
      <c r="L5" s="35"/>
      <c r="M5" s="37">
        <v>100</v>
      </c>
      <c r="N5" s="35"/>
      <c r="O5" s="35"/>
      <c r="P5" s="35"/>
      <c r="Q5" s="35"/>
      <c r="R5" s="37">
        <v>1</v>
      </c>
      <c r="S5" s="35"/>
      <c r="T5" s="35"/>
      <c r="U5" s="35"/>
      <c r="V5" s="35"/>
      <c r="W5" s="37">
        <v>1</v>
      </c>
      <c r="X5" s="35"/>
      <c r="Y5" s="35"/>
      <c r="Z5" s="35"/>
      <c r="AA5" s="35"/>
      <c r="AB5" s="37">
        <v>0.5</v>
      </c>
      <c r="AC5" s="35"/>
      <c r="AD5" s="35"/>
      <c r="AE5" s="35"/>
      <c r="AF5" s="35"/>
      <c r="AG5" s="35"/>
      <c r="AH5" s="6" t="s">
        <v>15</v>
      </c>
      <c r="AI5" s="9"/>
    </row>
    <row r="6" spans="1:35">
      <c r="B6" s="4" t="str">
        <f>Populations!$C$6</f>
        <v>Children</v>
      </c>
      <c r="C6" s="35"/>
      <c r="D6" s="35"/>
      <c r="E6" s="35"/>
      <c r="F6" s="35"/>
      <c r="G6" s="35"/>
      <c r="H6" s="35"/>
      <c r="I6" s="35"/>
      <c r="J6" s="35"/>
      <c r="K6" s="35"/>
      <c r="L6" s="35"/>
      <c r="M6" s="37">
        <v>100</v>
      </c>
      <c r="N6" s="35"/>
      <c r="O6" s="35"/>
      <c r="P6" s="35"/>
      <c r="Q6" s="35"/>
      <c r="R6" s="37">
        <v>1</v>
      </c>
      <c r="S6" s="35"/>
      <c r="T6" s="35"/>
      <c r="U6" s="35"/>
      <c r="V6" s="35"/>
      <c r="W6" s="37">
        <v>1</v>
      </c>
      <c r="X6" s="35"/>
      <c r="Y6" s="35"/>
      <c r="Z6" s="35"/>
      <c r="AA6" s="35"/>
      <c r="AB6" s="37">
        <v>0.5</v>
      </c>
      <c r="AC6" s="35"/>
      <c r="AD6" s="35"/>
      <c r="AE6" s="35"/>
      <c r="AF6" s="35"/>
      <c r="AG6" s="35"/>
      <c r="AH6" s="6" t="s">
        <v>15</v>
      </c>
      <c r="AI6" s="9"/>
    </row>
    <row r="7" spans="1:35">
      <c r="B7" s="4" t="str">
        <f>Populations!$C$7</f>
        <v>M 15-24</v>
      </c>
      <c r="C7" s="35"/>
      <c r="D7" s="35"/>
      <c r="E7" s="35"/>
      <c r="F7" s="35"/>
      <c r="G7" s="35"/>
      <c r="H7" s="35"/>
      <c r="I7" s="35"/>
      <c r="J7" s="35"/>
      <c r="K7" s="35"/>
      <c r="L7" s="35"/>
      <c r="M7" s="37">
        <v>100</v>
      </c>
      <c r="N7" s="35"/>
      <c r="O7" s="35"/>
      <c r="P7" s="35"/>
      <c r="Q7" s="35"/>
      <c r="R7" s="37">
        <v>1</v>
      </c>
      <c r="S7" s="35"/>
      <c r="T7" s="35"/>
      <c r="U7" s="35"/>
      <c r="V7" s="35"/>
      <c r="W7" s="37">
        <v>1</v>
      </c>
      <c r="X7" s="35"/>
      <c r="Y7" s="35"/>
      <c r="Z7" s="35"/>
      <c r="AA7" s="35"/>
      <c r="AB7" s="37">
        <v>0.5</v>
      </c>
      <c r="AC7" s="35"/>
      <c r="AD7" s="35"/>
      <c r="AE7" s="35"/>
      <c r="AF7" s="35"/>
      <c r="AG7" s="35"/>
      <c r="AH7" s="6" t="s">
        <v>15</v>
      </c>
      <c r="AI7" s="9"/>
    </row>
    <row r="8" spans="1:35">
      <c r="B8" s="4" t="str">
        <f>Populations!$C$8</f>
        <v>F 15-24</v>
      </c>
      <c r="C8" s="35"/>
      <c r="D8" s="35"/>
      <c r="E8" s="35"/>
      <c r="F8" s="35"/>
      <c r="G8" s="35"/>
      <c r="H8" s="35"/>
      <c r="I8" s="35"/>
      <c r="J8" s="35"/>
      <c r="K8" s="35"/>
      <c r="L8" s="35"/>
      <c r="M8" s="37">
        <v>100</v>
      </c>
      <c r="N8" s="35"/>
      <c r="O8" s="35"/>
      <c r="P8" s="35"/>
      <c r="Q8" s="35"/>
      <c r="R8" s="37">
        <v>1</v>
      </c>
      <c r="S8" s="35"/>
      <c r="T8" s="35"/>
      <c r="U8" s="35"/>
      <c r="V8" s="35"/>
      <c r="W8" s="37">
        <v>1</v>
      </c>
      <c r="X8" s="35"/>
      <c r="Y8" s="35"/>
      <c r="Z8" s="35"/>
      <c r="AA8" s="35"/>
      <c r="AB8" s="37">
        <v>0.5</v>
      </c>
      <c r="AC8" s="35"/>
      <c r="AD8" s="35"/>
      <c r="AE8" s="35"/>
      <c r="AF8" s="35"/>
      <c r="AG8" s="35"/>
      <c r="AH8" s="6" t="s">
        <v>15</v>
      </c>
      <c r="AI8" s="9"/>
    </row>
    <row r="9" spans="1:35">
      <c r="B9" s="4" t="str">
        <f>Populations!$C$9</f>
        <v>M 25-49</v>
      </c>
      <c r="C9" s="35"/>
      <c r="D9" s="35"/>
      <c r="E9" s="35"/>
      <c r="F9" s="35"/>
      <c r="G9" s="35"/>
      <c r="H9" s="35"/>
      <c r="I9" s="35"/>
      <c r="J9" s="35"/>
      <c r="K9" s="35"/>
      <c r="L9" s="35"/>
      <c r="M9" s="37">
        <v>100</v>
      </c>
      <c r="N9" s="35"/>
      <c r="O9" s="35"/>
      <c r="P9" s="35"/>
      <c r="Q9" s="35"/>
      <c r="R9" s="37">
        <v>1</v>
      </c>
      <c r="S9" s="35"/>
      <c r="T9" s="35"/>
      <c r="U9" s="35"/>
      <c r="V9" s="35"/>
      <c r="W9" s="37">
        <v>1</v>
      </c>
      <c r="X9" s="35"/>
      <c r="Y9" s="35"/>
      <c r="Z9" s="35"/>
      <c r="AA9" s="35"/>
      <c r="AB9" s="37">
        <v>0.5</v>
      </c>
      <c r="AC9" s="35"/>
      <c r="AD9" s="35"/>
      <c r="AE9" s="35"/>
      <c r="AF9" s="35"/>
      <c r="AG9" s="35"/>
      <c r="AH9" s="6" t="s">
        <v>15</v>
      </c>
      <c r="AI9" s="9"/>
    </row>
    <row r="10" spans="1:35">
      <c r="B10" s="4" t="str">
        <f>Populations!$C$10</f>
        <v>F 25-49</v>
      </c>
      <c r="C10" s="35"/>
      <c r="D10" s="35"/>
      <c r="E10" s="35"/>
      <c r="F10" s="35"/>
      <c r="G10" s="35"/>
      <c r="H10" s="35"/>
      <c r="I10" s="35"/>
      <c r="J10" s="35"/>
      <c r="K10" s="35"/>
      <c r="L10" s="35"/>
      <c r="M10" s="37">
        <v>100</v>
      </c>
      <c r="N10" s="35"/>
      <c r="O10" s="35"/>
      <c r="P10" s="35"/>
      <c r="Q10" s="35"/>
      <c r="R10" s="37">
        <v>1</v>
      </c>
      <c r="S10" s="35"/>
      <c r="T10" s="35"/>
      <c r="U10" s="35"/>
      <c r="V10" s="35"/>
      <c r="W10" s="37">
        <v>1</v>
      </c>
      <c r="X10" s="35"/>
      <c r="Y10" s="35"/>
      <c r="Z10" s="35"/>
      <c r="AA10" s="35"/>
      <c r="AB10" s="37">
        <v>0.5</v>
      </c>
      <c r="AC10" s="35"/>
      <c r="AD10" s="35"/>
      <c r="AE10" s="35"/>
      <c r="AF10" s="35"/>
      <c r="AG10" s="35"/>
      <c r="AH10" s="6" t="s">
        <v>15</v>
      </c>
      <c r="AI10" s="9"/>
    </row>
    <row r="11" spans="1:35">
      <c r="B11" s="4" t="str">
        <f>Populations!$C$11</f>
        <v>M 50+</v>
      </c>
      <c r="C11" s="35"/>
      <c r="D11" s="35"/>
      <c r="E11" s="35"/>
      <c r="F11" s="35"/>
      <c r="G11" s="35"/>
      <c r="H11" s="35"/>
      <c r="I11" s="35"/>
      <c r="J11" s="35"/>
      <c r="K11" s="35"/>
      <c r="L11" s="35"/>
      <c r="M11" s="37">
        <v>100</v>
      </c>
      <c r="N11" s="35"/>
      <c r="O11" s="35"/>
      <c r="P11" s="35"/>
      <c r="Q11" s="35"/>
      <c r="R11" s="37">
        <v>1</v>
      </c>
      <c r="S11" s="35"/>
      <c r="T11" s="35"/>
      <c r="U11" s="35"/>
      <c r="V11" s="35"/>
      <c r="W11" s="37">
        <v>1</v>
      </c>
      <c r="X11" s="35"/>
      <c r="Y11" s="35"/>
      <c r="Z11" s="35"/>
      <c r="AA11" s="35"/>
      <c r="AB11" s="37">
        <v>0.5</v>
      </c>
      <c r="AC11" s="35"/>
      <c r="AD11" s="35"/>
      <c r="AE11" s="35"/>
      <c r="AF11" s="35"/>
      <c r="AG11" s="35"/>
      <c r="AH11" s="6" t="s">
        <v>15</v>
      </c>
      <c r="AI11" s="9"/>
    </row>
    <row r="12" spans="1:35">
      <c r="B12" s="4" t="str">
        <f>Populations!$C$12</f>
        <v>F 50+</v>
      </c>
      <c r="C12" s="35"/>
      <c r="D12" s="35"/>
      <c r="E12" s="35"/>
      <c r="F12" s="35"/>
      <c r="G12" s="35"/>
      <c r="H12" s="35"/>
      <c r="I12" s="35"/>
      <c r="J12" s="35"/>
      <c r="K12" s="35"/>
      <c r="L12" s="35"/>
      <c r="M12" s="37">
        <v>100</v>
      </c>
      <c r="N12" s="35"/>
      <c r="O12" s="35"/>
      <c r="P12" s="35"/>
      <c r="Q12" s="35"/>
      <c r="R12" s="37">
        <v>1</v>
      </c>
      <c r="S12" s="35"/>
      <c r="T12" s="35"/>
      <c r="U12" s="35"/>
      <c r="V12" s="35"/>
      <c r="W12" s="37">
        <v>1</v>
      </c>
      <c r="X12" s="35"/>
      <c r="Y12" s="35"/>
      <c r="Z12" s="35"/>
      <c r="AA12" s="35"/>
      <c r="AB12" s="37">
        <v>0.5</v>
      </c>
      <c r="AC12" s="9"/>
      <c r="AD12" s="9"/>
      <c r="AE12" s="9"/>
      <c r="AF12" s="9"/>
      <c r="AG12" s="9"/>
      <c r="AH12" s="6" t="s">
        <v>15</v>
      </c>
      <c r="AI12" s="9"/>
    </row>
    <row r="16" spans="1:35">
      <c r="A16" s="2" t="s">
        <v>44</v>
      </c>
    </row>
    <row r="17" spans="1:35">
      <c r="C17" s="4">
        <v>1990</v>
      </c>
      <c r="D17" s="4">
        <v>1991</v>
      </c>
      <c r="E17" s="4">
        <v>1992</v>
      </c>
      <c r="F17" s="4">
        <v>1993</v>
      </c>
      <c r="G17" s="4">
        <v>1994</v>
      </c>
      <c r="H17" s="4">
        <v>1995</v>
      </c>
      <c r="I17" s="4">
        <v>1996</v>
      </c>
      <c r="J17" s="4">
        <v>1997</v>
      </c>
      <c r="K17" s="4">
        <v>1998</v>
      </c>
      <c r="L17" s="4">
        <v>1999</v>
      </c>
      <c r="M17" s="4">
        <v>2000</v>
      </c>
      <c r="N17" s="4">
        <v>2001</v>
      </c>
      <c r="O17" s="4">
        <v>2002</v>
      </c>
      <c r="P17" s="4">
        <v>2003</v>
      </c>
      <c r="Q17" s="4">
        <v>2004</v>
      </c>
      <c r="R17" s="4">
        <v>2005</v>
      </c>
      <c r="S17" s="4">
        <v>2006</v>
      </c>
      <c r="T17" s="4">
        <v>2007</v>
      </c>
      <c r="U17" s="4">
        <v>2008</v>
      </c>
      <c r="V17" s="4">
        <v>2009</v>
      </c>
      <c r="W17" s="4">
        <v>2010</v>
      </c>
      <c r="X17" s="4">
        <v>2011</v>
      </c>
      <c r="Y17" s="4">
        <v>2012</v>
      </c>
      <c r="Z17" s="4">
        <v>2013</v>
      </c>
      <c r="AA17" s="4">
        <v>2014</v>
      </c>
      <c r="AB17" s="4">
        <v>2015</v>
      </c>
      <c r="AC17" s="4">
        <v>2016</v>
      </c>
      <c r="AD17" s="4">
        <v>2017</v>
      </c>
      <c r="AE17" s="4">
        <v>2018</v>
      </c>
      <c r="AF17" s="4">
        <v>2019</v>
      </c>
      <c r="AG17" s="4">
        <v>2020</v>
      </c>
      <c r="AI17" s="4" t="s">
        <v>13</v>
      </c>
    </row>
    <row r="18" spans="1:35">
      <c r="B18" s="4" t="s">
        <v>24</v>
      </c>
      <c r="C18" s="8"/>
      <c r="D18" s="8"/>
      <c r="E18" s="8"/>
      <c r="F18" s="8"/>
      <c r="G18" s="8"/>
      <c r="H18" s="8"/>
      <c r="I18" s="8"/>
      <c r="J18" s="8"/>
      <c r="K18" s="8"/>
      <c r="L18" s="8"/>
      <c r="M18" s="37">
        <v>10</v>
      </c>
      <c r="N18" s="37"/>
      <c r="O18" s="37"/>
      <c r="P18" s="37"/>
      <c r="Q18" s="37"/>
      <c r="R18" s="37">
        <v>1</v>
      </c>
      <c r="S18" s="37"/>
      <c r="T18" s="37"/>
      <c r="U18" s="37"/>
      <c r="V18" s="37"/>
      <c r="W18" s="37">
        <v>0.5</v>
      </c>
      <c r="X18" s="8"/>
      <c r="Y18" s="8"/>
      <c r="Z18" s="8"/>
      <c r="AA18" s="8"/>
      <c r="AB18" s="37">
        <v>0.01</v>
      </c>
      <c r="AC18" s="8"/>
      <c r="AD18" s="8"/>
      <c r="AE18" s="8"/>
      <c r="AF18" s="8"/>
      <c r="AG18" s="8"/>
      <c r="AH18" s="6" t="s">
        <v>15</v>
      </c>
      <c r="AI18" s="36"/>
    </row>
    <row r="22" spans="1:35">
      <c r="A22" s="2" t="s">
        <v>45</v>
      </c>
    </row>
    <row r="23" spans="1:35">
      <c r="C23" s="4">
        <v>1990</v>
      </c>
      <c r="D23" s="4">
        <v>1991</v>
      </c>
      <c r="E23" s="4">
        <v>1992</v>
      </c>
      <c r="F23" s="4">
        <v>1993</v>
      </c>
      <c r="G23" s="4">
        <v>1994</v>
      </c>
      <c r="H23" s="4">
        <v>1995</v>
      </c>
      <c r="I23" s="4">
        <v>1996</v>
      </c>
      <c r="J23" s="4">
        <v>1997</v>
      </c>
      <c r="K23" s="4">
        <v>1998</v>
      </c>
      <c r="L23" s="4">
        <v>1999</v>
      </c>
      <c r="M23" s="4">
        <v>2000</v>
      </c>
      <c r="N23" s="4">
        <v>2001</v>
      </c>
      <c r="O23" s="4">
        <v>2002</v>
      </c>
      <c r="P23" s="4">
        <v>2003</v>
      </c>
      <c r="Q23" s="4">
        <v>2004</v>
      </c>
      <c r="R23" s="4">
        <v>2005</v>
      </c>
      <c r="S23" s="4">
        <v>2006</v>
      </c>
      <c r="T23" s="4">
        <v>2007</v>
      </c>
      <c r="U23" s="4">
        <v>2008</v>
      </c>
      <c r="V23" s="4">
        <v>2009</v>
      </c>
      <c r="W23" s="4">
        <v>2010</v>
      </c>
      <c r="X23" s="4">
        <v>2011</v>
      </c>
      <c r="Y23" s="4">
        <v>2012</v>
      </c>
      <c r="Z23" s="4">
        <v>2013</v>
      </c>
      <c r="AA23" s="4">
        <v>2014</v>
      </c>
      <c r="AB23" s="4">
        <v>2015</v>
      </c>
      <c r="AC23" s="4">
        <v>2016</v>
      </c>
      <c r="AD23" s="4">
        <v>2017</v>
      </c>
      <c r="AE23" s="4">
        <v>2018</v>
      </c>
      <c r="AF23" s="4">
        <v>2019</v>
      </c>
      <c r="AG23" s="4">
        <v>2020</v>
      </c>
      <c r="AI23" s="4" t="s">
        <v>13</v>
      </c>
    </row>
    <row r="24" spans="1:35">
      <c r="B24" s="4" t="str">
        <f>Populations!$C$3</f>
        <v>FSW</v>
      </c>
      <c r="C24" s="8"/>
      <c r="D24" s="8"/>
      <c r="E24" s="8"/>
      <c r="F24" s="8"/>
      <c r="G24" s="8"/>
      <c r="H24" s="8"/>
      <c r="I24" s="8"/>
      <c r="J24" s="8"/>
      <c r="K24" s="8"/>
      <c r="L24" s="8"/>
      <c r="M24" s="8">
        <v>0.1</v>
      </c>
      <c r="N24" s="8"/>
      <c r="O24" s="8"/>
      <c r="P24" s="8"/>
      <c r="Q24" s="8"/>
      <c r="R24" s="8"/>
      <c r="S24" s="8"/>
      <c r="T24" s="8"/>
      <c r="U24" s="8"/>
      <c r="V24" s="63">
        <v>7.5999999999999998E-2</v>
      </c>
      <c r="W24" s="63">
        <v>9.6000000000000002E-2</v>
      </c>
      <c r="X24" s="63">
        <v>7.6999999999999999E-2</v>
      </c>
      <c r="Y24" s="63">
        <v>9.0999999999999998E-2</v>
      </c>
      <c r="Z24" s="63">
        <v>7.4999999999999997E-2</v>
      </c>
      <c r="AA24" s="8"/>
      <c r="AB24" s="8"/>
      <c r="AC24" s="8"/>
      <c r="AD24" s="8"/>
      <c r="AE24" s="8"/>
      <c r="AF24" s="8"/>
      <c r="AG24" s="8"/>
      <c r="AH24" s="6" t="s">
        <v>15</v>
      </c>
      <c r="AI24" s="8"/>
    </row>
    <row r="25" spans="1:35">
      <c r="B25" s="4" t="str">
        <f>Populations!$C$4</f>
        <v>Clients</v>
      </c>
      <c r="C25" s="8"/>
      <c r="D25" s="8"/>
      <c r="E25" s="8"/>
      <c r="F25" s="8"/>
      <c r="G25" s="8"/>
      <c r="H25" s="8"/>
      <c r="I25" s="8"/>
      <c r="J25" s="8"/>
      <c r="K25" s="8"/>
      <c r="L25" s="8"/>
      <c r="M25" s="48">
        <v>0.1</v>
      </c>
      <c r="N25" s="8"/>
      <c r="O25" s="8"/>
      <c r="P25" s="8"/>
      <c r="Q25" s="8"/>
      <c r="R25" s="8"/>
      <c r="S25" s="8"/>
      <c r="T25" s="8"/>
      <c r="U25" s="8"/>
      <c r="V25" s="63">
        <v>7.5999999999999998E-2</v>
      </c>
      <c r="W25" s="63">
        <v>9.6000000000000002E-2</v>
      </c>
      <c r="X25" s="63">
        <v>7.6999999999999999E-2</v>
      </c>
      <c r="Y25" s="63">
        <v>9.0999999999999998E-2</v>
      </c>
      <c r="Z25" s="63">
        <v>7.4999999999999997E-2</v>
      </c>
      <c r="AA25" s="8"/>
      <c r="AB25" s="8"/>
      <c r="AC25" s="8"/>
      <c r="AD25" s="8"/>
      <c r="AE25" s="8"/>
      <c r="AF25" s="8"/>
      <c r="AG25" s="8"/>
      <c r="AH25" s="6" t="s">
        <v>15</v>
      </c>
      <c r="AI25" s="48"/>
    </row>
    <row r="26" spans="1:35">
      <c r="B26" s="4" t="str">
        <f>Populations!$C$5</f>
        <v>MSM</v>
      </c>
      <c r="C26" s="8"/>
      <c r="D26" s="8"/>
      <c r="E26" s="8"/>
      <c r="F26" s="8"/>
      <c r="G26" s="8"/>
      <c r="H26" s="8"/>
      <c r="I26" s="8"/>
      <c r="J26" s="8"/>
      <c r="K26" s="8"/>
      <c r="L26" s="8"/>
      <c r="M26" s="48">
        <v>0.1</v>
      </c>
      <c r="N26" s="8"/>
      <c r="O26" s="8"/>
      <c r="P26" s="8"/>
      <c r="Q26" s="8"/>
      <c r="R26" s="8"/>
      <c r="S26" s="8"/>
      <c r="T26" s="8"/>
      <c r="U26" s="8"/>
      <c r="V26" s="63">
        <v>7.5999999999999998E-2</v>
      </c>
      <c r="W26" s="63">
        <v>9.6000000000000002E-2</v>
      </c>
      <c r="X26" s="63">
        <v>7.6999999999999999E-2</v>
      </c>
      <c r="Y26" s="63">
        <v>9.0999999999999998E-2</v>
      </c>
      <c r="Z26" s="63">
        <v>7.4999999999999997E-2</v>
      </c>
      <c r="AA26" s="8"/>
      <c r="AB26" s="8"/>
      <c r="AC26" s="8"/>
      <c r="AD26" s="8"/>
      <c r="AE26" s="8"/>
      <c r="AF26" s="8"/>
      <c r="AG26" s="8"/>
      <c r="AH26" s="6" t="s">
        <v>15</v>
      </c>
      <c r="AI26" s="48"/>
    </row>
    <row r="27" spans="1:35">
      <c r="B27" s="4" t="str">
        <f>Populations!$C$6</f>
        <v>Children</v>
      </c>
      <c r="C27" s="8"/>
      <c r="D27" s="8"/>
      <c r="E27" s="8"/>
      <c r="F27" s="8"/>
      <c r="G27" s="8"/>
      <c r="H27" s="8"/>
      <c r="I27" s="8"/>
      <c r="J27" s="8"/>
      <c r="K27" s="8"/>
      <c r="L27" s="8"/>
      <c r="M27" s="48">
        <v>0.1</v>
      </c>
      <c r="N27" s="8"/>
      <c r="O27" s="8"/>
      <c r="P27" s="8"/>
      <c r="Q27" s="8"/>
      <c r="R27" s="8"/>
      <c r="S27" s="8"/>
      <c r="T27" s="8"/>
      <c r="U27" s="8"/>
      <c r="V27" s="63">
        <v>7.5999999999999998E-2</v>
      </c>
      <c r="W27" s="63">
        <v>9.6000000000000002E-2</v>
      </c>
      <c r="X27" s="63">
        <v>7.6999999999999999E-2</v>
      </c>
      <c r="Y27" s="63">
        <v>9.0999999999999998E-2</v>
      </c>
      <c r="Z27" s="63">
        <v>7.4999999999999997E-2</v>
      </c>
      <c r="AA27" s="8"/>
      <c r="AB27" s="8"/>
      <c r="AC27" s="8"/>
      <c r="AD27" s="8"/>
      <c r="AE27" s="8"/>
      <c r="AF27" s="8"/>
      <c r="AG27" s="8"/>
      <c r="AH27" s="6" t="s">
        <v>15</v>
      </c>
      <c r="AI27" s="48"/>
    </row>
    <row r="28" spans="1:35">
      <c r="B28" s="4" t="str">
        <f>Populations!$C$7</f>
        <v>M 15-24</v>
      </c>
      <c r="C28" s="8"/>
      <c r="D28" s="8"/>
      <c r="E28" s="8"/>
      <c r="F28" s="8"/>
      <c r="G28" s="8"/>
      <c r="H28" s="8"/>
      <c r="I28" s="8"/>
      <c r="J28" s="8"/>
      <c r="K28" s="8"/>
      <c r="L28" s="8"/>
      <c r="M28" s="48">
        <v>0.1</v>
      </c>
      <c r="N28" s="8"/>
      <c r="O28" s="8"/>
      <c r="P28" s="8"/>
      <c r="Q28" s="8"/>
      <c r="R28" s="8"/>
      <c r="S28" s="8"/>
      <c r="T28" s="8"/>
      <c r="U28" s="8"/>
      <c r="V28" s="63">
        <v>7.5999999999999998E-2</v>
      </c>
      <c r="W28" s="63">
        <v>9.6000000000000002E-2</v>
      </c>
      <c r="X28" s="63">
        <v>7.6999999999999999E-2</v>
      </c>
      <c r="Y28" s="63">
        <v>9.0999999999999998E-2</v>
      </c>
      <c r="Z28" s="63">
        <v>7.4999999999999997E-2</v>
      </c>
      <c r="AA28" s="8"/>
      <c r="AB28" s="8"/>
      <c r="AC28" s="8"/>
      <c r="AD28" s="8"/>
      <c r="AE28" s="8"/>
      <c r="AF28" s="8"/>
      <c r="AG28" s="8"/>
      <c r="AH28" s="6" t="s">
        <v>15</v>
      </c>
      <c r="AI28" s="48"/>
    </row>
    <row r="29" spans="1:35">
      <c r="B29" s="4" t="str">
        <f>Populations!$C$8</f>
        <v>F 15-24</v>
      </c>
      <c r="C29" s="8"/>
      <c r="D29" s="8"/>
      <c r="E29" s="8"/>
      <c r="F29" s="8"/>
      <c r="G29" s="8"/>
      <c r="H29" s="8"/>
      <c r="I29" s="8"/>
      <c r="J29" s="8"/>
      <c r="K29" s="8"/>
      <c r="L29" s="8"/>
      <c r="M29" s="48">
        <v>0.1</v>
      </c>
      <c r="N29" s="8"/>
      <c r="O29" s="8"/>
      <c r="P29" s="8"/>
      <c r="Q29" s="8"/>
      <c r="R29" s="8"/>
      <c r="S29" s="8"/>
      <c r="T29" s="8"/>
      <c r="U29" s="8"/>
      <c r="V29" s="63">
        <v>7.5999999999999998E-2</v>
      </c>
      <c r="W29" s="63">
        <v>9.6000000000000002E-2</v>
      </c>
      <c r="X29" s="63">
        <v>7.6999999999999999E-2</v>
      </c>
      <c r="Y29" s="63">
        <v>9.0999999999999998E-2</v>
      </c>
      <c r="Z29" s="63">
        <v>7.4999999999999997E-2</v>
      </c>
      <c r="AA29" s="8"/>
      <c r="AB29" s="8"/>
      <c r="AC29" s="8"/>
      <c r="AD29" s="8"/>
      <c r="AE29" s="8"/>
      <c r="AF29" s="8"/>
      <c r="AG29" s="8"/>
      <c r="AH29" s="6" t="s">
        <v>15</v>
      </c>
      <c r="AI29" s="48"/>
    </row>
    <row r="30" spans="1:35">
      <c r="B30" s="4" t="str">
        <f>Populations!$C$9</f>
        <v>M 25-49</v>
      </c>
      <c r="C30" s="8"/>
      <c r="D30" s="8"/>
      <c r="E30" s="8"/>
      <c r="F30" s="8"/>
      <c r="G30" s="8"/>
      <c r="H30" s="8"/>
      <c r="I30" s="8"/>
      <c r="J30" s="8"/>
      <c r="K30" s="8"/>
      <c r="L30" s="8"/>
      <c r="M30" s="48">
        <v>0.1</v>
      </c>
      <c r="N30" s="8"/>
      <c r="O30" s="8"/>
      <c r="P30" s="8"/>
      <c r="Q30" s="8"/>
      <c r="R30" s="8"/>
      <c r="S30" s="8"/>
      <c r="T30" s="8"/>
      <c r="U30" s="8"/>
      <c r="V30" s="63">
        <v>7.5999999999999998E-2</v>
      </c>
      <c r="W30" s="63">
        <v>9.6000000000000002E-2</v>
      </c>
      <c r="X30" s="63">
        <v>7.6999999999999999E-2</v>
      </c>
      <c r="Y30" s="63">
        <v>9.0999999999999998E-2</v>
      </c>
      <c r="Z30" s="63">
        <v>7.4999999999999997E-2</v>
      </c>
      <c r="AA30" s="8"/>
      <c r="AB30" s="8"/>
      <c r="AC30" s="8"/>
      <c r="AD30" s="8"/>
      <c r="AE30" s="8"/>
      <c r="AF30" s="8"/>
      <c r="AG30" s="8"/>
      <c r="AH30" s="6" t="s">
        <v>15</v>
      </c>
      <c r="AI30" s="48"/>
    </row>
    <row r="31" spans="1:35">
      <c r="B31" s="4" t="str">
        <f>Populations!$C$10</f>
        <v>F 25-49</v>
      </c>
      <c r="C31" s="8"/>
      <c r="D31" s="8"/>
      <c r="E31" s="8"/>
      <c r="F31" s="8"/>
      <c r="G31" s="8"/>
      <c r="H31" s="8"/>
      <c r="I31" s="8"/>
      <c r="J31" s="8"/>
      <c r="K31" s="8"/>
      <c r="L31" s="8"/>
      <c r="M31" s="48">
        <v>0.1</v>
      </c>
      <c r="N31" s="8"/>
      <c r="O31" s="8"/>
      <c r="P31" s="8"/>
      <c r="Q31" s="8"/>
      <c r="R31" s="8"/>
      <c r="S31" s="8"/>
      <c r="T31" s="8"/>
      <c r="U31" s="8"/>
      <c r="V31" s="63">
        <v>7.5999999999999998E-2</v>
      </c>
      <c r="W31" s="63">
        <v>9.6000000000000002E-2</v>
      </c>
      <c r="X31" s="63">
        <v>7.6999999999999999E-2</v>
      </c>
      <c r="Y31" s="63">
        <v>9.0999999999999998E-2</v>
      </c>
      <c r="Z31" s="63">
        <v>7.4999999999999997E-2</v>
      </c>
      <c r="AA31" s="8"/>
      <c r="AB31" s="8"/>
      <c r="AC31" s="8"/>
      <c r="AD31" s="8"/>
      <c r="AE31" s="8"/>
      <c r="AF31" s="8"/>
      <c r="AG31" s="8"/>
      <c r="AH31" s="6" t="s">
        <v>15</v>
      </c>
      <c r="AI31" s="48"/>
    </row>
    <row r="32" spans="1:35">
      <c r="B32" s="4" t="str">
        <f>Populations!$C$11</f>
        <v>M 50+</v>
      </c>
      <c r="C32" s="8"/>
      <c r="D32" s="8"/>
      <c r="E32" s="8"/>
      <c r="F32" s="8"/>
      <c r="G32" s="8"/>
      <c r="H32" s="8"/>
      <c r="I32" s="8"/>
      <c r="J32" s="8"/>
      <c r="K32" s="8"/>
      <c r="L32" s="8"/>
      <c r="M32" s="48">
        <v>0.1</v>
      </c>
      <c r="N32" s="8"/>
      <c r="O32" s="8"/>
      <c r="P32" s="8"/>
      <c r="Q32" s="8"/>
      <c r="R32" s="8"/>
      <c r="S32" s="8"/>
      <c r="T32" s="8"/>
      <c r="U32" s="8"/>
      <c r="V32" s="63">
        <v>7.5999999999999998E-2</v>
      </c>
      <c r="W32" s="63">
        <v>9.6000000000000002E-2</v>
      </c>
      <c r="X32" s="63">
        <v>7.6999999999999999E-2</v>
      </c>
      <c r="Y32" s="63">
        <v>9.0999999999999998E-2</v>
      </c>
      <c r="Z32" s="63">
        <v>7.4999999999999997E-2</v>
      </c>
      <c r="AA32" s="8"/>
      <c r="AB32" s="8"/>
      <c r="AC32" s="8"/>
      <c r="AD32" s="8"/>
      <c r="AE32" s="8"/>
      <c r="AF32" s="8"/>
      <c r="AG32" s="8"/>
      <c r="AH32" s="6" t="s">
        <v>15</v>
      </c>
      <c r="AI32" s="48"/>
    </row>
    <row r="33" spans="1:35">
      <c r="B33" s="4" t="str">
        <f>Populations!$C$12</f>
        <v>F 50+</v>
      </c>
      <c r="C33" s="8"/>
      <c r="D33" s="8"/>
      <c r="E33" s="8"/>
      <c r="F33" s="8"/>
      <c r="G33" s="8"/>
      <c r="H33" s="8"/>
      <c r="I33" s="8"/>
      <c r="J33" s="8"/>
      <c r="K33" s="8"/>
      <c r="L33" s="8"/>
      <c r="M33" s="48">
        <v>0.1</v>
      </c>
      <c r="N33" s="8"/>
      <c r="O33" s="8"/>
      <c r="P33" s="8"/>
      <c r="Q33" s="8"/>
      <c r="R33" s="8"/>
      <c r="S33" s="8"/>
      <c r="T33" s="8"/>
      <c r="U33" s="8"/>
      <c r="V33" s="63">
        <v>7.5999999999999998E-2</v>
      </c>
      <c r="W33" s="63">
        <v>9.6000000000000002E-2</v>
      </c>
      <c r="X33" s="63">
        <v>7.6999999999999999E-2</v>
      </c>
      <c r="Y33" s="63">
        <v>9.0999999999999998E-2</v>
      </c>
      <c r="Z33" s="63">
        <v>7.4999999999999997E-2</v>
      </c>
      <c r="AA33" s="8"/>
      <c r="AB33" s="8"/>
      <c r="AC33" s="8"/>
      <c r="AD33" s="8"/>
      <c r="AE33" s="8"/>
      <c r="AF33" s="8"/>
      <c r="AG33" s="8"/>
      <c r="AH33" s="6" t="s">
        <v>15</v>
      </c>
      <c r="AI33" s="48"/>
    </row>
    <row r="37" spans="1:35">
      <c r="A37" s="2" t="s">
        <v>46</v>
      </c>
    </row>
    <row r="38" spans="1:35">
      <c r="C38" s="4">
        <v>1990</v>
      </c>
      <c r="D38" s="4">
        <v>1991</v>
      </c>
      <c r="E38" s="4">
        <v>1992</v>
      </c>
      <c r="F38" s="4">
        <v>1993</v>
      </c>
      <c r="G38" s="4">
        <v>1994</v>
      </c>
      <c r="H38" s="4">
        <v>1995</v>
      </c>
      <c r="I38" s="4">
        <v>1996</v>
      </c>
      <c r="J38" s="4">
        <v>1997</v>
      </c>
      <c r="K38" s="4">
        <v>1998</v>
      </c>
      <c r="L38" s="4">
        <v>1999</v>
      </c>
      <c r="M38" s="4">
        <v>2000</v>
      </c>
      <c r="N38" s="4">
        <v>2001</v>
      </c>
      <c r="O38" s="4">
        <v>2002</v>
      </c>
      <c r="P38" s="4">
        <v>2003</v>
      </c>
      <c r="Q38" s="4">
        <v>2004</v>
      </c>
      <c r="R38" s="4">
        <v>2005</v>
      </c>
      <c r="S38" s="4">
        <v>2006</v>
      </c>
      <c r="T38" s="4">
        <v>2007</v>
      </c>
      <c r="U38" s="4">
        <v>2008</v>
      </c>
      <c r="V38" s="4">
        <v>2009</v>
      </c>
      <c r="W38" s="4">
        <v>2010</v>
      </c>
      <c r="X38" s="4">
        <v>2011</v>
      </c>
      <c r="Y38" s="4">
        <v>2012</v>
      </c>
      <c r="Z38" s="4">
        <v>2013</v>
      </c>
      <c r="AA38" s="4">
        <v>2014</v>
      </c>
      <c r="AB38" s="4">
        <v>2015</v>
      </c>
      <c r="AC38" s="4">
        <v>2016</v>
      </c>
      <c r="AD38" s="4">
        <v>2017</v>
      </c>
      <c r="AE38" s="4">
        <v>2018</v>
      </c>
      <c r="AF38" s="4">
        <v>2019</v>
      </c>
      <c r="AG38" s="4">
        <v>2020</v>
      </c>
      <c r="AI38" s="4" t="s">
        <v>13</v>
      </c>
    </row>
    <row r="39" spans="1:35">
      <c r="B39" s="4" t="s">
        <v>24</v>
      </c>
      <c r="C39" s="8"/>
      <c r="D39" s="8"/>
      <c r="E39" s="8"/>
      <c r="F39" s="8"/>
      <c r="G39" s="8"/>
      <c r="H39" s="8"/>
      <c r="I39" s="8"/>
      <c r="J39" s="8"/>
      <c r="K39" s="8"/>
      <c r="L39" s="8"/>
      <c r="M39" s="8">
        <v>0.1</v>
      </c>
      <c r="N39" s="8"/>
      <c r="O39" s="8"/>
      <c r="P39" s="8"/>
      <c r="Q39" s="8"/>
      <c r="R39" s="8"/>
      <c r="S39" s="8"/>
      <c r="T39" s="8"/>
      <c r="U39" s="8"/>
      <c r="V39" s="8"/>
      <c r="W39" s="8"/>
      <c r="X39" s="8"/>
      <c r="Y39" s="8"/>
      <c r="Z39" s="8">
        <v>0.01</v>
      </c>
      <c r="AA39" s="8"/>
      <c r="AB39" s="8"/>
      <c r="AC39" s="8"/>
      <c r="AD39" s="8"/>
      <c r="AE39" s="8"/>
      <c r="AF39" s="8"/>
      <c r="AG39" s="8"/>
      <c r="AH39" s="6" t="s">
        <v>15</v>
      </c>
      <c r="AI39" s="8"/>
    </row>
    <row r="43" spans="1:35">
      <c r="A43" s="2" t="s">
        <v>47</v>
      </c>
    </row>
    <row r="44" spans="1:35">
      <c r="C44" s="4">
        <v>1990</v>
      </c>
      <c r="D44" s="4">
        <v>1991</v>
      </c>
      <c r="E44" s="4">
        <v>1992</v>
      </c>
      <c r="F44" s="4">
        <v>1993</v>
      </c>
      <c r="G44" s="4">
        <v>1994</v>
      </c>
      <c r="H44" s="4">
        <v>1995</v>
      </c>
      <c r="I44" s="4">
        <v>1996</v>
      </c>
      <c r="J44" s="4">
        <v>1997</v>
      </c>
      <c r="K44" s="4">
        <v>1998</v>
      </c>
      <c r="L44" s="4">
        <v>1999</v>
      </c>
      <c r="M44" s="4">
        <v>2000</v>
      </c>
      <c r="N44" s="4">
        <v>2001</v>
      </c>
      <c r="O44" s="4">
        <v>2002</v>
      </c>
      <c r="P44" s="4">
        <v>2003</v>
      </c>
      <c r="Q44" s="4">
        <v>2004</v>
      </c>
      <c r="R44" s="4">
        <v>2005</v>
      </c>
      <c r="S44" s="4">
        <v>2006</v>
      </c>
      <c r="T44" s="4">
        <v>2007</v>
      </c>
      <c r="U44" s="4">
        <v>2008</v>
      </c>
      <c r="V44" s="4">
        <v>2009</v>
      </c>
      <c r="W44" s="4">
        <v>2010</v>
      </c>
      <c r="X44" s="4">
        <v>2011</v>
      </c>
      <c r="Y44" s="4">
        <v>2012</v>
      </c>
      <c r="Z44" s="4">
        <v>2013</v>
      </c>
      <c r="AA44" s="4">
        <v>2014</v>
      </c>
      <c r="AB44" s="4">
        <v>2015</v>
      </c>
      <c r="AC44" s="4">
        <v>2016</v>
      </c>
      <c r="AD44" s="4">
        <v>2017</v>
      </c>
      <c r="AE44" s="4">
        <v>2018</v>
      </c>
      <c r="AF44" s="4">
        <v>2019</v>
      </c>
      <c r="AG44" s="4">
        <v>2020</v>
      </c>
      <c r="AI44" s="4" t="s">
        <v>13</v>
      </c>
    </row>
    <row r="45" spans="1:35">
      <c r="B45" s="4" t="s">
        <v>24</v>
      </c>
      <c r="C45" s="37"/>
      <c r="D45" s="37"/>
      <c r="E45" s="37"/>
      <c r="F45" s="37"/>
      <c r="G45" s="37"/>
      <c r="H45" s="37"/>
      <c r="I45" s="37"/>
      <c r="J45" s="37"/>
      <c r="K45" s="37"/>
      <c r="L45" s="37"/>
      <c r="M45" s="37">
        <f>$AA$47*'Testing &amp; treatment'!M24</f>
        <v>0</v>
      </c>
      <c r="N45" s="37">
        <f>$AA$47*'Testing &amp; treatment'!N24</f>
        <v>0</v>
      </c>
      <c r="O45" s="37">
        <f>$AA$47*'Testing &amp; treatment'!O24</f>
        <v>0</v>
      </c>
      <c r="P45" s="37">
        <f>$AA$47*'Testing &amp; treatment'!P24</f>
        <v>99.717345750873108</v>
      </c>
      <c r="Q45" s="37">
        <f>$AA$47*'Testing &amp; treatment'!Q24</f>
        <v>402.92293364377184</v>
      </c>
      <c r="R45" s="37">
        <f>$AA$47*'Testing &amp; treatment'!R24</f>
        <v>812.33154831199067</v>
      </c>
      <c r="S45" s="37">
        <f>$AA$47*'Testing &amp; treatment'!S24</f>
        <v>1306.054016298021</v>
      </c>
      <c r="T45" s="37">
        <f>$AA$47*'Testing &amp; treatment'!T24</f>
        <v>1593.0454016298022</v>
      </c>
      <c r="U45" s="37">
        <f>$AA$47*'Testing &amp; treatment'!U24</f>
        <v>2004.8861466821886</v>
      </c>
      <c r="V45" s="37">
        <f>$AA$47*'Testing &amp; treatment'!V24</f>
        <v>2295.9310826542492</v>
      </c>
      <c r="W45" s="37">
        <f>$AA$47*'Testing &amp; treatment'!W24</f>
        <v>2479.9622817229338</v>
      </c>
      <c r="X45" s="37">
        <f>$AA$47*'Testing &amp; treatment'!X24</f>
        <v>2782.3571594877767</v>
      </c>
      <c r="Y45" s="37">
        <f>$AA$47*'Testing &amp; treatment'!Y24</f>
        <v>3013.4095459837022</v>
      </c>
      <c r="Z45" s="37">
        <f>$AA$47*'Testing &amp; treatment'!Z24</f>
        <v>3286.618859138533</v>
      </c>
      <c r="AA45" s="74">
        <f>3482</f>
        <v>3482</v>
      </c>
      <c r="AB45" s="37"/>
      <c r="AC45" s="37">
        <f>$AA$47*'Testing &amp; treatment'!AC24</f>
        <v>3884.1122235157159</v>
      </c>
      <c r="AD45" s="37"/>
      <c r="AE45" s="37"/>
      <c r="AF45" s="37"/>
      <c r="AG45" s="37"/>
      <c r="AH45" s="6" t="s">
        <v>15</v>
      </c>
      <c r="AI45" s="9"/>
    </row>
    <row r="47" spans="1:35">
      <c r="AA47">
        <f>AA45/'Testing &amp; treatment'!$AA$24</f>
        <v>0.81071012805587894</v>
      </c>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97"/>
  <sheetViews>
    <sheetView zoomScale="120" zoomScaleNormal="120" zoomScalePageLayoutView="120" workbookViewId="0">
      <selection activeCell="M65" sqref="M65"/>
    </sheetView>
  </sheetViews>
  <sheetFormatPr baseColWidth="10" defaultColWidth="8.83203125" defaultRowHeight="14" x14ac:dyDescent="0"/>
  <cols>
    <col min="3" max="12" width="0" hidden="1" customWidth="1"/>
    <col min="27" max="27" width="10.83203125" bestFit="1" customWidth="1"/>
  </cols>
  <sheetData>
    <row r="1" spans="1:35">
      <c r="A1" s="2" t="s">
        <v>48</v>
      </c>
    </row>
    <row r="2" spans="1:35">
      <c r="C2" s="4">
        <v>1990</v>
      </c>
      <c r="D2" s="4">
        <v>1991</v>
      </c>
      <c r="E2" s="4">
        <v>1992</v>
      </c>
      <c r="F2" s="4">
        <v>1993</v>
      </c>
      <c r="G2" s="4">
        <v>1994</v>
      </c>
      <c r="H2" s="4">
        <v>1995</v>
      </c>
      <c r="I2" s="4">
        <v>1996</v>
      </c>
      <c r="J2" s="4">
        <v>1997</v>
      </c>
      <c r="K2" s="4">
        <v>1998</v>
      </c>
      <c r="L2" s="4">
        <v>1999</v>
      </c>
      <c r="M2" s="4">
        <v>2000</v>
      </c>
      <c r="N2" s="4">
        <v>2001</v>
      </c>
      <c r="O2" s="4">
        <v>2002</v>
      </c>
      <c r="P2" s="4">
        <v>2003</v>
      </c>
      <c r="Q2" s="4">
        <v>2004</v>
      </c>
      <c r="R2" s="4">
        <v>2005</v>
      </c>
      <c r="S2" s="4">
        <v>2006</v>
      </c>
      <c r="T2" s="4">
        <v>2007</v>
      </c>
      <c r="U2" s="4">
        <v>2008</v>
      </c>
      <c r="V2" s="4">
        <v>2009</v>
      </c>
      <c r="W2" s="4">
        <v>2010</v>
      </c>
      <c r="X2" s="4">
        <v>2011</v>
      </c>
      <c r="Y2" s="4">
        <v>2012</v>
      </c>
      <c r="Z2" s="4">
        <v>2013</v>
      </c>
      <c r="AA2" s="4">
        <v>2014</v>
      </c>
      <c r="AB2" s="4">
        <v>2015</v>
      </c>
      <c r="AC2" s="4">
        <v>2016</v>
      </c>
      <c r="AD2" s="4">
        <v>2017</v>
      </c>
      <c r="AE2" s="4">
        <v>2018</v>
      </c>
      <c r="AF2" s="4">
        <v>2019</v>
      </c>
      <c r="AG2" s="4">
        <v>2020</v>
      </c>
      <c r="AI2" s="4" t="s">
        <v>13</v>
      </c>
    </row>
    <row r="3" spans="1:35">
      <c r="B3" s="4" t="str">
        <f>Populations!$C$3</f>
        <v>FSW</v>
      </c>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6" t="s">
        <v>15</v>
      </c>
      <c r="AI3" s="39">
        <v>0</v>
      </c>
    </row>
    <row r="4" spans="1:35">
      <c r="B4" s="4" t="str">
        <f>Populations!$C$4</f>
        <v>Clients</v>
      </c>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t="s">
        <v>15</v>
      </c>
      <c r="AI4" s="39">
        <v>40</v>
      </c>
    </row>
    <row r="5" spans="1:35">
      <c r="B5" s="4" t="str">
        <f>Populations!$C$5</f>
        <v>MSM</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6" t="s">
        <v>15</v>
      </c>
      <c r="AI5" s="39">
        <v>0</v>
      </c>
    </row>
    <row r="6" spans="1:35">
      <c r="B6" s="4" t="str">
        <f>Populations!$C$6</f>
        <v>Children</v>
      </c>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6" t="s">
        <v>15</v>
      </c>
      <c r="AI6" s="38">
        <v>0</v>
      </c>
    </row>
    <row r="7" spans="1:35">
      <c r="B7" s="4" t="str">
        <f>Populations!$C$7</f>
        <v>M 15-24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6" t="s">
        <v>15</v>
      </c>
      <c r="AI7" s="38">
        <v>0</v>
      </c>
    </row>
    <row r="8" spans="1:35">
      <c r="B8" s="4" t="str">
        <f>Populations!$C$8</f>
        <v>F 15-24</v>
      </c>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t="s">
        <v>15</v>
      </c>
      <c r="AI8" s="38">
        <v>0</v>
      </c>
    </row>
    <row r="9" spans="1:35">
      <c r="B9" s="4" t="str">
        <f>Populations!$C$9</f>
        <v>M 25-49</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t="s">
        <v>15</v>
      </c>
      <c r="AI9" s="38">
        <v>80</v>
      </c>
    </row>
    <row r="10" spans="1:35">
      <c r="B10" s="4" t="str">
        <f>Populations!$C$10</f>
        <v>F 25-49</v>
      </c>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t="s">
        <v>15</v>
      </c>
      <c r="AI10" s="38">
        <v>80</v>
      </c>
    </row>
    <row r="11" spans="1:35">
      <c r="B11" s="4" t="str">
        <f>Populations!$C$11</f>
        <v>M 50+</v>
      </c>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t="s">
        <v>15</v>
      </c>
      <c r="AI11" s="38">
        <v>40</v>
      </c>
    </row>
    <row r="12" spans="1:35">
      <c r="B12" s="4" t="str">
        <f>Populations!$C$12</f>
        <v>F 50+</v>
      </c>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t="s">
        <v>15</v>
      </c>
      <c r="AI12" s="38">
        <v>40</v>
      </c>
    </row>
    <row r="16" spans="1:35">
      <c r="A16" s="2" t="s">
        <v>49</v>
      </c>
    </row>
    <row r="17" spans="1:35">
      <c r="C17" s="4">
        <v>1990</v>
      </c>
      <c r="D17" s="4">
        <v>1991</v>
      </c>
      <c r="E17" s="4">
        <v>1992</v>
      </c>
      <c r="F17" s="4">
        <v>1993</v>
      </c>
      <c r="G17" s="4">
        <v>1994</v>
      </c>
      <c r="H17" s="4">
        <v>1995</v>
      </c>
      <c r="I17" s="4">
        <v>1996</v>
      </c>
      <c r="J17" s="4">
        <v>1997</v>
      </c>
      <c r="K17" s="4">
        <v>1998</v>
      </c>
      <c r="L17" s="4">
        <v>1999</v>
      </c>
      <c r="M17" s="4">
        <v>2000</v>
      </c>
      <c r="N17" s="4">
        <v>2001</v>
      </c>
      <c r="O17" s="4">
        <v>2002</v>
      </c>
      <c r="P17" s="4">
        <v>2003</v>
      </c>
      <c r="Q17" s="4">
        <v>2004</v>
      </c>
      <c r="R17" s="4">
        <v>2005</v>
      </c>
      <c r="S17" s="4">
        <v>2006</v>
      </c>
      <c r="T17" s="4">
        <v>2007</v>
      </c>
      <c r="U17" s="4">
        <v>2008</v>
      </c>
      <c r="V17" s="4">
        <v>2009</v>
      </c>
      <c r="W17" s="4">
        <v>2010</v>
      </c>
      <c r="X17" s="4">
        <v>2011</v>
      </c>
      <c r="Y17" s="4">
        <v>2012</v>
      </c>
      <c r="Z17" s="4">
        <v>2013</v>
      </c>
      <c r="AA17" s="4">
        <v>2014</v>
      </c>
      <c r="AB17" s="4">
        <v>2015</v>
      </c>
      <c r="AC17" s="4">
        <v>2016</v>
      </c>
      <c r="AD17" s="4">
        <v>2017</v>
      </c>
      <c r="AE17" s="4">
        <v>2018</v>
      </c>
      <c r="AF17" s="4">
        <v>2019</v>
      </c>
      <c r="AG17" s="4">
        <v>2020</v>
      </c>
      <c r="AI17" s="4" t="s">
        <v>13</v>
      </c>
    </row>
    <row r="18" spans="1:35">
      <c r="B18" s="4" t="str">
        <f>Populations!$C$3</f>
        <v>FSW</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t="s">
        <v>15</v>
      </c>
      <c r="AI18" s="41">
        <v>50</v>
      </c>
    </row>
    <row r="19" spans="1:35">
      <c r="B19" s="4" t="str">
        <f>Populations!$C$4</f>
        <v>Clients</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t="s">
        <v>15</v>
      </c>
      <c r="AI19" s="41">
        <v>10</v>
      </c>
    </row>
    <row r="20" spans="1:35">
      <c r="B20" s="4" t="str">
        <f>Populations!$C$5</f>
        <v>MSM</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t="s">
        <v>15</v>
      </c>
      <c r="AI20" s="41">
        <v>70</v>
      </c>
    </row>
    <row r="21" spans="1:35">
      <c r="B21" s="4" t="str">
        <f>Populations!$C$6</f>
        <v>Children</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t="s">
        <v>15</v>
      </c>
      <c r="AI21" s="41">
        <v>0</v>
      </c>
    </row>
    <row r="22" spans="1:35">
      <c r="B22" s="4" t="str">
        <f>Populations!$C$7</f>
        <v>M 15-24</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t="s">
        <v>15</v>
      </c>
      <c r="AI22" s="40">
        <v>50</v>
      </c>
    </row>
    <row r="23" spans="1:35">
      <c r="B23" s="4" t="str">
        <f>Populations!$C$8</f>
        <v>F 15-24</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t="s">
        <v>15</v>
      </c>
      <c r="AI23" s="40">
        <v>50</v>
      </c>
    </row>
    <row r="24" spans="1:35">
      <c r="B24" s="4" t="str">
        <f>Populations!$C$9</f>
        <v>M 25-49</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6" t="s">
        <v>15</v>
      </c>
      <c r="AI24" s="40">
        <v>10</v>
      </c>
    </row>
    <row r="25" spans="1:35">
      <c r="B25" s="4" t="str">
        <f>Populations!$C$10</f>
        <v>F 25-49</v>
      </c>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6" t="s">
        <v>15</v>
      </c>
      <c r="AI25" s="40">
        <v>10</v>
      </c>
    </row>
    <row r="26" spans="1:35">
      <c r="B26" s="4" t="str">
        <f>Populations!$C$11</f>
        <v>M 50+</v>
      </c>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6" t="s">
        <v>15</v>
      </c>
      <c r="AI26" s="40">
        <v>10</v>
      </c>
    </row>
    <row r="27" spans="1:35">
      <c r="B27" s="4" t="str">
        <f>Populations!$C$12</f>
        <v>F 50+</v>
      </c>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6" t="s">
        <v>15</v>
      </c>
      <c r="AI27" s="40">
        <v>10</v>
      </c>
    </row>
    <row r="31" spans="1:35">
      <c r="A31" s="2" t="s">
        <v>50</v>
      </c>
    </row>
    <row r="32" spans="1:35">
      <c r="C32" s="4">
        <v>1990</v>
      </c>
      <c r="D32" s="4">
        <v>1991</v>
      </c>
      <c r="E32" s="4">
        <v>1992</v>
      </c>
      <c r="F32" s="4">
        <v>1993</v>
      </c>
      <c r="G32" s="4">
        <v>1994</v>
      </c>
      <c r="H32" s="4">
        <v>1995</v>
      </c>
      <c r="I32" s="4">
        <v>1996</v>
      </c>
      <c r="J32" s="4">
        <v>1997</v>
      </c>
      <c r="K32" s="4">
        <v>1998</v>
      </c>
      <c r="L32" s="4">
        <v>1999</v>
      </c>
      <c r="M32" s="4">
        <v>2000</v>
      </c>
      <c r="N32" s="4">
        <v>2001</v>
      </c>
      <c r="O32" s="4">
        <v>2002</v>
      </c>
      <c r="P32" s="4">
        <v>2003</v>
      </c>
      <c r="Q32" s="4">
        <v>2004</v>
      </c>
      <c r="R32" s="4">
        <v>2005</v>
      </c>
      <c r="S32" s="4">
        <v>2006</v>
      </c>
      <c r="T32" s="4">
        <v>2007</v>
      </c>
      <c r="U32" s="4">
        <v>2008</v>
      </c>
      <c r="V32" s="4">
        <v>2009</v>
      </c>
      <c r="W32" s="4">
        <v>2010</v>
      </c>
      <c r="X32" s="4">
        <v>2011</v>
      </c>
      <c r="Y32" s="4">
        <v>2012</v>
      </c>
      <c r="Z32" s="4">
        <v>2013</v>
      </c>
      <c r="AA32" s="4">
        <v>2014</v>
      </c>
      <c r="AB32" s="4">
        <v>2015</v>
      </c>
      <c r="AC32" s="4">
        <v>2016</v>
      </c>
      <c r="AD32" s="4">
        <v>2017</v>
      </c>
      <c r="AE32" s="4">
        <v>2018</v>
      </c>
      <c r="AF32" s="4">
        <v>2019</v>
      </c>
      <c r="AG32" s="4">
        <v>2020</v>
      </c>
      <c r="AI32" s="4" t="s">
        <v>13</v>
      </c>
    </row>
    <row r="33" spans="1:35">
      <c r="B33" s="4" t="str">
        <f>Populations!$C$3</f>
        <v>FSW</v>
      </c>
      <c r="C33" s="5"/>
      <c r="D33" s="5"/>
      <c r="E33" s="5"/>
      <c r="F33" s="5"/>
      <c r="G33" s="5"/>
      <c r="H33" s="5"/>
      <c r="I33" s="5"/>
      <c r="J33" s="5"/>
      <c r="K33" s="5"/>
      <c r="L33" s="5"/>
      <c r="M33" s="5"/>
      <c r="N33" s="5"/>
      <c r="O33" s="5"/>
      <c r="P33" s="5"/>
      <c r="Q33" s="5"/>
      <c r="R33" s="5"/>
      <c r="S33" s="5"/>
      <c r="T33" s="5"/>
      <c r="U33" s="5"/>
      <c r="V33" s="5"/>
      <c r="W33" s="5"/>
      <c r="X33" s="5"/>
      <c r="Y33" s="5"/>
      <c r="Z33" s="5"/>
      <c r="AA33" s="58">
        <f>7.6*52</f>
        <v>395.2</v>
      </c>
      <c r="AB33" s="5"/>
      <c r="AC33" s="5"/>
      <c r="AD33" s="5"/>
      <c r="AE33" s="5"/>
      <c r="AF33" s="5"/>
      <c r="AG33" s="5"/>
      <c r="AH33" s="6" t="s">
        <v>15</v>
      </c>
      <c r="AI33" s="5"/>
    </row>
    <row r="34" spans="1:35">
      <c r="B34" s="4" t="str">
        <f>Populations!$C$4</f>
        <v>Clients</v>
      </c>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6" t="s">
        <v>15</v>
      </c>
      <c r="AI34" s="5">
        <v>50</v>
      </c>
    </row>
    <row r="35" spans="1:35">
      <c r="B35" s="4" t="str">
        <f>Populations!$C$5</f>
        <v>MSM</v>
      </c>
      <c r="C35" s="5"/>
      <c r="D35" s="5"/>
      <c r="E35" s="5"/>
      <c r="F35" s="5"/>
      <c r="G35" s="5"/>
      <c r="H35" s="5"/>
      <c r="I35" s="5"/>
      <c r="J35" s="5"/>
      <c r="K35" s="5"/>
      <c r="L35" s="5"/>
      <c r="M35" s="5"/>
      <c r="N35" s="5"/>
      <c r="O35" s="5"/>
      <c r="P35" s="5"/>
      <c r="Q35" s="5"/>
      <c r="R35" s="5"/>
      <c r="S35" s="5"/>
      <c r="T35" s="5"/>
      <c r="U35" s="5"/>
      <c r="V35" s="5"/>
      <c r="W35" s="5"/>
      <c r="X35" s="5"/>
      <c r="Y35" s="5"/>
      <c r="Z35" s="5"/>
      <c r="AA35" s="5">
        <v>10</v>
      </c>
      <c r="AB35" s="5"/>
      <c r="AC35" s="5"/>
      <c r="AD35" s="5"/>
      <c r="AE35" s="5"/>
      <c r="AF35" s="5"/>
      <c r="AG35" s="5"/>
      <c r="AH35" s="6" t="s">
        <v>15</v>
      </c>
      <c r="AI35" s="5">
        <v>0</v>
      </c>
    </row>
    <row r="36" spans="1:35">
      <c r="B36" s="4" t="str">
        <f>Populations!$C$6</f>
        <v>Children</v>
      </c>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6" t="s">
        <v>15</v>
      </c>
      <c r="AI36" s="5">
        <v>0</v>
      </c>
    </row>
    <row r="37" spans="1:35">
      <c r="B37" s="4" t="str">
        <f>Populations!$C$7</f>
        <v>M 15-24</v>
      </c>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6" t="s">
        <v>15</v>
      </c>
      <c r="AI37" s="40">
        <v>0</v>
      </c>
    </row>
    <row r="38" spans="1:35">
      <c r="B38" s="4" t="str">
        <f>Populations!$C$8</f>
        <v>F 15-24</v>
      </c>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6" t="s">
        <v>15</v>
      </c>
      <c r="AI38" s="40">
        <v>0</v>
      </c>
    </row>
    <row r="39" spans="1:35">
      <c r="B39" s="4" t="str">
        <f>Populations!$C$9</f>
        <v>M 25-49</v>
      </c>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6" t="s">
        <v>15</v>
      </c>
      <c r="AI39" s="40">
        <v>0</v>
      </c>
    </row>
    <row r="40" spans="1:35">
      <c r="B40" s="4" t="str">
        <f>Populations!$C$10</f>
        <v>F 25-49</v>
      </c>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6" t="s">
        <v>15</v>
      </c>
      <c r="AI40" s="40">
        <v>0</v>
      </c>
    </row>
    <row r="41" spans="1:35">
      <c r="B41" s="4" t="str">
        <f>Populations!$C$11</f>
        <v>M 50+</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6" t="s">
        <v>15</v>
      </c>
      <c r="AI41" s="40">
        <v>0</v>
      </c>
    </row>
    <row r="42" spans="1:35">
      <c r="B42" s="4" t="str">
        <f>Populations!$C$12</f>
        <v>F 50+</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6" t="s">
        <v>15</v>
      </c>
      <c r="AI42" s="40">
        <v>0</v>
      </c>
    </row>
    <row r="46" spans="1:35">
      <c r="A46" s="2" t="s">
        <v>51</v>
      </c>
    </row>
    <row r="47" spans="1:35">
      <c r="C47" s="4">
        <v>1990</v>
      </c>
      <c r="D47" s="4">
        <v>1991</v>
      </c>
      <c r="E47" s="4">
        <v>1992</v>
      </c>
      <c r="F47" s="4">
        <v>1993</v>
      </c>
      <c r="G47" s="4">
        <v>1994</v>
      </c>
      <c r="H47" s="4">
        <v>1995</v>
      </c>
      <c r="I47" s="4">
        <v>1996</v>
      </c>
      <c r="J47" s="4">
        <v>1997</v>
      </c>
      <c r="K47" s="4">
        <v>1998</v>
      </c>
      <c r="L47" s="4">
        <v>1999</v>
      </c>
      <c r="M47" s="4">
        <v>2000</v>
      </c>
      <c r="N47" s="4">
        <v>2001</v>
      </c>
      <c r="O47" s="4">
        <v>2002</v>
      </c>
      <c r="P47" s="4">
        <v>2003</v>
      </c>
      <c r="Q47" s="4">
        <v>2004</v>
      </c>
      <c r="R47" s="4">
        <v>2005</v>
      </c>
      <c r="S47" s="4">
        <v>2006</v>
      </c>
      <c r="T47" s="4">
        <v>2007</v>
      </c>
      <c r="U47" s="4">
        <v>2008</v>
      </c>
      <c r="V47" s="4">
        <v>2009</v>
      </c>
      <c r="W47" s="4">
        <v>2010</v>
      </c>
      <c r="X47" s="4">
        <v>2011</v>
      </c>
      <c r="Y47" s="4">
        <v>2012</v>
      </c>
      <c r="Z47" s="4">
        <v>2013</v>
      </c>
      <c r="AA47" s="4">
        <v>2014</v>
      </c>
      <c r="AB47" s="4">
        <v>2015</v>
      </c>
      <c r="AC47" s="4">
        <v>2016</v>
      </c>
      <c r="AD47" s="4">
        <v>2017</v>
      </c>
      <c r="AE47" s="4">
        <v>2018</v>
      </c>
      <c r="AF47" s="4">
        <v>2019</v>
      </c>
      <c r="AG47" s="4">
        <v>2020</v>
      </c>
      <c r="AI47" s="4" t="s">
        <v>13</v>
      </c>
    </row>
    <row r="48" spans="1:35">
      <c r="B48" s="4" t="str">
        <f>Populations!$C$3</f>
        <v>FSW</v>
      </c>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6" t="s">
        <v>15</v>
      </c>
      <c r="AI48" s="42">
        <v>0.05</v>
      </c>
    </row>
    <row r="49" spans="1:35">
      <c r="B49" s="4" t="str">
        <f>Populations!$C$4</f>
        <v>Clients</v>
      </c>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6" t="s">
        <v>15</v>
      </c>
      <c r="AI49" s="48">
        <v>0.05</v>
      </c>
    </row>
    <row r="50" spans="1:35">
      <c r="B50" s="4" t="str">
        <f>Populations!$C$5</f>
        <v>MSM</v>
      </c>
      <c r="C50" s="43"/>
      <c r="D50" s="43"/>
      <c r="E50" s="43"/>
      <c r="F50" s="43"/>
      <c r="G50" s="43"/>
      <c r="H50" s="43"/>
      <c r="I50" s="43"/>
      <c r="J50" s="43"/>
      <c r="K50" s="43"/>
      <c r="L50" s="43"/>
      <c r="M50" s="43"/>
      <c r="N50" s="43"/>
      <c r="O50" s="43"/>
      <c r="P50" s="43"/>
      <c r="Q50" s="43"/>
      <c r="R50" s="63">
        <v>0.68100000000000005</v>
      </c>
      <c r="S50" s="43"/>
      <c r="T50" s="43"/>
      <c r="U50" s="43"/>
      <c r="V50" s="63">
        <v>0.79700000000000004</v>
      </c>
      <c r="W50" s="43"/>
      <c r="X50" s="43"/>
      <c r="Y50" s="43"/>
      <c r="Z50" s="43"/>
      <c r="AA50" s="43"/>
      <c r="AB50" s="43"/>
      <c r="AC50" s="43"/>
      <c r="AD50" s="43"/>
      <c r="AE50" s="43"/>
      <c r="AF50" s="43"/>
      <c r="AG50" s="43"/>
      <c r="AH50" s="6" t="s">
        <v>15</v>
      </c>
      <c r="AI50" s="42"/>
    </row>
    <row r="51" spans="1:35">
      <c r="B51" s="4" t="str">
        <f>Populations!$C$6</f>
        <v>Children</v>
      </c>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6" t="s">
        <v>15</v>
      </c>
      <c r="AI51" s="48">
        <v>0</v>
      </c>
    </row>
    <row r="52" spans="1:35">
      <c r="B52" s="4" t="str">
        <f>Populations!$C$7</f>
        <v>M 15-24</v>
      </c>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6" t="s">
        <v>15</v>
      </c>
      <c r="AI52" s="48">
        <v>0.05</v>
      </c>
    </row>
    <row r="53" spans="1:35">
      <c r="B53" s="4" t="str">
        <f>Populations!$C$8</f>
        <v>F 15-24</v>
      </c>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6" t="s">
        <v>15</v>
      </c>
      <c r="AI53" s="48">
        <v>0.05</v>
      </c>
    </row>
    <row r="54" spans="1:35">
      <c r="B54" s="4" t="str">
        <f>Populations!$C$9</f>
        <v>M 25-49</v>
      </c>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6" t="s">
        <v>15</v>
      </c>
      <c r="AI54" s="48">
        <v>0.05</v>
      </c>
    </row>
    <row r="55" spans="1:35">
      <c r="B55" s="4" t="str">
        <f>Populations!$C$10</f>
        <v>F 25-49</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6" t="s">
        <v>15</v>
      </c>
      <c r="AI55" s="48">
        <v>0.05</v>
      </c>
    </row>
    <row r="56" spans="1:35">
      <c r="B56" s="4" t="str">
        <f>Populations!$C$11</f>
        <v>M 50+</v>
      </c>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6" t="s">
        <v>15</v>
      </c>
      <c r="AI56" s="48">
        <v>0.05</v>
      </c>
    </row>
    <row r="57" spans="1:35">
      <c r="B57" s="4" t="str">
        <f>Populations!$C$12</f>
        <v>F 50+</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6" t="s">
        <v>15</v>
      </c>
      <c r="AI57" s="48">
        <v>0.05</v>
      </c>
    </row>
    <row r="61" spans="1:35">
      <c r="A61" s="2" t="s">
        <v>52</v>
      </c>
    </row>
    <row r="62" spans="1:35">
      <c r="C62" s="4">
        <v>1990</v>
      </c>
      <c r="D62" s="4">
        <v>1991</v>
      </c>
      <c r="E62" s="4">
        <v>1992</v>
      </c>
      <c r="F62" s="4">
        <v>1993</v>
      </c>
      <c r="G62" s="4">
        <v>1994</v>
      </c>
      <c r="H62" s="4">
        <v>1995</v>
      </c>
      <c r="I62" s="4">
        <v>1996</v>
      </c>
      <c r="J62" s="4">
        <v>1997</v>
      </c>
      <c r="K62" s="4">
        <v>1998</v>
      </c>
      <c r="L62" s="4">
        <v>1999</v>
      </c>
      <c r="M62" s="4">
        <v>2000</v>
      </c>
      <c r="N62" s="4">
        <v>2001</v>
      </c>
      <c r="O62" s="4">
        <v>2002</v>
      </c>
      <c r="P62" s="4">
        <v>2003</v>
      </c>
      <c r="Q62" s="4">
        <v>2004</v>
      </c>
      <c r="R62" s="4">
        <v>2005</v>
      </c>
      <c r="S62" s="4">
        <v>2006</v>
      </c>
      <c r="T62" s="4">
        <v>2007</v>
      </c>
      <c r="U62" s="4">
        <v>2008</v>
      </c>
      <c r="V62" s="4">
        <v>2009</v>
      </c>
      <c r="W62" s="4">
        <v>2010</v>
      </c>
      <c r="X62" s="4">
        <v>2011</v>
      </c>
      <c r="Y62" s="4">
        <v>2012</v>
      </c>
      <c r="Z62" s="4">
        <v>2013</v>
      </c>
      <c r="AA62" s="4">
        <v>2014</v>
      </c>
      <c r="AB62" s="4">
        <v>2015</v>
      </c>
      <c r="AC62" s="4">
        <v>2016</v>
      </c>
      <c r="AD62" s="4">
        <v>2017</v>
      </c>
      <c r="AE62" s="4">
        <v>2018</v>
      </c>
      <c r="AF62" s="4">
        <v>2019</v>
      </c>
      <c r="AG62" s="4">
        <v>2020</v>
      </c>
      <c r="AI62" s="4" t="s">
        <v>13</v>
      </c>
    </row>
    <row r="63" spans="1:35">
      <c r="B63" s="4" t="str">
        <f>Populations!$C$3</f>
        <v>FSW</v>
      </c>
      <c r="C63" s="8"/>
      <c r="D63" s="8"/>
      <c r="E63" s="8"/>
      <c r="F63" s="8"/>
      <c r="G63" s="8"/>
      <c r="H63" s="8"/>
      <c r="I63" s="8"/>
      <c r="J63" s="8"/>
      <c r="K63" s="8"/>
      <c r="L63" s="8"/>
      <c r="M63" s="50"/>
      <c r="N63" s="50"/>
      <c r="O63" s="50"/>
      <c r="P63" s="50"/>
      <c r="Q63" s="50"/>
      <c r="R63" s="50"/>
      <c r="S63" s="50"/>
      <c r="T63" s="50"/>
      <c r="U63" s="50"/>
      <c r="V63" s="50"/>
      <c r="W63" s="50"/>
      <c r="X63" s="50"/>
      <c r="Y63" s="50"/>
      <c r="Z63" s="50"/>
      <c r="AA63" s="55">
        <v>0.78100000000000003</v>
      </c>
      <c r="AB63" s="50"/>
      <c r="AC63" s="50"/>
      <c r="AD63" s="50"/>
      <c r="AE63" s="50"/>
      <c r="AF63" s="50"/>
      <c r="AG63" s="50"/>
      <c r="AH63" s="6" t="s">
        <v>15</v>
      </c>
      <c r="AI63" s="44"/>
    </row>
    <row r="64" spans="1:35">
      <c r="B64" s="4" t="str">
        <f>Populations!$C$4</f>
        <v>Clients</v>
      </c>
      <c r="C64" s="8"/>
      <c r="D64" s="8"/>
      <c r="E64" s="8"/>
      <c r="F64" s="8"/>
      <c r="G64" s="8"/>
      <c r="H64" s="8"/>
      <c r="I64" s="8"/>
      <c r="J64" s="8"/>
      <c r="K64" s="8"/>
      <c r="L64" s="8"/>
      <c r="M64" s="50"/>
      <c r="N64" s="50"/>
      <c r="O64" s="50"/>
      <c r="P64" s="50"/>
      <c r="Q64" s="50"/>
      <c r="R64" s="50"/>
      <c r="S64" s="50"/>
      <c r="T64" s="50"/>
      <c r="U64" s="50"/>
      <c r="V64" s="50"/>
      <c r="W64" s="50"/>
      <c r="X64" s="50"/>
      <c r="Y64" s="50"/>
      <c r="Z64" s="50"/>
      <c r="AA64" s="55">
        <v>0.61899999999999999</v>
      </c>
      <c r="AB64" s="50"/>
      <c r="AC64" s="50"/>
      <c r="AD64" s="50"/>
      <c r="AE64" s="50"/>
      <c r="AF64" s="50"/>
      <c r="AG64" s="50"/>
      <c r="AH64" s="6" t="s">
        <v>15</v>
      </c>
      <c r="AI64" s="44"/>
    </row>
    <row r="65" spans="1:35">
      <c r="B65" s="4" t="str">
        <f>Populations!$C$5</f>
        <v>MSM</v>
      </c>
      <c r="C65" s="8"/>
      <c r="D65" s="8"/>
      <c r="E65" s="8"/>
      <c r="F65" s="8"/>
      <c r="G65" s="8"/>
      <c r="H65" s="8"/>
      <c r="I65" s="8"/>
      <c r="J65" s="8"/>
      <c r="K65" s="8"/>
      <c r="L65" s="8"/>
      <c r="M65" s="50"/>
      <c r="N65" s="50"/>
      <c r="O65" s="50"/>
      <c r="P65" s="50"/>
      <c r="Q65" s="50"/>
      <c r="R65" s="60">
        <v>0.80700000000000005</v>
      </c>
      <c r="S65" s="50"/>
      <c r="T65" s="50"/>
      <c r="U65" s="50"/>
      <c r="V65" s="60">
        <v>0.75</v>
      </c>
      <c r="W65" s="50"/>
      <c r="X65" s="55"/>
      <c r="Y65" s="50"/>
      <c r="Z65" s="55">
        <v>0.79700000000000004</v>
      </c>
      <c r="AA65" s="55">
        <v>0.64400000000000002</v>
      </c>
      <c r="AB65" s="50"/>
      <c r="AC65" s="50"/>
      <c r="AD65" s="50"/>
      <c r="AE65" s="50"/>
      <c r="AF65" s="50"/>
      <c r="AG65" s="50"/>
      <c r="AH65" s="6" t="s">
        <v>15</v>
      </c>
      <c r="AI65" s="44"/>
    </row>
    <row r="66" spans="1:35">
      <c r="B66" s="4" t="str">
        <f>Populations!$C$6</f>
        <v>Children</v>
      </c>
      <c r="C66" s="8"/>
      <c r="D66" s="8"/>
      <c r="E66" s="8"/>
      <c r="F66" s="8"/>
      <c r="G66" s="8"/>
      <c r="H66" s="8"/>
      <c r="I66" s="8"/>
      <c r="J66" s="8"/>
      <c r="K66" s="8"/>
      <c r="L66" s="8"/>
      <c r="M66" s="50"/>
      <c r="N66" s="50"/>
      <c r="O66" s="50"/>
      <c r="P66" s="50"/>
      <c r="Q66" s="50"/>
      <c r="R66" s="50"/>
      <c r="S66" s="50"/>
      <c r="T66" s="50"/>
      <c r="U66" s="50"/>
      <c r="V66" s="50"/>
      <c r="W66" s="50"/>
      <c r="X66" s="50"/>
      <c r="Y66" s="50"/>
      <c r="Z66" s="50"/>
      <c r="AA66" s="50"/>
      <c r="AB66" s="50"/>
      <c r="AC66" s="50"/>
      <c r="AD66" s="50"/>
      <c r="AE66" s="50"/>
      <c r="AF66" s="50"/>
      <c r="AG66" s="50"/>
      <c r="AH66" s="6" t="s">
        <v>15</v>
      </c>
      <c r="AI66" s="48">
        <v>0</v>
      </c>
    </row>
    <row r="67" spans="1:35">
      <c r="B67" s="4" t="str">
        <f>Populations!$C$7</f>
        <v>M 15-24</v>
      </c>
      <c r="C67" s="8"/>
      <c r="D67" s="8"/>
      <c r="E67" s="8"/>
      <c r="F67" s="8"/>
      <c r="G67" s="8"/>
      <c r="H67" s="8"/>
      <c r="I67" s="8"/>
      <c r="J67" s="8"/>
      <c r="K67" s="8"/>
      <c r="L67" s="8"/>
      <c r="M67" s="50"/>
      <c r="N67" s="50"/>
      <c r="O67" s="50"/>
      <c r="P67" s="50"/>
      <c r="Q67" s="50"/>
      <c r="R67" s="50"/>
      <c r="S67" s="50"/>
      <c r="T67" s="50"/>
      <c r="U67" s="50"/>
      <c r="V67" s="50"/>
      <c r="W67" s="50"/>
      <c r="X67" s="50"/>
      <c r="Y67" s="50"/>
      <c r="Z67" s="50"/>
      <c r="AA67" s="50"/>
      <c r="AB67" s="50"/>
      <c r="AC67" s="50"/>
      <c r="AD67" s="50"/>
      <c r="AE67" s="50"/>
      <c r="AF67" s="50"/>
      <c r="AG67" s="50"/>
      <c r="AH67" s="6" t="s">
        <v>15</v>
      </c>
      <c r="AI67" s="48">
        <v>0.05</v>
      </c>
    </row>
    <row r="68" spans="1:35">
      <c r="B68" s="4" t="str">
        <f>Populations!$C$8</f>
        <v>F 15-24</v>
      </c>
      <c r="C68" s="8"/>
      <c r="D68" s="8"/>
      <c r="E68" s="8"/>
      <c r="F68" s="8"/>
      <c r="G68" s="8"/>
      <c r="H68" s="8"/>
      <c r="I68" s="8"/>
      <c r="J68" s="8"/>
      <c r="K68" s="8"/>
      <c r="L68" s="8"/>
      <c r="M68" s="50"/>
      <c r="N68" s="50"/>
      <c r="O68" s="50"/>
      <c r="P68" s="50"/>
      <c r="Q68" s="50"/>
      <c r="R68" s="50"/>
      <c r="S68" s="50"/>
      <c r="T68" s="50"/>
      <c r="U68" s="50"/>
      <c r="V68" s="50"/>
      <c r="W68" s="50"/>
      <c r="X68" s="50"/>
      <c r="Y68" s="50"/>
      <c r="Z68" s="50"/>
      <c r="AA68" s="50"/>
      <c r="AB68" s="50"/>
      <c r="AC68" s="50"/>
      <c r="AD68" s="50"/>
      <c r="AE68" s="50"/>
      <c r="AF68" s="50"/>
      <c r="AG68" s="50"/>
      <c r="AH68" s="6" t="s">
        <v>15</v>
      </c>
      <c r="AI68" s="48">
        <v>0.05</v>
      </c>
    </row>
    <row r="69" spans="1:35">
      <c r="B69" s="4" t="str">
        <f>Populations!$C$9</f>
        <v>M 25-49</v>
      </c>
      <c r="C69" s="8"/>
      <c r="D69" s="8"/>
      <c r="E69" s="8"/>
      <c r="F69" s="8"/>
      <c r="G69" s="8"/>
      <c r="H69" s="8"/>
      <c r="I69" s="8"/>
      <c r="J69" s="8"/>
      <c r="K69" s="8"/>
      <c r="L69" s="8"/>
      <c r="M69" s="50"/>
      <c r="N69" s="50"/>
      <c r="O69" s="50"/>
      <c r="P69" s="50"/>
      <c r="Q69" s="50"/>
      <c r="R69" s="50"/>
      <c r="S69" s="50"/>
      <c r="T69" s="50"/>
      <c r="U69" s="50"/>
      <c r="V69" s="50"/>
      <c r="W69" s="50"/>
      <c r="X69" s="50"/>
      <c r="Y69" s="50"/>
      <c r="Z69" s="50"/>
      <c r="AA69" s="50"/>
      <c r="AB69" s="50"/>
      <c r="AC69" s="50"/>
      <c r="AD69" s="50"/>
      <c r="AE69" s="50"/>
      <c r="AF69" s="50"/>
      <c r="AG69" s="50"/>
      <c r="AH69" s="6" t="s">
        <v>15</v>
      </c>
      <c r="AI69" s="48">
        <v>0.05</v>
      </c>
    </row>
    <row r="70" spans="1:35">
      <c r="B70" s="4" t="str">
        <f>Populations!$C$10</f>
        <v>F 25-49</v>
      </c>
      <c r="C70" s="8"/>
      <c r="D70" s="8"/>
      <c r="E70" s="8"/>
      <c r="F70" s="8"/>
      <c r="G70" s="8"/>
      <c r="H70" s="8"/>
      <c r="I70" s="8"/>
      <c r="J70" s="8"/>
      <c r="K70" s="8"/>
      <c r="L70" s="8"/>
      <c r="M70" s="50"/>
      <c r="N70" s="50"/>
      <c r="O70" s="50"/>
      <c r="P70" s="50"/>
      <c r="Q70" s="50"/>
      <c r="R70" s="50"/>
      <c r="S70" s="50"/>
      <c r="T70" s="50"/>
      <c r="U70" s="50"/>
      <c r="V70" s="50"/>
      <c r="W70" s="50"/>
      <c r="X70" s="50"/>
      <c r="Y70" s="50"/>
      <c r="Z70" s="50"/>
      <c r="AA70" s="50"/>
      <c r="AB70" s="50"/>
      <c r="AC70" s="50"/>
      <c r="AD70" s="50"/>
      <c r="AE70" s="50"/>
      <c r="AF70" s="50"/>
      <c r="AG70" s="50"/>
      <c r="AH70" s="6" t="s">
        <v>15</v>
      </c>
      <c r="AI70" s="48">
        <v>0.05</v>
      </c>
    </row>
    <row r="71" spans="1:35">
      <c r="B71" s="4" t="str">
        <f>Populations!$C$11</f>
        <v>M 50+</v>
      </c>
      <c r="C71" s="8"/>
      <c r="D71" s="8"/>
      <c r="E71" s="8"/>
      <c r="F71" s="8"/>
      <c r="G71" s="8"/>
      <c r="H71" s="8"/>
      <c r="I71" s="8"/>
      <c r="J71" s="8"/>
      <c r="K71" s="8"/>
      <c r="L71" s="8"/>
      <c r="M71" s="50"/>
      <c r="N71" s="50"/>
      <c r="O71" s="50"/>
      <c r="P71" s="50"/>
      <c r="Q71" s="50"/>
      <c r="R71" s="50"/>
      <c r="S71" s="50"/>
      <c r="T71" s="50"/>
      <c r="U71" s="50"/>
      <c r="V71" s="50"/>
      <c r="W71" s="50"/>
      <c r="X71" s="50"/>
      <c r="Y71" s="50"/>
      <c r="Z71" s="50"/>
      <c r="AA71" s="50"/>
      <c r="AB71" s="50"/>
      <c r="AC71" s="50"/>
      <c r="AD71" s="50"/>
      <c r="AE71" s="50"/>
      <c r="AF71" s="50"/>
      <c r="AG71" s="50"/>
      <c r="AH71" s="6" t="s">
        <v>15</v>
      </c>
      <c r="AI71" s="48">
        <v>0.05</v>
      </c>
    </row>
    <row r="72" spans="1:35">
      <c r="B72" s="4" t="str">
        <f>Populations!$C$12</f>
        <v>F 50+</v>
      </c>
      <c r="C72" s="8"/>
      <c r="D72" s="8"/>
      <c r="E72" s="8"/>
      <c r="F72" s="8"/>
      <c r="G72" s="8"/>
      <c r="H72" s="8"/>
      <c r="I72" s="8"/>
      <c r="J72" s="8"/>
      <c r="K72" s="8"/>
      <c r="L72" s="8"/>
      <c r="M72" s="50"/>
      <c r="N72" s="50"/>
      <c r="O72" s="50"/>
      <c r="P72" s="50"/>
      <c r="Q72" s="50"/>
      <c r="R72" s="50"/>
      <c r="S72" s="50"/>
      <c r="T72" s="50"/>
      <c r="U72" s="50"/>
      <c r="V72" s="50"/>
      <c r="W72" s="50"/>
      <c r="X72" s="50"/>
      <c r="Y72" s="50"/>
      <c r="Z72" s="50"/>
      <c r="AA72" s="50"/>
      <c r="AB72" s="50"/>
      <c r="AC72" s="50"/>
      <c r="AD72" s="50"/>
      <c r="AE72" s="50"/>
      <c r="AF72" s="50"/>
      <c r="AG72" s="50"/>
      <c r="AH72" s="6" t="s">
        <v>15</v>
      </c>
      <c r="AI72" s="48">
        <v>0.05</v>
      </c>
    </row>
    <row r="76" spans="1:35">
      <c r="A76" s="2" t="s">
        <v>53</v>
      </c>
    </row>
    <row r="77" spans="1:35">
      <c r="C77" s="4">
        <v>1990</v>
      </c>
      <c r="D77" s="4">
        <v>1991</v>
      </c>
      <c r="E77" s="4">
        <v>1992</v>
      </c>
      <c r="F77" s="4">
        <v>1993</v>
      </c>
      <c r="G77" s="4">
        <v>1994</v>
      </c>
      <c r="H77" s="4">
        <v>1995</v>
      </c>
      <c r="I77" s="4">
        <v>1996</v>
      </c>
      <c r="J77" s="4">
        <v>1997</v>
      </c>
      <c r="K77" s="4">
        <v>1998</v>
      </c>
      <c r="L77" s="4">
        <v>1999</v>
      </c>
      <c r="M77" s="4">
        <v>2000</v>
      </c>
      <c r="N77" s="4">
        <v>2001</v>
      </c>
      <c r="O77" s="4">
        <v>2002</v>
      </c>
      <c r="P77" s="4">
        <v>2003</v>
      </c>
      <c r="Q77" s="4">
        <v>2004</v>
      </c>
      <c r="R77" s="4">
        <v>2005</v>
      </c>
      <c r="S77" s="4">
        <v>2006</v>
      </c>
      <c r="T77" s="4">
        <v>2007</v>
      </c>
      <c r="U77" s="4">
        <v>2008</v>
      </c>
      <c r="V77" s="4">
        <v>2009</v>
      </c>
      <c r="W77" s="4">
        <v>2010</v>
      </c>
      <c r="X77" s="4">
        <v>2011</v>
      </c>
      <c r="Y77" s="4">
        <v>2012</v>
      </c>
      <c r="Z77" s="4">
        <v>2013</v>
      </c>
      <c r="AA77" s="4">
        <v>2014</v>
      </c>
      <c r="AB77" s="4">
        <v>2015</v>
      </c>
      <c r="AC77" s="4">
        <v>2016</v>
      </c>
      <c r="AD77" s="4">
        <v>2017</v>
      </c>
      <c r="AE77" s="4">
        <v>2018</v>
      </c>
      <c r="AF77" s="4">
        <v>2019</v>
      </c>
      <c r="AG77" s="4">
        <v>2020</v>
      </c>
      <c r="AI77" s="4" t="s">
        <v>13</v>
      </c>
    </row>
    <row r="78" spans="1:35">
      <c r="B78" s="4" t="str">
        <f>Populations!$C$3</f>
        <v>FSW</v>
      </c>
      <c r="C78" s="45"/>
      <c r="D78" s="45"/>
      <c r="E78" s="45"/>
      <c r="F78" s="45"/>
      <c r="G78" s="45"/>
      <c r="H78" s="45"/>
      <c r="I78" s="45"/>
      <c r="J78" s="45"/>
      <c r="K78" s="45"/>
      <c r="L78" s="45"/>
      <c r="M78" s="50"/>
      <c r="N78" s="50"/>
      <c r="O78" s="50"/>
      <c r="P78" s="50"/>
      <c r="Q78" s="50"/>
      <c r="R78" s="60">
        <v>0.89329999999999998</v>
      </c>
      <c r="S78" s="50"/>
      <c r="T78" s="50"/>
      <c r="U78" s="50"/>
      <c r="V78" s="55">
        <v>0.94199999999999995</v>
      </c>
      <c r="W78" s="50"/>
      <c r="X78" s="55">
        <v>0.94210000000000005</v>
      </c>
      <c r="Y78" s="50"/>
      <c r="Z78" s="50"/>
      <c r="AA78" s="55">
        <v>0.80700000000000005</v>
      </c>
      <c r="AB78" s="50"/>
      <c r="AC78" s="50"/>
      <c r="AD78" s="50"/>
      <c r="AE78" s="50"/>
      <c r="AF78" s="50"/>
      <c r="AG78" s="50"/>
      <c r="AH78" s="6" t="s">
        <v>15</v>
      </c>
      <c r="AI78" s="8"/>
    </row>
    <row r="79" spans="1:35">
      <c r="B79" s="4" t="str">
        <f>Populations!$C$4</f>
        <v>Clients</v>
      </c>
      <c r="C79" s="45"/>
      <c r="D79" s="45"/>
      <c r="E79" s="45"/>
      <c r="F79" s="45"/>
      <c r="G79" s="45"/>
      <c r="H79" s="45"/>
      <c r="I79" s="45"/>
      <c r="J79" s="45"/>
      <c r="K79" s="45"/>
      <c r="L79" s="45"/>
      <c r="M79" s="50"/>
      <c r="N79" s="50"/>
      <c r="O79" s="50"/>
      <c r="P79" s="50"/>
      <c r="Q79" s="50"/>
      <c r="R79" s="50"/>
      <c r="S79" s="50"/>
      <c r="T79" s="50"/>
      <c r="U79" s="50"/>
      <c r="V79" s="50"/>
      <c r="W79" s="50"/>
      <c r="X79" s="50"/>
      <c r="Y79" s="50"/>
      <c r="Z79" s="50"/>
      <c r="AA79" s="55">
        <v>0.51600000000000001</v>
      </c>
      <c r="AB79" s="50"/>
      <c r="AC79" s="50"/>
      <c r="AD79" s="50"/>
      <c r="AE79" s="50"/>
      <c r="AF79" s="50"/>
      <c r="AG79" s="50"/>
      <c r="AH79" s="6" t="s">
        <v>15</v>
      </c>
      <c r="AI79" s="8"/>
    </row>
    <row r="80" spans="1:35">
      <c r="B80" s="4" t="str">
        <f>Populations!$C$5</f>
        <v>MSM</v>
      </c>
      <c r="C80" s="8"/>
      <c r="D80" s="8"/>
      <c r="E80" s="8"/>
      <c r="F80" s="8"/>
      <c r="G80" s="8"/>
      <c r="H80" s="8"/>
      <c r="I80" s="8"/>
      <c r="J80" s="8"/>
      <c r="K80" s="8"/>
      <c r="L80" s="8"/>
      <c r="M80" s="50"/>
      <c r="N80" s="50"/>
      <c r="O80" s="50"/>
      <c r="P80" s="50"/>
      <c r="Q80" s="50"/>
      <c r="R80" s="60">
        <v>0.83799999999999997</v>
      </c>
      <c r="S80" s="50"/>
      <c r="T80" s="50"/>
      <c r="U80" s="50"/>
      <c r="V80" s="60">
        <v>0.84199999999999997</v>
      </c>
      <c r="W80" s="50"/>
      <c r="X80" s="55"/>
      <c r="Y80" s="50"/>
      <c r="Z80" s="50"/>
      <c r="AA80" s="60">
        <v>0.58699999999999997</v>
      </c>
      <c r="AB80" s="50"/>
      <c r="AC80" s="50"/>
      <c r="AD80" s="50"/>
      <c r="AE80" s="50"/>
      <c r="AF80" s="50"/>
      <c r="AG80" s="50"/>
      <c r="AH80" s="6" t="s">
        <v>15</v>
      </c>
      <c r="AI80" s="8"/>
    </row>
    <row r="81" spans="1:35">
      <c r="B81" s="4" t="str">
        <f>Populations!$C$6</f>
        <v>Children</v>
      </c>
      <c r="C81" s="8"/>
      <c r="D81" s="8"/>
      <c r="E81" s="8"/>
      <c r="F81" s="8"/>
      <c r="G81" s="8"/>
      <c r="H81" s="8"/>
      <c r="I81" s="8"/>
      <c r="J81" s="8"/>
      <c r="K81" s="8"/>
      <c r="L81" s="8"/>
      <c r="M81" s="50"/>
      <c r="N81" s="50"/>
      <c r="O81" s="50"/>
      <c r="P81" s="50"/>
      <c r="Q81" s="50"/>
      <c r="R81" s="50"/>
      <c r="S81" s="50"/>
      <c r="T81" s="50"/>
      <c r="U81" s="50"/>
      <c r="V81" s="50"/>
      <c r="W81" s="50"/>
      <c r="X81" s="50"/>
      <c r="Y81" s="50"/>
      <c r="Z81" s="50"/>
      <c r="AA81" s="50"/>
      <c r="AB81" s="50"/>
      <c r="AC81" s="50"/>
      <c r="AD81" s="50"/>
      <c r="AE81" s="50"/>
      <c r="AF81" s="50"/>
      <c r="AG81" s="50"/>
      <c r="AH81" s="6" t="s">
        <v>15</v>
      </c>
      <c r="AI81" s="48">
        <v>0</v>
      </c>
    </row>
    <row r="82" spans="1:35">
      <c r="B82" s="4" t="str">
        <f>Populations!$C$7</f>
        <v>M 15-24</v>
      </c>
      <c r="C82" s="8"/>
      <c r="D82" s="8"/>
      <c r="E82" s="8"/>
      <c r="F82" s="8"/>
      <c r="G82" s="8"/>
      <c r="H82" s="8"/>
      <c r="I82" s="8"/>
      <c r="J82" s="8"/>
      <c r="K82" s="8"/>
      <c r="L82" s="8"/>
      <c r="M82" s="50"/>
      <c r="N82" s="50"/>
      <c r="O82" s="50"/>
      <c r="P82" s="50"/>
      <c r="Q82" s="50"/>
      <c r="R82" s="50"/>
      <c r="S82" s="50"/>
      <c r="T82" s="50"/>
      <c r="U82" s="50"/>
      <c r="V82" s="50"/>
      <c r="W82" s="50"/>
      <c r="X82" s="50"/>
      <c r="Y82" s="50"/>
      <c r="Z82" s="50"/>
      <c r="AA82" s="50"/>
      <c r="AB82" s="50"/>
      <c r="AC82" s="50"/>
      <c r="AD82" s="50"/>
      <c r="AE82" s="50"/>
      <c r="AF82" s="50"/>
      <c r="AG82" s="50"/>
      <c r="AH82" s="6" t="s">
        <v>15</v>
      </c>
      <c r="AI82" s="48">
        <v>0</v>
      </c>
    </row>
    <row r="83" spans="1:35">
      <c r="B83" s="4" t="str">
        <f>Populations!$C$8</f>
        <v>F 15-24</v>
      </c>
      <c r="C83" s="8"/>
      <c r="D83" s="8"/>
      <c r="E83" s="8"/>
      <c r="F83" s="8"/>
      <c r="G83" s="8"/>
      <c r="H83" s="8"/>
      <c r="I83" s="8"/>
      <c r="J83" s="8"/>
      <c r="K83" s="8"/>
      <c r="L83" s="8"/>
      <c r="M83" s="50"/>
      <c r="N83" s="50"/>
      <c r="O83" s="50"/>
      <c r="P83" s="50"/>
      <c r="Q83" s="50"/>
      <c r="R83" s="50"/>
      <c r="S83" s="50"/>
      <c r="T83" s="50"/>
      <c r="U83" s="50"/>
      <c r="V83" s="50"/>
      <c r="W83" s="50"/>
      <c r="X83" s="50"/>
      <c r="Y83" s="50"/>
      <c r="Z83" s="50"/>
      <c r="AA83" s="50"/>
      <c r="AB83" s="50"/>
      <c r="AC83" s="50"/>
      <c r="AD83" s="50"/>
      <c r="AE83" s="50"/>
      <c r="AF83" s="50"/>
      <c r="AG83" s="50"/>
      <c r="AH83" s="6" t="s">
        <v>15</v>
      </c>
      <c r="AI83" s="48">
        <v>0</v>
      </c>
    </row>
    <row r="84" spans="1:35">
      <c r="B84" s="4" t="str">
        <f>Populations!$C$9</f>
        <v>M 25-49</v>
      </c>
      <c r="C84" s="8"/>
      <c r="D84" s="8"/>
      <c r="E84" s="8"/>
      <c r="F84" s="8"/>
      <c r="G84" s="8"/>
      <c r="H84" s="8"/>
      <c r="I84" s="8"/>
      <c r="J84" s="8"/>
      <c r="K84" s="8"/>
      <c r="L84" s="8"/>
      <c r="M84" s="50"/>
      <c r="N84" s="50"/>
      <c r="O84" s="50"/>
      <c r="P84" s="50"/>
      <c r="Q84" s="50"/>
      <c r="R84" s="50"/>
      <c r="S84" s="50"/>
      <c r="T84" s="50"/>
      <c r="U84" s="50"/>
      <c r="V84" s="50"/>
      <c r="W84" s="50"/>
      <c r="X84" s="50"/>
      <c r="Y84" s="50"/>
      <c r="Z84" s="50"/>
      <c r="AA84" s="50"/>
      <c r="AB84" s="50"/>
      <c r="AC84" s="50"/>
      <c r="AD84" s="50"/>
      <c r="AE84" s="50"/>
      <c r="AF84" s="50"/>
      <c r="AG84" s="50"/>
      <c r="AH84" s="6" t="s">
        <v>15</v>
      </c>
      <c r="AI84" s="48">
        <v>0</v>
      </c>
    </row>
    <row r="85" spans="1:35">
      <c r="B85" s="4" t="str">
        <f>Populations!$C$10</f>
        <v>F 25-49</v>
      </c>
      <c r="C85" s="8"/>
      <c r="D85" s="8"/>
      <c r="E85" s="8"/>
      <c r="F85" s="8"/>
      <c r="G85" s="8"/>
      <c r="H85" s="8"/>
      <c r="I85" s="8"/>
      <c r="J85" s="8"/>
      <c r="K85" s="8"/>
      <c r="L85" s="8"/>
      <c r="M85" s="50"/>
      <c r="N85" s="50"/>
      <c r="O85" s="50"/>
      <c r="P85" s="50"/>
      <c r="Q85" s="50"/>
      <c r="R85" s="50"/>
      <c r="S85" s="50"/>
      <c r="T85" s="50"/>
      <c r="U85" s="50"/>
      <c r="V85" s="50"/>
      <c r="W85" s="50"/>
      <c r="X85" s="50"/>
      <c r="Y85" s="50"/>
      <c r="Z85" s="50"/>
      <c r="AA85" s="50"/>
      <c r="AB85" s="50"/>
      <c r="AC85" s="50"/>
      <c r="AD85" s="50"/>
      <c r="AE85" s="50"/>
      <c r="AF85" s="50"/>
      <c r="AG85" s="50"/>
      <c r="AH85" s="6" t="s">
        <v>15</v>
      </c>
      <c r="AI85" s="48">
        <v>0</v>
      </c>
    </row>
    <row r="86" spans="1:35">
      <c r="B86" s="4" t="str">
        <f>Populations!$C$11</f>
        <v>M 50+</v>
      </c>
      <c r="C86" s="8"/>
      <c r="D86" s="8"/>
      <c r="E86" s="8"/>
      <c r="F86" s="8"/>
      <c r="G86" s="8"/>
      <c r="H86" s="8"/>
      <c r="I86" s="8"/>
      <c r="J86" s="8"/>
      <c r="K86" s="8"/>
      <c r="L86" s="8"/>
      <c r="M86" s="50"/>
      <c r="N86" s="50"/>
      <c r="O86" s="50"/>
      <c r="P86" s="50"/>
      <c r="Q86" s="50"/>
      <c r="R86" s="50"/>
      <c r="S86" s="50"/>
      <c r="T86" s="50"/>
      <c r="U86" s="50"/>
      <c r="V86" s="50"/>
      <c r="W86" s="50"/>
      <c r="X86" s="50"/>
      <c r="Y86" s="50"/>
      <c r="Z86" s="50"/>
      <c r="AA86" s="50"/>
      <c r="AB86" s="50"/>
      <c r="AC86" s="50"/>
      <c r="AD86" s="50"/>
      <c r="AE86" s="50"/>
      <c r="AF86" s="50"/>
      <c r="AG86" s="50"/>
      <c r="AH86" s="6" t="s">
        <v>15</v>
      </c>
      <c r="AI86" s="48">
        <v>0</v>
      </c>
    </row>
    <row r="87" spans="1:35">
      <c r="B87" s="4" t="str">
        <f>Populations!$C$12</f>
        <v>F 50+</v>
      </c>
      <c r="C87" s="8"/>
      <c r="D87" s="8"/>
      <c r="E87" s="8"/>
      <c r="F87" s="8"/>
      <c r="G87" s="8"/>
      <c r="H87" s="8"/>
      <c r="I87" s="8"/>
      <c r="J87" s="8"/>
      <c r="K87" s="8"/>
      <c r="L87" s="8"/>
      <c r="M87" s="50"/>
      <c r="N87" s="50"/>
      <c r="O87" s="50"/>
      <c r="P87" s="50"/>
      <c r="Q87" s="50"/>
      <c r="R87" s="50"/>
      <c r="S87" s="50"/>
      <c r="T87" s="50"/>
      <c r="U87" s="50"/>
      <c r="V87" s="50"/>
      <c r="W87" s="50"/>
      <c r="X87" s="50"/>
      <c r="Y87" s="50"/>
      <c r="Z87" s="50"/>
      <c r="AA87" s="50"/>
      <c r="AB87" s="50"/>
      <c r="AC87" s="50"/>
      <c r="AD87" s="50"/>
      <c r="AE87" s="50"/>
      <c r="AF87" s="50"/>
      <c r="AG87" s="50"/>
      <c r="AH87" s="6" t="s">
        <v>15</v>
      </c>
      <c r="AI87" s="48">
        <v>0</v>
      </c>
    </row>
    <row r="91" spans="1:35">
      <c r="A91" s="2" t="s">
        <v>54</v>
      </c>
    </row>
    <row r="92" spans="1:35">
      <c r="C92" s="4">
        <v>1990</v>
      </c>
      <c r="D92" s="4">
        <v>1991</v>
      </c>
      <c r="E92" s="4">
        <v>1992</v>
      </c>
      <c r="F92" s="4">
        <v>1993</v>
      </c>
      <c r="G92" s="4">
        <v>1994</v>
      </c>
      <c r="H92" s="4">
        <v>1995</v>
      </c>
      <c r="I92" s="4">
        <v>1996</v>
      </c>
      <c r="J92" s="4">
        <v>1997</v>
      </c>
      <c r="K92" s="4">
        <v>1998</v>
      </c>
      <c r="L92" s="4">
        <v>1999</v>
      </c>
      <c r="M92" s="4">
        <v>2000</v>
      </c>
      <c r="N92" s="4">
        <v>2001</v>
      </c>
      <c r="O92" s="4">
        <v>2002</v>
      </c>
      <c r="P92" s="4">
        <v>2003</v>
      </c>
      <c r="Q92" s="4">
        <v>2004</v>
      </c>
      <c r="R92" s="4">
        <v>2005</v>
      </c>
      <c r="S92" s="4">
        <v>2006</v>
      </c>
      <c r="T92" s="4">
        <v>2007</v>
      </c>
      <c r="U92" s="4">
        <v>2008</v>
      </c>
      <c r="V92" s="4">
        <v>2009</v>
      </c>
      <c r="W92" s="4">
        <v>2010</v>
      </c>
      <c r="X92" s="4">
        <v>2011</v>
      </c>
      <c r="Y92" s="4">
        <v>2012</v>
      </c>
      <c r="Z92" s="4">
        <v>2013</v>
      </c>
      <c r="AA92" s="4">
        <v>2014</v>
      </c>
      <c r="AB92" s="4">
        <v>2015</v>
      </c>
      <c r="AC92" s="4">
        <v>2016</v>
      </c>
      <c r="AD92" s="4">
        <v>2017</v>
      </c>
      <c r="AE92" s="4">
        <v>2018</v>
      </c>
      <c r="AF92" s="4">
        <v>2019</v>
      </c>
      <c r="AG92" s="4">
        <v>2020</v>
      </c>
      <c r="AI92" s="4" t="s">
        <v>13</v>
      </c>
    </row>
    <row r="93" spans="1:35">
      <c r="B93" s="4" t="str">
        <f>Populations!$C$4</f>
        <v>Clients</v>
      </c>
      <c r="C93" s="8"/>
      <c r="D93" s="8"/>
      <c r="E93" s="8"/>
      <c r="F93" s="8"/>
      <c r="G93" s="8"/>
      <c r="H93" s="8"/>
      <c r="I93" s="8"/>
      <c r="J93" s="8"/>
      <c r="K93" s="8"/>
      <c r="L93" s="8"/>
      <c r="M93" s="8"/>
      <c r="N93" s="8"/>
      <c r="O93" s="8"/>
      <c r="P93" s="8"/>
      <c r="Q93" s="8"/>
      <c r="R93" s="8"/>
      <c r="S93" s="8"/>
      <c r="T93" s="8"/>
      <c r="U93" s="8"/>
      <c r="V93" s="8"/>
      <c r="W93" s="8"/>
      <c r="X93" s="8"/>
      <c r="Y93" s="8"/>
      <c r="Z93" s="8"/>
      <c r="AA93" s="63">
        <v>0.20799999999999999</v>
      </c>
      <c r="AB93" s="8"/>
      <c r="AC93" s="8"/>
      <c r="AD93" s="8"/>
      <c r="AE93" s="8"/>
      <c r="AF93" s="8"/>
      <c r="AG93" s="8"/>
      <c r="AH93" s="6" t="s">
        <v>15</v>
      </c>
      <c r="AI93" s="8"/>
    </row>
    <row r="94" spans="1:35">
      <c r="B94" s="4" t="str">
        <f>Populations!$C$5</f>
        <v>MSM</v>
      </c>
      <c r="C94" s="8"/>
      <c r="D94" s="8"/>
      <c r="E94" s="8"/>
      <c r="F94" s="8"/>
      <c r="G94" s="8"/>
      <c r="H94" s="8"/>
      <c r="I94" s="8"/>
      <c r="J94" s="8"/>
      <c r="K94" s="8"/>
      <c r="L94" s="8"/>
      <c r="M94" s="8"/>
      <c r="N94" s="8"/>
      <c r="O94" s="8"/>
      <c r="P94" s="8"/>
      <c r="Q94" s="8"/>
      <c r="R94" s="8"/>
      <c r="S94" s="8"/>
      <c r="T94" s="8"/>
      <c r="U94" s="8"/>
      <c r="V94" s="8"/>
      <c r="W94" s="8"/>
      <c r="X94" s="8"/>
      <c r="Y94" s="48"/>
      <c r="Z94" s="8"/>
      <c r="AA94" s="63">
        <v>0.2465</v>
      </c>
      <c r="AB94" s="8"/>
      <c r="AC94" s="8"/>
      <c r="AD94" s="8"/>
      <c r="AE94" s="8"/>
      <c r="AF94" s="8"/>
      <c r="AG94" s="8"/>
      <c r="AH94" s="6" t="s">
        <v>15</v>
      </c>
      <c r="AI94" s="8"/>
    </row>
    <row r="95" spans="1:35">
      <c r="B95" s="4" t="str">
        <f>Populations!$C$7</f>
        <v>M 15-24</v>
      </c>
      <c r="C95" s="8"/>
      <c r="D95" s="8"/>
      <c r="E95" s="8"/>
      <c r="F95" s="8"/>
      <c r="G95" s="8"/>
      <c r="H95" s="8"/>
      <c r="I95" s="8"/>
      <c r="J95" s="8"/>
      <c r="K95" s="8"/>
      <c r="L95" s="8"/>
      <c r="M95" s="8"/>
      <c r="N95" s="8"/>
      <c r="O95" s="8"/>
      <c r="P95" s="8"/>
      <c r="Q95" s="8"/>
      <c r="R95" s="8"/>
      <c r="S95" s="8"/>
      <c r="T95" s="8"/>
      <c r="U95" s="8"/>
      <c r="V95" s="63">
        <v>0.114</v>
      </c>
      <c r="W95" s="8"/>
      <c r="X95" s="8"/>
      <c r="Y95" s="48"/>
      <c r="Z95" s="8"/>
      <c r="AA95" s="8"/>
      <c r="AB95" s="8"/>
      <c r="AC95" s="8"/>
      <c r="AD95" s="8"/>
      <c r="AE95" s="8"/>
      <c r="AF95" s="8"/>
      <c r="AG95" s="8"/>
      <c r="AH95" s="6" t="s">
        <v>15</v>
      </c>
      <c r="AI95" s="8"/>
    </row>
    <row r="96" spans="1:35">
      <c r="B96" s="4" t="str">
        <f>Populations!$C$9</f>
        <v>M 25-49</v>
      </c>
      <c r="C96" s="8"/>
      <c r="D96" s="8"/>
      <c r="E96" s="8"/>
      <c r="F96" s="8"/>
      <c r="G96" s="8"/>
      <c r="H96" s="8"/>
      <c r="I96" s="8"/>
      <c r="J96" s="8"/>
      <c r="K96" s="8"/>
      <c r="L96" s="8"/>
      <c r="M96" s="8"/>
      <c r="N96" s="8"/>
      <c r="O96" s="8"/>
      <c r="P96" s="8"/>
      <c r="Q96" s="8"/>
      <c r="R96" s="8"/>
      <c r="S96" s="8"/>
      <c r="T96" s="8"/>
      <c r="U96" s="8"/>
      <c r="V96" s="63">
        <v>0.1225</v>
      </c>
      <c r="W96" s="8"/>
      <c r="X96" s="8"/>
      <c r="Y96" s="48"/>
      <c r="Z96" s="8"/>
      <c r="AA96" s="8"/>
      <c r="AB96" s="8"/>
      <c r="AC96" s="8"/>
      <c r="AD96" s="8"/>
      <c r="AE96" s="8"/>
      <c r="AF96" s="8"/>
      <c r="AG96" s="8"/>
      <c r="AH96" s="6" t="s">
        <v>15</v>
      </c>
      <c r="AI96" s="8"/>
    </row>
    <row r="97" spans="2:35">
      <c r="B97" s="4" t="str">
        <f>Populations!$C$11</f>
        <v>M 50+</v>
      </c>
      <c r="C97" s="8"/>
      <c r="D97" s="8"/>
      <c r="E97" s="8"/>
      <c r="F97" s="8"/>
      <c r="G97" s="8"/>
      <c r="H97" s="8"/>
      <c r="I97" s="8"/>
      <c r="J97" s="8"/>
      <c r="K97" s="8"/>
      <c r="L97" s="8"/>
      <c r="M97" s="8"/>
      <c r="N97" s="8"/>
      <c r="O97" s="8"/>
      <c r="P97" s="8"/>
      <c r="Q97" s="8"/>
      <c r="R97" s="8"/>
      <c r="S97" s="8"/>
      <c r="T97" s="8"/>
      <c r="U97" s="8"/>
      <c r="V97" s="8"/>
      <c r="W97" s="8"/>
      <c r="X97" s="8"/>
      <c r="Y97" s="48"/>
      <c r="Z97" s="8"/>
      <c r="AA97" s="8"/>
      <c r="AB97" s="8"/>
      <c r="AC97" s="8"/>
      <c r="AD97" s="8"/>
      <c r="AE97" s="8"/>
      <c r="AF97" s="8"/>
      <c r="AG97" s="8"/>
      <c r="AH97" s="6" t="s">
        <v>15</v>
      </c>
      <c r="AI97" s="63">
        <v>0.123</v>
      </c>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Robyn Stuart</cp:lastModifiedBy>
  <dcterms:created xsi:type="dcterms:W3CDTF">2016-11-09T23:29:16Z</dcterms:created>
  <dcterms:modified xsi:type="dcterms:W3CDTF">2017-03-14T13:12:53Z</dcterms:modified>
</cp:coreProperties>
</file>