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jarvis/git/tb-ucl/project/"/>
    </mc:Choice>
  </mc:AlternateContent>
  <bookViews>
    <workbookView xWindow="-6140" yWindow="-23540" windowWidth="36540" windowHeight="21620" tabRatio="993" firstSheet="2" activeTab="6"/>
  </bookViews>
  <sheets>
    <sheet name="Population Definitions" sheetId="1" r:id="rId1"/>
    <sheet name="Transfer Definitions" sheetId="2" r:id="rId2"/>
    <sheet name="Transfer Details" sheetId="3" r:id="rId3"/>
    <sheet name="General Demographics" sheetId="4" r:id="rId4"/>
    <sheet name="Incidence" sheetId="5" r:id="rId5"/>
    <sheet name="Prevalence" sheetId="6" r:id="rId6"/>
    <sheet name="Notified Cases" sheetId="7" r:id="rId7"/>
    <sheet name="Disaggregation Ratios" sheetId="8" r:id="rId8"/>
    <sheet name="Infection Susceptibility" sheetId="9" r:id="rId9"/>
    <sheet name="Latent Testing and Treatment" sheetId="10" r:id="rId10"/>
    <sheet name="Latent Progression Rates" sheetId="11" r:id="rId11"/>
    <sheet name="Active TB Testing and Treatment" sheetId="12" r:id="rId12"/>
    <sheet name="Active TB Progression Rates" sheetId="13" r:id="rId13"/>
    <sheet name="Active TB Death Rates" sheetId="14" r:id="rId14"/>
    <sheet name="Other Epidemiology" sheetId="15" r:id="rId15"/>
    <sheet name="Constants" sheetId="16" r:id="rId16"/>
    <sheet name="Epidemic Characteristics" sheetId="17" r:id="rId17"/>
    <sheet name="Cascade Parameters" sheetId="18" r:id="rId1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6" i="5" l="1"/>
  <c r="P66" i="5"/>
  <c r="Q66" i="5"/>
  <c r="R66" i="5"/>
  <c r="S66" i="5"/>
  <c r="T66" i="5"/>
  <c r="O67" i="5"/>
  <c r="P67" i="5"/>
  <c r="Q67" i="5"/>
  <c r="R67" i="5"/>
  <c r="S67" i="5"/>
  <c r="T67" i="5"/>
  <c r="O68" i="5"/>
  <c r="P68" i="5"/>
  <c r="Q68" i="5"/>
  <c r="R68" i="5"/>
  <c r="S68" i="5"/>
  <c r="T68" i="5"/>
  <c r="O69" i="5"/>
  <c r="P69" i="5"/>
  <c r="Q69" i="5"/>
  <c r="R69" i="5"/>
  <c r="S69" i="5"/>
  <c r="T69" i="5"/>
  <c r="O58" i="5"/>
  <c r="P58" i="5"/>
  <c r="Q58" i="5"/>
  <c r="R58" i="5"/>
  <c r="S58" i="5"/>
  <c r="T58" i="5"/>
  <c r="O59" i="5"/>
  <c r="P59" i="5"/>
  <c r="Q59" i="5"/>
  <c r="R59" i="5"/>
  <c r="S59" i="5"/>
  <c r="T59" i="5"/>
  <c r="O60" i="5"/>
  <c r="P60" i="5"/>
  <c r="Q60" i="5"/>
  <c r="R60" i="5"/>
  <c r="S60" i="5"/>
  <c r="T60" i="5"/>
  <c r="O61" i="5"/>
  <c r="P61" i="5"/>
  <c r="Q61" i="5"/>
  <c r="R61" i="5"/>
  <c r="S61" i="5"/>
  <c r="T61" i="5"/>
  <c r="O50" i="5"/>
  <c r="P50" i="5"/>
  <c r="Q50" i="5"/>
  <c r="R50" i="5"/>
  <c r="S50" i="5"/>
  <c r="T50" i="5"/>
  <c r="O51" i="5"/>
  <c r="P51" i="5"/>
  <c r="Q51" i="5"/>
  <c r="R51" i="5"/>
  <c r="S51" i="5"/>
  <c r="T51" i="5"/>
  <c r="O52" i="5"/>
  <c r="P52" i="5"/>
  <c r="Q52" i="5"/>
  <c r="R52" i="5"/>
  <c r="S52" i="5"/>
  <c r="T52" i="5"/>
  <c r="O53" i="5"/>
  <c r="P53" i="5"/>
  <c r="Q53" i="5"/>
  <c r="R53" i="5"/>
  <c r="S53" i="5"/>
  <c r="T53" i="5"/>
  <c r="O42" i="5"/>
  <c r="P42" i="5"/>
  <c r="Q42" i="5"/>
  <c r="R42" i="5"/>
  <c r="S42" i="5"/>
  <c r="T42" i="5"/>
  <c r="O43" i="5"/>
  <c r="P43" i="5"/>
  <c r="Q43" i="5"/>
  <c r="R43" i="5"/>
  <c r="S43" i="5"/>
  <c r="T43" i="5"/>
  <c r="O44" i="5"/>
  <c r="P44" i="5"/>
  <c r="Q44" i="5"/>
  <c r="R44" i="5"/>
  <c r="S44" i="5"/>
  <c r="T44" i="5"/>
  <c r="O45" i="5"/>
  <c r="P45" i="5"/>
  <c r="Q45" i="5"/>
  <c r="R45" i="5"/>
  <c r="S45" i="5"/>
  <c r="T45" i="5"/>
  <c r="O34" i="5"/>
  <c r="P34" i="5"/>
  <c r="Q34" i="5"/>
  <c r="R34" i="5"/>
  <c r="S34" i="5"/>
  <c r="T34" i="5"/>
  <c r="O35" i="5"/>
  <c r="P35" i="5"/>
  <c r="Q35" i="5"/>
  <c r="R35" i="5"/>
  <c r="S35" i="5"/>
  <c r="T35" i="5"/>
  <c r="O36" i="5"/>
  <c r="P36" i="5"/>
  <c r="Q36" i="5"/>
  <c r="R36" i="5"/>
  <c r="S36" i="5"/>
  <c r="T36" i="5"/>
  <c r="O37" i="5"/>
  <c r="P37" i="5"/>
  <c r="Q37" i="5"/>
  <c r="R37" i="5"/>
  <c r="S37" i="5"/>
  <c r="T37" i="5"/>
  <c r="O26" i="5"/>
  <c r="O27" i="5"/>
  <c r="Q26" i="5"/>
  <c r="R26" i="5"/>
  <c r="Q27" i="5"/>
  <c r="R27" i="5"/>
  <c r="P27" i="5"/>
  <c r="S27" i="5"/>
  <c r="T27" i="5"/>
  <c r="S28" i="5"/>
  <c r="T28" i="5"/>
  <c r="S29" i="5"/>
  <c r="T29" i="5"/>
  <c r="P26" i="5"/>
  <c r="S26" i="5"/>
  <c r="T26" i="5"/>
  <c r="O19" i="5"/>
  <c r="P19" i="5"/>
  <c r="Q19" i="5"/>
  <c r="R19" i="5"/>
  <c r="S19" i="5"/>
  <c r="T19" i="5"/>
  <c r="O20" i="5"/>
  <c r="P20" i="5"/>
  <c r="Q20" i="5"/>
  <c r="R20" i="5"/>
  <c r="S20" i="5"/>
  <c r="T20" i="5"/>
  <c r="O21" i="5"/>
  <c r="P21" i="5"/>
  <c r="Q21" i="5"/>
  <c r="R21" i="5"/>
  <c r="S21" i="5"/>
  <c r="T21" i="5"/>
  <c r="O18" i="5"/>
  <c r="P18" i="5"/>
  <c r="Q18" i="5"/>
  <c r="R18" i="5"/>
  <c r="S18" i="5"/>
  <c r="T18" i="5"/>
  <c r="O11" i="5"/>
  <c r="P11" i="5"/>
  <c r="Q11" i="5"/>
  <c r="R11" i="5"/>
  <c r="S11" i="5"/>
  <c r="T11" i="5"/>
  <c r="O12" i="5"/>
  <c r="P12" i="5"/>
  <c r="Q12" i="5"/>
  <c r="R12" i="5"/>
  <c r="S12" i="5"/>
  <c r="T12" i="5"/>
  <c r="O13" i="5"/>
  <c r="P13" i="5"/>
  <c r="Q13" i="5"/>
  <c r="R13" i="5"/>
  <c r="S13" i="5"/>
  <c r="T13" i="5"/>
  <c r="O10" i="5"/>
  <c r="P10" i="5"/>
  <c r="Q10" i="5"/>
  <c r="R10" i="5"/>
  <c r="S10" i="5"/>
  <c r="T10" i="5"/>
  <c r="H2" i="5"/>
  <c r="O5" i="5"/>
  <c r="P5" i="5"/>
  <c r="Q5" i="5"/>
  <c r="R5" i="5"/>
  <c r="S5" i="5"/>
  <c r="T5" i="5"/>
  <c r="I2" i="5"/>
  <c r="J2" i="5"/>
  <c r="K2" i="5"/>
  <c r="L2" i="5"/>
  <c r="M2" i="5"/>
  <c r="N2" i="5"/>
  <c r="O2" i="5"/>
  <c r="P2" i="5"/>
  <c r="Q2" i="5"/>
  <c r="R2" i="5"/>
  <c r="S2" i="5"/>
  <c r="T2" i="5"/>
  <c r="I3" i="5"/>
  <c r="J3" i="5"/>
  <c r="K3" i="5"/>
  <c r="L3" i="5"/>
  <c r="M3" i="5"/>
  <c r="N3" i="5"/>
  <c r="O3" i="5"/>
  <c r="P3" i="5"/>
  <c r="Q3" i="5"/>
  <c r="R3" i="5"/>
  <c r="S3" i="5"/>
  <c r="T3" i="5"/>
  <c r="I4" i="5"/>
  <c r="J4" i="5"/>
  <c r="K4" i="5"/>
  <c r="L4" i="5"/>
  <c r="M4" i="5"/>
  <c r="N4" i="5"/>
  <c r="O4" i="5"/>
  <c r="P4" i="5"/>
  <c r="Q4" i="5"/>
  <c r="R4" i="5"/>
  <c r="S4" i="5"/>
  <c r="T4" i="5"/>
  <c r="H3" i="5"/>
  <c r="H4" i="5"/>
  <c r="E66" i="10"/>
  <c r="C71" i="10"/>
  <c r="C70" i="10"/>
  <c r="C69" i="10"/>
  <c r="C68" i="10"/>
  <c r="C67" i="10"/>
  <c r="C66" i="10"/>
  <c r="A71" i="10"/>
  <c r="A70" i="10"/>
  <c r="A69" i="10"/>
  <c r="A68" i="10"/>
  <c r="A67" i="10"/>
  <c r="A66" i="10"/>
  <c r="C7" i="15"/>
  <c r="C6" i="15"/>
  <c r="C18" i="15"/>
  <c r="C19" i="15"/>
  <c r="C20" i="15"/>
  <c r="C21" i="15"/>
  <c r="C22" i="15"/>
  <c r="C23" i="15"/>
  <c r="C31" i="9"/>
  <c r="C30" i="9"/>
  <c r="C55" i="9"/>
  <c r="C54" i="9"/>
  <c r="C53" i="9"/>
  <c r="C52" i="9"/>
  <c r="C51" i="9"/>
  <c r="C50" i="9"/>
  <c r="C47" i="9"/>
  <c r="C26" i="9"/>
  <c r="C46" i="9"/>
  <c r="C45" i="9"/>
  <c r="C44" i="9"/>
  <c r="C43" i="9"/>
  <c r="C42" i="9"/>
  <c r="C7" i="8"/>
  <c r="C6" i="8"/>
  <c r="C15" i="8"/>
  <c r="C14" i="8"/>
  <c r="C23" i="8"/>
  <c r="C22" i="8"/>
  <c r="C31" i="8"/>
  <c r="C30" i="8"/>
  <c r="C63" i="8"/>
  <c r="C62" i="8"/>
  <c r="C55" i="8"/>
  <c r="C54" i="8"/>
  <c r="C47" i="8"/>
  <c r="C46" i="8"/>
  <c r="C39" i="8"/>
  <c r="C38" i="8"/>
  <c r="C77" i="6"/>
  <c r="C76" i="6"/>
  <c r="C75" i="6"/>
  <c r="C74" i="6"/>
  <c r="C10" i="10"/>
  <c r="C27" i="9"/>
  <c r="C28" i="9"/>
  <c r="C29" i="9"/>
  <c r="C61" i="8"/>
  <c r="C60" i="8"/>
  <c r="C59" i="8"/>
  <c r="C58" i="8"/>
  <c r="C53" i="8"/>
  <c r="C52" i="8"/>
  <c r="C51" i="8"/>
  <c r="C50" i="8"/>
  <c r="C45" i="8"/>
  <c r="C44" i="8"/>
  <c r="C43" i="8"/>
  <c r="C42" i="8"/>
  <c r="C35" i="8"/>
  <c r="C36" i="8"/>
  <c r="C37" i="8"/>
  <c r="C34" i="8"/>
  <c r="C19" i="8"/>
  <c r="C20" i="8"/>
  <c r="C21" i="8"/>
  <c r="C18" i="8"/>
  <c r="C27" i="8"/>
  <c r="C28" i="8"/>
  <c r="C29" i="8"/>
  <c r="C26" i="8"/>
  <c r="C11" i="8"/>
  <c r="C12" i="8"/>
  <c r="C13" i="8"/>
  <c r="C10" i="8"/>
  <c r="C5" i="8"/>
  <c r="C4" i="8"/>
  <c r="C3" i="8"/>
  <c r="C2" i="8"/>
  <c r="C6" i="4"/>
  <c r="C2" i="6"/>
  <c r="C7" i="4"/>
  <c r="C39" i="17"/>
  <c r="A39" i="17"/>
  <c r="C38" i="17"/>
  <c r="A38" i="17"/>
  <c r="C37" i="17"/>
  <c r="A37" i="17"/>
  <c r="C36" i="17"/>
  <c r="A36" i="17"/>
  <c r="C35" i="17"/>
  <c r="A35" i="17"/>
  <c r="C34" i="17"/>
  <c r="A34" i="17"/>
  <c r="C31" i="17"/>
  <c r="A31" i="17"/>
  <c r="C30" i="17"/>
  <c r="A30" i="17"/>
  <c r="C29" i="17"/>
  <c r="A29" i="17"/>
  <c r="C28" i="17"/>
  <c r="A28" i="17"/>
  <c r="C27" i="17"/>
  <c r="A27" i="17"/>
  <c r="C26" i="17"/>
  <c r="A26" i="17"/>
  <c r="C23" i="17"/>
  <c r="A23" i="17"/>
  <c r="C22" i="17"/>
  <c r="A22" i="17"/>
  <c r="C21" i="17"/>
  <c r="A21" i="17"/>
  <c r="C20" i="17"/>
  <c r="A20" i="17"/>
  <c r="C19" i="17"/>
  <c r="A19" i="17"/>
  <c r="C18" i="17"/>
  <c r="A18" i="17"/>
  <c r="C15" i="17"/>
  <c r="A15" i="17"/>
  <c r="C14" i="17"/>
  <c r="A14" i="17"/>
  <c r="C13" i="17"/>
  <c r="A13" i="17"/>
  <c r="C12" i="17"/>
  <c r="A12" i="17"/>
  <c r="C11" i="17"/>
  <c r="A11" i="17"/>
  <c r="C10" i="17"/>
  <c r="A10" i="17"/>
  <c r="C7" i="17"/>
  <c r="A7" i="17"/>
  <c r="C6" i="17"/>
  <c r="A6" i="17"/>
  <c r="C5" i="17"/>
  <c r="A5" i="17"/>
  <c r="C4" i="17"/>
  <c r="A4" i="17"/>
  <c r="C3" i="17"/>
  <c r="A3" i="17"/>
  <c r="C2" i="17"/>
  <c r="A2" i="17"/>
  <c r="C79" i="15"/>
  <c r="A79" i="15"/>
  <c r="C78" i="15"/>
  <c r="A78" i="15"/>
  <c r="C77" i="15"/>
  <c r="A77" i="15"/>
  <c r="C76" i="15"/>
  <c r="A76" i="15"/>
  <c r="C75" i="15"/>
  <c r="A75" i="15"/>
  <c r="C74" i="15"/>
  <c r="A74" i="15"/>
  <c r="C71" i="15"/>
  <c r="A71" i="15"/>
  <c r="C70" i="15"/>
  <c r="A70" i="15"/>
  <c r="C69" i="15"/>
  <c r="A69" i="15"/>
  <c r="C68" i="15"/>
  <c r="A68" i="15"/>
  <c r="C67" i="15"/>
  <c r="A67" i="15"/>
  <c r="C66" i="15"/>
  <c r="A66" i="15"/>
  <c r="C63" i="15"/>
  <c r="A63" i="15"/>
  <c r="C62" i="15"/>
  <c r="A62" i="15"/>
  <c r="C61" i="15"/>
  <c r="A61" i="15"/>
  <c r="C60" i="15"/>
  <c r="A60" i="15"/>
  <c r="C59" i="15"/>
  <c r="A59" i="15"/>
  <c r="C58" i="15"/>
  <c r="A58" i="15"/>
  <c r="C55" i="15"/>
  <c r="A55" i="15"/>
  <c r="C54" i="15"/>
  <c r="A54" i="15"/>
  <c r="C53" i="15"/>
  <c r="A53" i="15"/>
  <c r="C52" i="15"/>
  <c r="A52" i="15"/>
  <c r="C51" i="15"/>
  <c r="A51" i="15"/>
  <c r="C50" i="15"/>
  <c r="A50" i="15"/>
  <c r="C47" i="15"/>
  <c r="A47" i="15"/>
  <c r="C46" i="15"/>
  <c r="A46" i="15"/>
  <c r="C45" i="15"/>
  <c r="A45" i="15"/>
  <c r="C44" i="15"/>
  <c r="A44" i="15"/>
  <c r="C43" i="15"/>
  <c r="A43" i="15"/>
  <c r="C42" i="15"/>
  <c r="A42" i="15"/>
  <c r="C39" i="15"/>
  <c r="A39" i="15"/>
  <c r="C38" i="15"/>
  <c r="A38" i="15"/>
  <c r="C37" i="15"/>
  <c r="A37" i="15"/>
  <c r="C36" i="15"/>
  <c r="A36" i="15"/>
  <c r="C35" i="15"/>
  <c r="A35" i="15"/>
  <c r="C34" i="15"/>
  <c r="A34" i="15"/>
  <c r="C31" i="15"/>
  <c r="A31" i="15"/>
  <c r="C30" i="15"/>
  <c r="A30" i="15"/>
  <c r="C29" i="15"/>
  <c r="A29" i="15"/>
  <c r="C28" i="15"/>
  <c r="A28" i="15"/>
  <c r="C27" i="15"/>
  <c r="A27" i="15"/>
  <c r="C26" i="15"/>
  <c r="A26" i="15"/>
  <c r="A23" i="15"/>
  <c r="A22" i="15"/>
  <c r="A21" i="15"/>
  <c r="A20" i="15"/>
  <c r="A19" i="15"/>
  <c r="A18" i="15"/>
  <c r="C15" i="15"/>
  <c r="A15" i="15"/>
  <c r="C14" i="15"/>
  <c r="A14" i="15"/>
  <c r="C13" i="15"/>
  <c r="A13" i="15"/>
  <c r="C12" i="15"/>
  <c r="A12" i="15"/>
  <c r="C11" i="15"/>
  <c r="A11" i="15"/>
  <c r="C10" i="15"/>
  <c r="A10" i="15"/>
  <c r="A7" i="15"/>
  <c r="A6" i="15"/>
  <c r="C5" i="15"/>
  <c r="A5" i="15"/>
  <c r="C4" i="15"/>
  <c r="A4" i="15"/>
  <c r="C3" i="15"/>
  <c r="A3" i="15"/>
  <c r="C2" i="15"/>
  <c r="A2" i="15"/>
  <c r="C95" i="14"/>
  <c r="A95" i="14"/>
  <c r="C94" i="14"/>
  <c r="A94" i="14"/>
  <c r="C93" i="14"/>
  <c r="A93" i="14"/>
  <c r="C92" i="14"/>
  <c r="A92" i="14"/>
  <c r="C91" i="14"/>
  <c r="A91" i="14"/>
  <c r="C90" i="14"/>
  <c r="A90" i="14"/>
  <c r="C87" i="14"/>
  <c r="A87" i="14"/>
  <c r="C86" i="14"/>
  <c r="A86" i="14"/>
  <c r="C85" i="14"/>
  <c r="A85" i="14"/>
  <c r="C84" i="14"/>
  <c r="A84" i="14"/>
  <c r="C83" i="14"/>
  <c r="A83" i="14"/>
  <c r="C82" i="14"/>
  <c r="A82" i="14"/>
  <c r="C79" i="14"/>
  <c r="A79" i="14"/>
  <c r="C78" i="14"/>
  <c r="A78" i="14"/>
  <c r="C77" i="14"/>
  <c r="A77" i="14"/>
  <c r="C76" i="14"/>
  <c r="A76" i="14"/>
  <c r="C75" i="14"/>
  <c r="A75" i="14"/>
  <c r="C74" i="14"/>
  <c r="A74" i="14"/>
  <c r="C71" i="14"/>
  <c r="A71" i="14"/>
  <c r="C70" i="14"/>
  <c r="A70" i="14"/>
  <c r="C69" i="14"/>
  <c r="A69" i="14"/>
  <c r="C68" i="14"/>
  <c r="A68" i="14"/>
  <c r="C67" i="14"/>
  <c r="A67" i="14"/>
  <c r="C66" i="14"/>
  <c r="A66" i="14"/>
  <c r="C63" i="14"/>
  <c r="A63" i="14"/>
  <c r="C62" i="14"/>
  <c r="A62" i="14"/>
  <c r="C61" i="14"/>
  <c r="A61" i="14"/>
  <c r="C60" i="14"/>
  <c r="A60" i="14"/>
  <c r="C59" i="14"/>
  <c r="A59" i="14"/>
  <c r="C58" i="14"/>
  <c r="A58" i="14"/>
  <c r="C55" i="14"/>
  <c r="A55" i="14"/>
  <c r="C54" i="14"/>
  <c r="A54" i="14"/>
  <c r="C53" i="14"/>
  <c r="A53" i="14"/>
  <c r="C52" i="14"/>
  <c r="A52" i="14"/>
  <c r="C51" i="14"/>
  <c r="A51" i="14"/>
  <c r="C50" i="14"/>
  <c r="A50" i="14"/>
  <c r="C47" i="14"/>
  <c r="A47" i="14"/>
  <c r="C46" i="14"/>
  <c r="A46" i="14"/>
  <c r="C45" i="14"/>
  <c r="A45" i="14"/>
  <c r="C44" i="14"/>
  <c r="A44" i="14"/>
  <c r="C43" i="14"/>
  <c r="A43" i="14"/>
  <c r="C42" i="14"/>
  <c r="A42" i="14"/>
  <c r="C39" i="14"/>
  <c r="A39" i="14"/>
  <c r="C38" i="14"/>
  <c r="A38" i="14"/>
  <c r="C37" i="14"/>
  <c r="A37" i="14"/>
  <c r="C36" i="14"/>
  <c r="A36" i="14"/>
  <c r="C35" i="14"/>
  <c r="A35" i="14"/>
  <c r="C34" i="14"/>
  <c r="A34" i="14"/>
  <c r="C31" i="14"/>
  <c r="A31" i="14"/>
  <c r="C30" i="14"/>
  <c r="A30" i="14"/>
  <c r="C29" i="14"/>
  <c r="A29" i="14"/>
  <c r="C28" i="14"/>
  <c r="A28" i="14"/>
  <c r="C27" i="14"/>
  <c r="A27" i="14"/>
  <c r="C26" i="14"/>
  <c r="A26" i="14"/>
  <c r="C23" i="14"/>
  <c r="A23" i="14"/>
  <c r="C22" i="14"/>
  <c r="A22" i="14"/>
  <c r="C21" i="14"/>
  <c r="A21" i="14"/>
  <c r="C20" i="14"/>
  <c r="A20" i="14"/>
  <c r="C19" i="14"/>
  <c r="A19" i="14"/>
  <c r="C18" i="14"/>
  <c r="A18" i="14"/>
  <c r="C15" i="14"/>
  <c r="A15" i="14"/>
  <c r="C14" i="14"/>
  <c r="A14" i="14"/>
  <c r="C13" i="14"/>
  <c r="A13" i="14"/>
  <c r="C12" i="14"/>
  <c r="A12" i="14"/>
  <c r="C11" i="14"/>
  <c r="A11" i="14"/>
  <c r="C10" i="14"/>
  <c r="A10" i="14"/>
  <c r="C7" i="14"/>
  <c r="A7" i="14"/>
  <c r="C6" i="14"/>
  <c r="A6" i="14"/>
  <c r="C5" i="14"/>
  <c r="A5" i="14"/>
  <c r="C4" i="14"/>
  <c r="A4" i="14"/>
  <c r="C3" i="14"/>
  <c r="A3" i="14"/>
  <c r="C2" i="14"/>
  <c r="A2" i="14"/>
  <c r="C79" i="13"/>
  <c r="A79" i="13"/>
  <c r="C78" i="13"/>
  <c r="A78" i="13"/>
  <c r="C77" i="13"/>
  <c r="A77" i="13"/>
  <c r="C76" i="13"/>
  <c r="A76" i="13"/>
  <c r="C75" i="13"/>
  <c r="A75" i="13"/>
  <c r="C74" i="13"/>
  <c r="A74" i="13"/>
  <c r="C71" i="13"/>
  <c r="A71" i="13"/>
  <c r="C70" i="13"/>
  <c r="A70" i="13"/>
  <c r="C69" i="13"/>
  <c r="A69" i="13"/>
  <c r="C68" i="13"/>
  <c r="A68" i="13"/>
  <c r="C67" i="13"/>
  <c r="A67" i="13"/>
  <c r="C66" i="13"/>
  <c r="A66" i="13"/>
  <c r="C63" i="13"/>
  <c r="A63" i="13"/>
  <c r="C62" i="13"/>
  <c r="A62" i="13"/>
  <c r="C61" i="13"/>
  <c r="A61" i="13"/>
  <c r="C60" i="13"/>
  <c r="A60" i="13"/>
  <c r="C59" i="13"/>
  <c r="A59" i="13"/>
  <c r="C58" i="13"/>
  <c r="A58" i="13"/>
  <c r="C55" i="13"/>
  <c r="A55" i="13"/>
  <c r="C54" i="13"/>
  <c r="A54" i="13"/>
  <c r="C53" i="13"/>
  <c r="A53" i="13"/>
  <c r="C52" i="13"/>
  <c r="A52" i="13"/>
  <c r="C51" i="13"/>
  <c r="A51" i="13"/>
  <c r="C50" i="13"/>
  <c r="A50" i="13"/>
  <c r="C47" i="13"/>
  <c r="A47" i="13"/>
  <c r="C46" i="13"/>
  <c r="A46" i="13"/>
  <c r="C45" i="13"/>
  <c r="A45" i="13"/>
  <c r="C44" i="13"/>
  <c r="A44" i="13"/>
  <c r="C43" i="13"/>
  <c r="A43" i="13"/>
  <c r="C42" i="13"/>
  <c r="A42" i="13"/>
  <c r="C39" i="13"/>
  <c r="A39" i="13"/>
  <c r="C38" i="13"/>
  <c r="A38" i="13"/>
  <c r="C37" i="13"/>
  <c r="A37" i="13"/>
  <c r="C36" i="13"/>
  <c r="A36" i="13"/>
  <c r="C35" i="13"/>
  <c r="A35" i="13"/>
  <c r="C34" i="13"/>
  <c r="A34" i="13"/>
  <c r="C31" i="13"/>
  <c r="A31" i="13"/>
  <c r="C30" i="13"/>
  <c r="A30" i="13"/>
  <c r="C29" i="13"/>
  <c r="A29" i="13"/>
  <c r="C28" i="13"/>
  <c r="A28" i="13"/>
  <c r="C27" i="13"/>
  <c r="A27" i="13"/>
  <c r="C26" i="13"/>
  <c r="A26" i="13"/>
  <c r="C23" i="13"/>
  <c r="A23" i="13"/>
  <c r="C22" i="13"/>
  <c r="A22" i="13"/>
  <c r="C21" i="13"/>
  <c r="A21" i="13"/>
  <c r="C20" i="13"/>
  <c r="A20" i="13"/>
  <c r="C19" i="13"/>
  <c r="A19" i="13"/>
  <c r="C18" i="13"/>
  <c r="A18" i="13"/>
  <c r="C15" i="13"/>
  <c r="A15" i="13"/>
  <c r="C14" i="13"/>
  <c r="A14" i="13"/>
  <c r="C13" i="13"/>
  <c r="A13" i="13"/>
  <c r="C12" i="13"/>
  <c r="A12" i="13"/>
  <c r="C11" i="13"/>
  <c r="A11" i="13"/>
  <c r="C10" i="13"/>
  <c r="A10" i="13"/>
  <c r="C7" i="13"/>
  <c r="A7" i="13"/>
  <c r="C6" i="13"/>
  <c r="A6" i="13"/>
  <c r="C5" i="13"/>
  <c r="A5" i="13"/>
  <c r="C4" i="13"/>
  <c r="A4" i="13"/>
  <c r="C3" i="13"/>
  <c r="A3" i="13"/>
  <c r="C2" i="13"/>
  <c r="A2" i="13"/>
  <c r="C191" i="12"/>
  <c r="A191" i="12"/>
  <c r="C190" i="12"/>
  <c r="A190" i="12"/>
  <c r="C189" i="12"/>
  <c r="A189" i="12"/>
  <c r="C188" i="12"/>
  <c r="A188" i="12"/>
  <c r="C187" i="12"/>
  <c r="A187" i="12"/>
  <c r="C186" i="12"/>
  <c r="A186" i="12"/>
  <c r="C183" i="12"/>
  <c r="A183" i="12"/>
  <c r="C182" i="12"/>
  <c r="A182" i="12"/>
  <c r="C181" i="12"/>
  <c r="A181" i="12"/>
  <c r="C180" i="12"/>
  <c r="A180" i="12"/>
  <c r="C179" i="12"/>
  <c r="A179" i="12"/>
  <c r="C178" i="12"/>
  <c r="A178" i="12"/>
  <c r="C175" i="12"/>
  <c r="A175" i="12"/>
  <c r="C174" i="12"/>
  <c r="A174" i="12"/>
  <c r="C173" i="12"/>
  <c r="A173" i="12"/>
  <c r="C172" i="12"/>
  <c r="A172" i="12"/>
  <c r="C171" i="12"/>
  <c r="A171" i="12"/>
  <c r="C170" i="12"/>
  <c r="A170" i="12"/>
  <c r="C167" i="12"/>
  <c r="A167" i="12"/>
  <c r="C166" i="12"/>
  <c r="A166" i="12"/>
  <c r="C165" i="12"/>
  <c r="A165" i="12"/>
  <c r="C164" i="12"/>
  <c r="A164" i="12"/>
  <c r="C163" i="12"/>
  <c r="A163" i="12"/>
  <c r="C162" i="12"/>
  <c r="A162" i="12"/>
  <c r="C159" i="12"/>
  <c r="A159" i="12"/>
  <c r="C158" i="12"/>
  <c r="A158" i="12"/>
  <c r="C157" i="12"/>
  <c r="A157" i="12"/>
  <c r="C156" i="12"/>
  <c r="A156" i="12"/>
  <c r="C155" i="12"/>
  <c r="A155" i="12"/>
  <c r="C154" i="12"/>
  <c r="A154" i="12"/>
  <c r="C151" i="12"/>
  <c r="A151" i="12"/>
  <c r="C150" i="12"/>
  <c r="A150" i="12"/>
  <c r="C149" i="12"/>
  <c r="A149" i="12"/>
  <c r="C148" i="12"/>
  <c r="A148" i="12"/>
  <c r="C147" i="12"/>
  <c r="A147" i="12"/>
  <c r="C146" i="12"/>
  <c r="A146" i="12"/>
  <c r="C143" i="12"/>
  <c r="A143" i="12"/>
  <c r="C142" i="12"/>
  <c r="A142" i="12"/>
  <c r="C141" i="12"/>
  <c r="A141" i="12"/>
  <c r="C140" i="12"/>
  <c r="A140" i="12"/>
  <c r="C139" i="12"/>
  <c r="A139" i="12"/>
  <c r="C138" i="12"/>
  <c r="A138" i="12"/>
  <c r="C135" i="12"/>
  <c r="A135" i="12"/>
  <c r="C134" i="12"/>
  <c r="A134" i="12"/>
  <c r="C133" i="12"/>
  <c r="A133" i="12"/>
  <c r="C132" i="12"/>
  <c r="A132" i="12"/>
  <c r="C131" i="12"/>
  <c r="A131" i="12"/>
  <c r="C130" i="12"/>
  <c r="A130" i="12"/>
  <c r="C127" i="12"/>
  <c r="A127" i="12"/>
  <c r="C126" i="12"/>
  <c r="A126" i="12"/>
  <c r="C125" i="12"/>
  <c r="A125" i="12"/>
  <c r="C124" i="12"/>
  <c r="A124" i="12"/>
  <c r="C123" i="12"/>
  <c r="A123" i="12"/>
  <c r="C122" i="12"/>
  <c r="A122" i="12"/>
  <c r="C119" i="12"/>
  <c r="A119" i="12"/>
  <c r="C118" i="12"/>
  <c r="A118" i="12"/>
  <c r="C117" i="12"/>
  <c r="A117" i="12"/>
  <c r="C116" i="12"/>
  <c r="A116" i="12"/>
  <c r="C115" i="12"/>
  <c r="A115" i="12"/>
  <c r="C114" i="12"/>
  <c r="A114" i="12"/>
  <c r="C111" i="12"/>
  <c r="A111" i="12"/>
  <c r="C110" i="12"/>
  <c r="A110" i="12"/>
  <c r="C109" i="12"/>
  <c r="A109" i="12"/>
  <c r="C108" i="12"/>
  <c r="A108" i="12"/>
  <c r="C107" i="12"/>
  <c r="A107" i="12"/>
  <c r="C106" i="12"/>
  <c r="A106" i="12"/>
  <c r="C103" i="12"/>
  <c r="A103" i="12"/>
  <c r="C102" i="12"/>
  <c r="A102" i="12"/>
  <c r="C101" i="12"/>
  <c r="A101" i="12"/>
  <c r="C100" i="12"/>
  <c r="A100" i="12"/>
  <c r="C99" i="12"/>
  <c r="A99" i="12"/>
  <c r="C98" i="12"/>
  <c r="A98" i="12"/>
  <c r="C95" i="12"/>
  <c r="A95" i="12"/>
  <c r="C94" i="12"/>
  <c r="A94" i="12"/>
  <c r="C93" i="12"/>
  <c r="A93" i="12"/>
  <c r="C92" i="12"/>
  <c r="A92" i="12"/>
  <c r="C91" i="12"/>
  <c r="A91" i="12"/>
  <c r="C90" i="12"/>
  <c r="A90" i="12"/>
  <c r="C87" i="12"/>
  <c r="A87" i="12"/>
  <c r="C86" i="12"/>
  <c r="A86" i="12"/>
  <c r="C85" i="12"/>
  <c r="A85" i="12"/>
  <c r="C84" i="12"/>
  <c r="A84" i="12"/>
  <c r="C83" i="12"/>
  <c r="A83" i="12"/>
  <c r="C82" i="12"/>
  <c r="A82" i="12"/>
  <c r="C79" i="12"/>
  <c r="A79" i="12"/>
  <c r="C78" i="12"/>
  <c r="A78" i="12"/>
  <c r="C77" i="12"/>
  <c r="A77" i="12"/>
  <c r="C76" i="12"/>
  <c r="A76" i="12"/>
  <c r="C75" i="12"/>
  <c r="A75" i="12"/>
  <c r="C74" i="12"/>
  <c r="A74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3" i="12"/>
  <c r="A63" i="12"/>
  <c r="C62" i="12"/>
  <c r="A62" i="12"/>
  <c r="C61" i="12"/>
  <c r="A61" i="12"/>
  <c r="C60" i="12"/>
  <c r="A60" i="12"/>
  <c r="C59" i="12"/>
  <c r="A59" i="12"/>
  <c r="C58" i="12"/>
  <c r="A58" i="12"/>
  <c r="C55" i="12"/>
  <c r="A55" i="12"/>
  <c r="C54" i="12"/>
  <c r="A54" i="12"/>
  <c r="C53" i="12"/>
  <c r="A53" i="12"/>
  <c r="C52" i="12"/>
  <c r="A52" i="12"/>
  <c r="C51" i="12"/>
  <c r="A51" i="12"/>
  <c r="C50" i="12"/>
  <c r="A50" i="12"/>
  <c r="C47" i="12"/>
  <c r="A47" i="12"/>
  <c r="C46" i="12"/>
  <c r="A46" i="12"/>
  <c r="C45" i="12"/>
  <c r="A45" i="12"/>
  <c r="C44" i="12"/>
  <c r="A44" i="12"/>
  <c r="C43" i="12"/>
  <c r="A43" i="12"/>
  <c r="C42" i="12"/>
  <c r="A42" i="12"/>
  <c r="C39" i="12"/>
  <c r="A39" i="12"/>
  <c r="C38" i="12"/>
  <c r="A38" i="12"/>
  <c r="C37" i="12"/>
  <c r="A37" i="12"/>
  <c r="C36" i="12"/>
  <c r="A36" i="12"/>
  <c r="C35" i="12"/>
  <c r="A35" i="12"/>
  <c r="C34" i="12"/>
  <c r="A34" i="12"/>
  <c r="C31" i="12"/>
  <c r="A31" i="12"/>
  <c r="C30" i="12"/>
  <c r="A30" i="12"/>
  <c r="C29" i="12"/>
  <c r="A29" i="12"/>
  <c r="C28" i="12"/>
  <c r="A28" i="12"/>
  <c r="C27" i="12"/>
  <c r="A27" i="12"/>
  <c r="C26" i="12"/>
  <c r="A26" i="12"/>
  <c r="C23" i="12"/>
  <c r="A23" i="12"/>
  <c r="C22" i="12"/>
  <c r="A22" i="12"/>
  <c r="C21" i="12"/>
  <c r="A21" i="12"/>
  <c r="C20" i="12"/>
  <c r="A20" i="12"/>
  <c r="C19" i="12"/>
  <c r="A19" i="12"/>
  <c r="C18" i="12"/>
  <c r="A18" i="12"/>
  <c r="C15" i="12"/>
  <c r="A15" i="12"/>
  <c r="C14" i="12"/>
  <c r="A14" i="12"/>
  <c r="C13" i="12"/>
  <c r="A13" i="12"/>
  <c r="C12" i="12"/>
  <c r="A12" i="12"/>
  <c r="C11" i="12"/>
  <c r="A11" i="12"/>
  <c r="C10" i="12"/>
  <c r="A10" i="12"/>
  <c r="C7" i="12"/>
  <c r="A7" i="12"/>
  <c r="C6" i="12"/>
  <c r="A6" i="12"/>
  <c r="C5" i="12"/>
  <c r="A5" i="12"/>
  <c r="C4" i="12"/>
  <c r="A4" i="12"/>
  <c r="C3" i="12"/>
  <c r="A3" i="12"/>
  <c r="C2" i="12"/>
  <c r="A2" i="12"/>
  <c r="C23" i="11"/>
  <c r="A23" i="11"/>
  <c r="C22" i="11"/>
  <c r="A22" i="11"/>
  <c r="C21" i="11"/>
  <c r="A21" i="11"/>
  <c r="C20" i="11"/>
  <c r="A20" i="11"/>
  <c r="C19" i="11"/>
  <c r="A19" i="11"/>
  <c r="C18" i="11"/>
  <c r="A18" i="11"/>
  <c r="C15" i="11"/>
  <c r="A15" i="11"/>
  <c r="C14" i="11"/>
  <c r="A14" i="11"/>
  <c r="C13" i="11"/>
  <c r="A13" i="11"/>
  <c r="C12" i="11"/>
  <c r="A12" i="11"/>
  <c r="C11" i="11"/>
  <c r="A11" i="11"/>
  <c r="C10" i="11"/>
  <c r="A10" i="11"/>
  <c r="C7" i="11"/>
  <c r="A7" i="11"/>
  <c r="C6" i="11"/>
  <c r="A6" i="11"/>
  <c r="C5" i="11"/>
  <c r="A5" i="11"/>
  <c r="C4" i="11"/>
  <c r="A4" i="11"/>
  <c r="C3" i="11"/>
  <c r="A3" i="11"/>
  <c r="C2" i="11"/>
  <c r="A2" i="11"/>
  <c r="C63" i="10"/>
  <c r="A63" i="10"/>
  <c r="C62" i="10"/>
  <c r="A62" i="10"/>
  <c r="C61" i="10"/>
  <c r="A61" i="10"/>
  <c r="C60" i="10"/>
  <c r="A60" i="10"/>
  <c r="C59" i="10"/>
  <c r="A59" i="10"/>
  <c r="C58" i="10"/>
  <c r="A58" i="10"/>
  <c r="C55" i="10"/>
  <c r="A55" i="10"/>
  <c r="C54" i="10"/>
  <c r="A54" i="10"/>
  <c r="C53" i="10"/>
  <c r="A53" i="10"/>
  <c r="C52" i="10"/>
  <c r="A52" i="10"/>
  <c r="C51" i="10"/>
  <c r="A51" i="10"/>
  <c r="C50" i="10"/>
  <c r="A50" i="10"/>
  <c r="C47" i="10"/>
  <c r="A47" i="10"/>
  <c r="C46" i="10"/>
  <c r="A46" i="10"/>
  <c r="C45" i="10"/>
  <c r="A45" i="10"/>
  <c r="C44" i="10"/>
  <c r="A44" i="10"/>
  <c r="C43" i="10"/>
  <c r="A43" i="10"/>
  <c r="C42" i="10"/>
  <c r="A42" i="10"/>
  <c r="C39" i="10"/>
  <c r="A39" i="10"/>
  <c r="C38" i="10"/>
  <c r="A38" i="10"/>
  <c r="C37" i="10"/>
  <c r="A37" i="10"/>
  <c r="C36" i="10"/>
  <c r="A36" i="10"/>
  <c r="C35" i="10"/>
  <c r="A35" i="10"/>
  <c r="C34" i="10"/>
  <c r="A34" i="10"/>
  <c r="C31" i="10"/>
  <c r="A31" i="10"/>
  <c r="C30" i="10"/>
  <c r="A30" i="10"/>
  <c r="C29" i="10"/>
  <c r="A29" i="10"/>
  <c r="C28" i="10"/>
  <c r="A28" i="10"/>
  <c r="C27" i="10"/>
  <c r="A27" i="10"/>
  <c r="C26" i="10"/>
  <c r="A26" i="10"/>
  <c r="C23" i="10"/>
  <c r="A23" i="10"/>
  <c r="C22" i="10"/>
  <c r="A22" i="10"/>
  <c r="C21" i="10"/>
  <c r="A21" i="10"/>
  <c r="C20" i="10"/>
  <c r="A20" i="10"/>
  <c r="C19" i="10"/>
  <c r="A19" i="10"/>
  <c r="C18" i="10"/>
  <c r="A18" i="10"/>
  <c r="C15" i="10"/>
  <c r="A15" i="10"/>
  <c r="C14" i="10"/>
  <c r="A14" i="10"/>
  <c r="C13" i="10"/>
  <c r="A13" i="10"/>
  <c r="C12" i="10"/>
  <c r="A12" i="10"/>
  <c r="C11" i="10"/>
  <c r="A11" i="10"/>
  <c r="A10" i="10"/>
  <c r="C7" i="10"/>
  <c r="A7" i="10"/>
  <c r="C6" i="10"/>
  <c r="A6" i="10"/>
  <c r="C5" i="10"/>
  <c r="A5" i="10"/>
  <c r="C4" i="10"/>
  <c r="A4" i="10"/>
  <c r="C3" i="10"/>
  <c r="A3" i="10"/>
  <c r="C2" i="10"/>
  <c r="A2" i="10"/>
  <c r="A55" i="9"/>
  <c r="A54" i="9"/>
  <c r="A53" i="9"/>
  <c r="A52" i="9"/>
  <c r="A51" i="9"/>
  <c r="A50" i="9"/>
  <c r="A47" i="9"/>
  <c r="A46" i="9"/>
  <c r="A45" i="9"/>
  <c r="A44" i="9"/>
  <c r="A43" i="9"/>
  <c r="A42" i="9"/>
  <c r="C39" i="9"/>
  <c r="A39" i="9"/>
  <c r="C38" i="9"/>
  <c r="A38" i="9"/>
  <c r="C37" i="9"/>
  <c r="A37" i="9"/>
  <c r="C36" i="9"/>
  <c r="A36" i="9"/>
  <c r="C35" i="9"/>
  <c r="A35" i="9"/>
  <c r="C34" i="9"/>
  <c r="A34" i="9"/>
  <c r="A31" i="9"/>
  <c r="A30" i="9"/>
  <c r="A29" i="9"/>
  <c r="A28" i="9"/>
  <c r="A27" i="9"/>
  <c r="A26" i="9"/>
  <c r="C23" i="9"/>
  <c r="A23" i="9"/>
  <c r="C22" i="9"/>
  <c r="A22" i="9"/>
  <c r="C21" i="9"/>
  <c r="A21" i="9"/>
  <c r="C20" i="9"/>
  <c r="A20" i="9"/>
  <c r="C19" i="9"/>
  <c r="A19" i="9"/>
  <c r="C18" i="9"/>
  <c r="A18" i="9"/>
  <c r="C15" i="9"/>
  <c r="A15" i="9"/>
  <c r="C14" i="9"/>
  <c r="A14" i="9"/>
  <c r="C13" i="9"/>
  <c r="A13" i="9"/>
  <c r="C12" i="9"/>
  <c r="A12" i="9"/>
  <c r="C11" i="9"/>
  <c r="A11" i="9"/>
  <c r="C10" i="9"/>
  <c r="A10" i="9"/>
  <c r="C7" i="9"/>
  <c r="A7" i="9"/>
  <c r="C6" i="9"/>
  <c r="A6" i="9"/>
  <c r="C5" i="9"/>
  <c r="A5" i="9"/>
  <c r="C4" i="9"/>
  <c r="A4" i="9"/>
  <c r="C3" i="9"/>
  <c r="A3" i="9"/>
  <c r="C2" i="9"/>
  <c r="A2" i="9"/>
  <c r="A63" i="8"/>
  <c r="A62" i="8"/>
  <c r="A61" i="8"/>
  <c r="A60" i="8"/>
  <c r="A59" i="8"/>
  <c r="A58" i="8"/>
  <c r="A55" i="8"/>
  <c r="A54" i="8"/>
  <c r="A53" i="8"/>
  <c r="A52" i="8"/>
  <c r="A51" i="8"/>
  <c r="A50" i="8"/>
  <c r="A47" i="8"/>
  <c r="A46" i="8"/>
  <c r="A45" i="8"/>
  <c r="A44" i="8"/>
  <c r="A43" i="8"/>
  <c r="A42" i="8"/>
  <c r="A39" i="8"/>
  <c r="A38" i="8"/>
  <c r="A37" i="8"/>
  <c r="A36" i="8"/>
  <c r="A35" i="8"/>
  <c r="A34" i="8"/>
  <c r="A31" i="8"/>
  <c r="A30" i="8"/>
  <c r="A29" i="8"/>
  <c r="A28" i="8"/>
  <c r="A27" i="8"/>
  <c r="A26" i="8"/>
  <c r="A23" i="8"/>
  <c r="A22" i="8"/>
  <c r="A21" i="8"/>
  <c r="A20" i="8"/>
  <c r="A19" i="8"/>
  <c r="A18" i="8"/>
  <c r="A15" i="8"/>
  <c r="A14" i="8"/>
  <c r="A13" i="8"/>
  <c r="A12" i="8"/>
  <c r="A11" i="8"/>
  <c r="A10" i="8"/>
  <c r="A7" i="8"/>
  <c r="A6" i="8"/>
  <c r="A5" i="8"/>
  <c r="A4" i="8"/>
  <c r="A3" i="8"/>
  <c r="A2" i="8"/>
  <c r="C71" i="7"/>
  <c r="A71" i="7"/>
  <c r="C70" i="7"/>
  <c r="A70" i="7"/>
  <c r="C69" i="7"/>
  <c r="A69" i="7"/>
  <c r="C68" i="7"/>
  <c r="A68" i="7"/>
  <c r="C67" i="7"/>
  <c r="A67" i="7"/>
  <c r="C66" i="7"/>
  <c r="A66" i="7"/>
  <c r="C63" i="7"/>
  <c r="A63" i="7"/>
  <c r="C62" i="7"/>
  <c r="A62" i="7"/>
  <c r="C61" i="7"/>
  <c r="A61" i="7"/>
  <c r="C60" i="7"/>
  <c r="A60" i="7"/>
  <c r="C59" i="7"/>
  <c r="A59" i="7"/>
  <c r="C58" i="7"/>
  <c r="A58" i="7"/>
  <c r="C55" i="7"/>
  <c r="A55" i="7"/>
  <c r="C54" i="7"/>
  <c r="A54" i="7"/>
  <c r="C53" i="7"/>
  <c r="A53" i="7"/>
  <c r="C52" i="7"/>
  <c r="A52" i="7"/>
  <c r="C51" i="7"/>
  <c r="A51" i="7"/>
  <c r="C50" i="7"/>
  <c r="A50" i="7"/>
  <c r="C47" i="7"/>
  <c r="A47" i="7"/>
  <c r="C46" i="7"/>
  <c r="A46" i="7"/>
  <c r="C45" i="7"/>
  <c r="A45" i="7"/>
  <c r="C44" i="7"/>
  <c r="A44" i="7"/>
  <c r="C43" i="7"/>
  <c r="A43" i="7"/>
  <c r="C42" i="7"/>
  <c r="A42" i="7"/>
  <c r="C39" i="7"/>
  <c r="A39" i="7"/>
  <c r="C38" i="7"/>
  <c r="A38" i="7"/>
  <c r="C37" i="7"/>
  <c r="A37" i="7"/>
  <c r="C36" i="7"/>
  <c r="A36" i="7"/>
  <c r="C35" i="7"/>
  <c r="A35" i="7"/>
  <c r="C34" i="7"/>
  <c r="A34" i="7"/>
  <c r="C31" i="7"/>
  <c r="A31" i="7"/>
  <c r="C30" i="7"/>
  <c r="A30" i="7"/>
  <c r="C29" i="7"/>
  <c r="A29" i="7"/>
  <c r="C28" i="7"/>
  <c r="A28" i="7"/>
  <c r="C27" i="7"/>
  <c r="A27" i="7"/>
  <c r="C26" i="7"/>
  <c r="A26" i="7"/>
  <c r="C23" i="7"/>
  <c r="A23" i="7"/>
  <c r="C22" i="7"/>
  <c r="A22" i="7"/>
  <c r="C21" i="7"/>
  <c r="A21" i="7"/>
  <c r="C20" i="7"/>
  <c r="A20" i="7"/>
  <c r="C19" i="7"/>
  <c r="A19" i="7"/>
  <c r="C18" i="7"/>
  <c r="A18" i="7"/>
  <c r="C15" i="7"/>
  <c r="A15" i="7"/>
  <c r="C14" i="7"/>
  <c r="A14" i="7"/>
  <c r="C13" i="7"/>
  <c r="A13" i="7"/>
  <c r="C12" i="7"/>
  <c r="A12" i="7"/>
  <c r="C11" i="7"/>
  <c r="A11" i="7"/>
  <c r="C10" i="7"/>
  <c r="A10" i="7"/>
  <c r="C7" i="7"/>
  <c r="A7" i="7"/>
  <c r="C6" i="7"/>
  <c r="A6" i="7"/>
  <c r="C5" i="7"/>
  <c r="A5" i="7"/>
  <c r="C4" i="7"/>
  <c r="A4" i="7"/>
  <c r="C3" i="7"/>
  <c r="A3" i="7"/>
  <c r="C2" i="7"/>
  <c r="A2" i="7"/>
  <c r="C79" i="6"/>
  <c r="A79" i="6"/>
  <c r="C78" i="6"/>
  <c r="A78" i="6"/>
  <c r="A77" i="6"/>
  <c r="A76" i="6"/>
  <c r="A75" i="6"/>
  <c r="A74" i="6"/>
  <c r="C71" i="6"/>
  <c r="A71" i="6"/>
  <c r="C70" i="6"/>
  <c r="A70" i="6"/>
  <c r="C69" i="6"/>
  <c r="A69" i="6"/>
  <c r="C68" i="6"/>
  <c r="A68" i="6"/>
  <c r="C67" i="6"/>
  <c r="A67" i="6"/>
  <c r="C66" i="6"/>
  <c r="A66" i="6"/>
  <c r="C63" i="6"/>
  <c r="A63" i="6"/>
  <c r="C62" i="6"/>
  <c r="A62" i="6"/>
  <c r="C61" i="6"/>
  <c r="A61" i="6"/>
  <c r="C60" i="6"/>
  <c r="A60" i="6"/>
  <c r="C59" i="6"/>
  <c r="A59" i="6"/>
  <c r="C58" i="6"/>
  <c r="A58" i="6"/>
  <c r="C55" i="6"/>
  <c r="A55" i="6"/>
  <c r="C54" i="6"/>
  <c r="A54" i="6"/>
  <c r="C53" i="6"/>
  <c r="A53" i="6"/>
  <c r="C52" i="6"/>
  <c r="A52" i="6"/>
  <c r="C51" i="6"/>
  <c r="A51" i="6"/>
  <c r="C50" i="6"/>
  <c r="A50" i="6"/>
  <c r="C47" i="6"/>
  <c r="A47" i="6"/>
  <c r="C46" i="6"/>
  <c r="A46" i="6"/>
  <c r="C45" i="6"/>
  <c r="A45" i="6"/>
  <c r="C44" i="6"/>
  <c r="A44" i="6"/>
  <c r="C43" i="6"/>
  <c r="A43" i="6"/>
  <c r="C42" i="6"/>
  <c r="A42" i="6"/>
  <c r="C39" i="6"/>
  <c r="A39" i="6"/>
  <c r="C38" i="6"/>
  <c r="A38" i="6"/>
  <c r="C37" i="6"/>
  <c r="A37" i="6"/>
  <c r="C36" i="6"/>
  <c r="A36" i="6"/>
  <c r="C35" i="6"/>
  <c r="A35" i="6"/>
  <c r="C34" i="6"/>
  <c r="A34" i="6"/>
  <c r="C31" i="6"/>
  <c r="A31" i="6"/>
  <c r="C30" i="6"/>
  <c r="A30" i="6"/>
  <c r="C29" i="6"/>
  <c r="A29" i="6"/>
  <c r="C28" i="6"/>
  <c r="A28" i="6"/>
  <c r="C27" i="6"/>
  <c r="A27" i="6"/>
  <c r="C26" i="6"/>
  <c r="A26" i="6"/>
  <c r="C23" i="6"/>
  <c r="A23" i="6"/>
  <c r="C22" i="6"/>
  <c r="A22" i="6"/>
  <c r="C21" i="6"/>
  <c r="A21" i="6"/>
  <c r="C20" i="6"/>
  <c r="A20" i="6"/>
  <c r="C19" i="6"/>
  <c r="A19" i="6"/>
  <c r="C18" i="6"/>
  <c r="A18" i="6"/>
  <c r="C15" i="6"/>
  <c r="A15" i="6"/>
  <c r="C14" i="6"/>
  <c r="A14" i="6"/>
  <c r="C13" i="6"/>
  <c r="A13" i="6"/>
  <c r="C12" i="6"/>
  <c r="A12" i="6"/>
  <c r="C11" i="6"/>
  <c r="A11" i="6"/>
  <c r="C10" i="6"/>
  <c r="A10" i="6"/>
  <c r="C7" i="6"/>
  <c r="A7" i="6"/>
  <c r="C6" i="6"/>
  <c r="A6" i="6"/>
  <c r="C5" i="6"/>
  <c r="A5" i="6"/>
  <c r="C4" i="6"/>
  <c r="A4" i="6"/>
  <c r="C3" i="6"/>
  <c r="A3" i="6"/>
  <c r="A2" i="6"/>
  <c r="C71" i="5"/>
  <c r="A71" i="5"/>
  <c r="C70" i="5"/>
  <c r="A70" i="5"/>
  <c r="C69" i="5"/>
  <c r="A69" i="5"/>
  <c r="C68" i="5"/>
  <c r="A68" i="5"/>
  <c r="C67" i="5"/>
  <c r="A67" i="5"/>
  <c r="C66" i="5"/>
  <c r="A66" i="5"/>
  <c r="C63" i="5"/>
  <c r="A63" i="5"/>
  <c r="C62" i="5"/>
  <c r="A62" i="5"/>
  <c r="C61" i="5"/>
  <c r="A61" i="5"/>
  <c r="C60" i="5"/>
  <c r="A60" i="5"/>
  <c r="C59" i="5"/>
  <c r="A59" i="5"/>
  <c r="C58" i="5"/>
  <c r="A58" i="5"/>
  <c r="C55" i="5"/>
  <c r="A55" i="5"/>
  <c r="C54" i="5"/>
  <c r="A54" i="5"/>
  <c r="C53" i="5"/>
  <c r="A53" i="5"/>
  <c r="C52" i="5"/>
  <c r="A52" i="5"/>
  <c r="C51" i="5"/>
  <c r="A51" i="5"/>
  <c r="C50" i="5"/>
  <c r="A50" i="5"/>
  <c r="C47" i="5"/>
  <c r="A47" i="5"/>
  <c r="C46" i="5"/>
  <c r="A46" i="5"/>
  <c r="C45" i="5"/>
  <c r="A45" i="5"/>
  <c r="C44" i="5"/>
  <c r="A44" i="5"/>
  <c r="C43" i="5"/>
  <c r="A43" i="5"/>
  <c r="C42" i="5"/>
  <c r="A42" i="5"/>
  <c r="C39" i="5"/>
  <c r="A39" i="5"/>
  <c r="C38" i="5"/>
  <c r="A38" i="5"/>
  <c r="C37" i="5"/>
  <c r="A37" i="5"/>
  <c r="C36" i="5"/>
  <c r="A36" i="5"/>
  <c r="C35" i="5"/>
  <c r="A35" i="5"/>
  <c r="C34" i="5"/>
  <c r="A34" i="5"/>
  <c r="C31" i="5"/>
  <c r="A31" i="5"/>
  <c r="C30" i="5"/>
  <c r="A30" i="5"/>
  <c r="C29" i="5"/>
  <c r="A29" i="5"/>
  <c r="C28" i="5"/>
  <c r="A28" i="5"/>
  <c r="C27" i="5"/>
  <c r="A27" i="5"/>
  <c r="C26" i="5"/>
  <c r="A26" i="5"/>
  <c r="C23" i="5"/>
  <c r="A23" i="5"/>
  <c r="C22" i="5"/>
  <c r="A22" i="5"/>
  <c r="C21" i="5"/>
  <c r="A21" i="5"/>
  <c r="C20" i="5"/>
  <c r="A20" i="5"/>
  <c r="C19" i="5"/>
  <c r="A19" i="5"/>
  <c r="C18" i="5"/>
  <c r="A18" i="5"/>
  <c r="C15" i="5"/>
  <c r="A15" i="5"/>
  <c r="C14" i="5"/>
  <c r="A14" i="5"/>
  <c r="C13" i="5"/>
  <c r="A13" i="5"/>
  <c r="C12" i="5"/>
  <c r="A12" i="5"/>
  <c r="C11" i="5"/>
  <c r="A11" i="5"/>
  <c r="C10" i="5"/>
  <c r="A10" i="5"/>
  <c r="C7" i="5"/>
  <c r="A7" i="5"/>
  <c r="C6" i="5"/>
  <c r="A6" i="5"/>
  <c r="C5" i="5"/>
  <c r="A5" i="5"/>
  <c r="C4" i="5"/>
  <c r="A4" i="5"/>
  <c r="C3" i="5"/>
  <c r="A3" i="5"/>
  <c r="C2" i="5"/>
  <c r="A2" i="5"/>
  <c r="C23" i="4"/>
  <c r="A23" i="4"/>
  <c r="C22" i="4"/>
  <c r="A22" i="4"/>
  <c r="C21" i="4"/>
  <c r="A21" i="4"/>
  <c r="C20" i="4"/>
  <c r="A20" i="4"/>
  <c r="C19" i="4"/>
  <c r="A19" i="4"/>
  <c r="C18" i="4"/>
  <c r="A18" i="4"/>
  <c r="C15" i="4"/>
  <c r="A15" i="4"/>
  <c r="C14" i="4"/>
  <c r="A14" i="4"/>
  <c r="C13" i="4"/>
  <c r="A13" i="4"/>
  <c r="C12" i="4"/>
  <c r="A12" i="4"/>
  <c r="C11" i="4"/>
  <c r="A11" i="4"/>
  <c r="C10" i="4"/>
  <c r="A10" i="4"/>
  <c r="A7" i="4"/>
  <c r="A6" i="4"/>
  <c r="C5" i="4"/>
  <c r="A5" i="4"/>
  <c r="C4" i="4"/>
  <c r="A4" i="4"/>
  <c r="C3" i="4"/>
  <c r="A3" i="4"/>
  <c r="C2" i="4"/>
  <c r="A2" i="4"/>
  <c r="A63" i="3"/>
  <c r="F63" i="3"/>
  <c r="E63" i="3"/>
  <c r="D63" i="3"/>
  <c r="C63" i="3"/>
  <c r="B63" i="3"/>
  <c r="A62" i="3"/>
  <c r="F62" i="3"/>
  <c r="E62" i="3"/>
  <c r="D62" i="3"/>
  <c r="C62" i="3"/>
  <c r="B62" i="3"/>
  <c r="A61" i="3"/>
  <c r="F61" i="3"/>
  <c r="E61" i="3"/>
  <c r="D61" i="3"/>
  <c r="C61" i="3"/>
  <c r="B61" i="3"/>
  <c r="A60" i="3"/>
  <c r="F60" i="3"/>
  <c r="E60" i="3"/>
  <c r="D60" i="3"/>
  <c r="C60" i="3"/>
  <c r="B60" i="3"/>
  <c r="A59" i="3"/>
  <c r="F59" i="3"/>
  <c r="E59" i="3"/>
  <c r="D59" i="3"/>
  <c r="C59" i="3"/>
  <c r="B59" i="3"/>
  <c r="A58" i="3"/>
  <c r="F58" i="3"/>
  <c r="E58" i="3"/>
  <c r="D58" i="3"/>
  <c r="C58" i="3"/>
  <c r="B58" i="3"/>
  <c r="A57" i="3"/>
  <c r="F57" i="3"/>
  <c r="E57" i="3"/>
  <c r="D57" i="3"/>
  <c r="C57" i="3"/>
  <c r="B57" i="3"/>
  <c r="A56" i="3"/>
  <c r="F56" i="3"/>
  <c r="E56" i="3"/>
  <c r="D56" i="3"/>
  <c r="C56" i="3"/>
  <c r="B56" i="3"/>
  <c r="A55" i="3"/>
  <c r="F55" i="3"/>
  <c r="E55" i="3"/>
  <c r="D55" i="3"/>
  <c r="C55" i="3"/>
  <c r="B55" i="3"/>
  <c r="A54" i="3"/>
  <c r="F54" i="3"/>
  <c r="E54" i="3"/>
  <c r="D54" i="3"/>
  <c r="C54" i="3"/>
  <c r="B54" i="3"/>
  <c r="A53" i="3"/>
  <c r="F53" i="3"/>
  <c r="E53" i="3"/>
  <c r="D53" i="3"/>
  <c r="C53" i="3"/>
  <c r="B53" i="3"/>
  <c r="A52" i="3"/>
  <c r="F52" i="3"/>
  <c r="E52" i="3"/>
  <c r="D52" i="3"/>
  <c r="C52" i="3"/>
  <c r="B52" i="3"/>
  <c r="A51" i="3"/>
  <c r="F51" i="3"/>
  <c r="E51" i="3"/>
  <c r="D51" i="3"/>
  <c r="C51" i="3"/>
  <c r="B51" i="3"/>
  <c r="A50" i="3"/>
  <c r="F50" i="3"/>
  <c r="E50" i="3"/>
  <c r="D50" i="3"/>
  <c r="C50" i="3"/>
  <c r="B50" i="3"/>
  <c r="A49" i="3"/>
  <c r="F49" i="3"/>
  <c r="E49" i="3"/>
  <c r="D49" i="3"/>
  <c r="C49" i="3"/>
  <c r="B49" i="3"/>
  <c r="A48" i="3"/>
  <c r="F48" i="3"/>
  <c r="E48" i="3"/>
  <c r="D48" i="3"/>
  <c r="C48" i="3"/>
  <c r="B48" i="3"/>
  <c r="A47" i="3"/>
  <c r="F47" i="3"/>
  <c r="E47" i="3"/>
  <c r="D47" i="3"/>
  <c r="C47" i="3"/>
  <c r="B47" i="3"/>
  <c r="A46" i="3"/>
  <c r="F46" i="3"/>
  <c r="E46" i="3"/>
  <c r="D46" i="3"/>
  <c r="C46" i="3"/>
  <c r="B46" i="3"/>
  <c r="A45" i="3"/>
  <c r="F45" i="3"/>
  <c r="E45" i="3"/>
  <c r="D45" i="3"/>
  <c r="C45" i="3"/>
  <c r="B45" i="3"/>
  <c r="A44" i="3"/>
  <c r="F44" i="3"/>
  <c r="E44" i="3"/>
  <c r="D44" i="3"/>
  <c r="C44" i="3"/>
  <c r="B44" i="3"/>
  <c r="A43" i="3"/>
  <c r="F43" i="3"/>
  <c r="E43" i="3"/>
  <c r="D43" i="3"/>
  <c r="C43" i="3"/>
  <c r="B43" i="3"/>
  <c r="A42" i="3"/>
  <c r="F42" i="3"/>
  <c r="E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F23" i="3"/>
  <c r="E23" i="3"/>
  <c r="D23" i="3"/>
  <c r="C23" i="3"/>
  <c r="B23" i="3"/>
  <c r="A22" i="3"/>
  <c r="F22" i="3"/>
  <c r="E22" i="3"/>
  <c r="D22" i="3"/>
  <c r="C22" i="3"/>
  <c r="B22" i="3"/>
  <c r="A21" i="3"/>
  <c r="F21" i="3"/>
  <c r="E21" i="3"/>
  <c r="D21" i="3"/>
  <c r="C21" i="3"/>
  <c r="B21" i="3"/>
  <c r="A20" i="3"/>
  <c r="F20" i="3"/>
  <c r="E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A17" i="3"/>
  <c r="F17" i="3"/>
  <c r="E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E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A2" i="3"/>
  <c r="F2" i="3"/>
  <c r="E2" i="3"/>
  <c r="D2" i="3"/>
  <c r="C2" i="3"/>
  <c r="B2" i="3"/>
  <c r="A1" i="3"/>
  <c r="A23" i="2"/>
  <c r="A22" i="2"/>
  <c r="A21" i="2"/>
  <c r="A20" i="2"/>
  <c r="A19" i="2"/>
  <c r="A18" i="2"/>
  <c r="G17" i="2"/>
  <c r="F17" i="2"/>
  <c r="E17" i="2"/>
  <c r="D17" i="2"/>
  <c r="C17" i="2"/>
  <c r="B17" i="2"/>
  <c r="A15" i="2"/>
  <c r="A14" i="2"/>
  <c r="A13" i="2"/>
  <c r="A12" i="2"/>
  <c r="A11" i="2"/>
  <c r="A10" i="2"/>
  <c r="G9" i="2"/>
  <c r="F9" i="2"/>
  <c r="E9" i="2"/>
  <c r="D9" i="2"/>
  <c r="C9" i="2"/>
  <c r="B9" i="2"/>
  <c r="A7" i="2"/>
  <c r="A6" i="2"/>
  <c r="A5" i="2"/>
  <c r="A4" i="2"/>
  <c r="A3" i="2"/>
  <c r="A2" i="2"/>
  <c r="G1" i="2"/>
  <c r="F1" i="2"/>
  <c r="E1" i="2"/>
  <c r="D1" i="2"/>
  <c r="C1" i="2"/>
  <c r="B1" i="2"/>
</calcChain>
</file>

<file path=xl/comments1.xml><?xml version="1.0" encoding="utf-8"?>
<comments xmlns="http://schemas.openxmlformats.org/spreadsheetml/2006/main">
  <authors>
    <author>G</author>
  </authors>
  <commentList>
    <comment ref="P2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Lower-bound used
</t>
        </r>
      </text>
    </comment>
    <comment ref="R2" authorId="0">
      <text>
        <r>
          <rPr>
            <b/>
            <sz val="9"/>
            <color indexed="81"/>
            <rFont val="Calibri"/>
            <family val="2"/>
          </rPr>
          <t xml:space="preserve">G: </t>
        </r>
        <r>
          <rPr>
            <sz val="9"/>
            <color indexed="81"/>
            <rFont val="Calibri"/>
            <family val="2"/>
          </rPr>
          <t xml:space="preserve">WHO Lower-bound used
</t>
        </r>
      </text>
    </comment>
    <comment ref="P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  <comment ref="R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  <comment ref="A9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Calculated 70% of total active prevalence above
</t>
        </r>
      </text>
    </comment>
    <comment ref="P10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b/>
            <sz val="9"/>
            <color indexed="81"/>
            <rFont val="Calibri"/>
            <family val="2"/>
          </rPr>
          <t xml:space="preserve">
Calculated 70% of active prevalence</t>
        </r>
      </text>
    </comment>
    <comment ref="P42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Calculated 30% of active prevalence</t>
        </r>
      </text>
    </comment>
    <comment ref="A73" authorId="0">
      <text>
        <r>
          <rPr>
            <sz val="12"/>
            <color indexed="8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Used Houben (2016) Best-Value
</t>
        </r>
      </text>
    </comment>
  </commentList>
</comments>
</file>

<file path=xl/comments2.xml><?xml version="1.0" encoding="utf-8"?>
<comments xmlns="http://schemas.openxmlformats.org/spreadsheetml/2006/main">
  <authors>
    <author>G</author>
  </authors>
  <commentList>
    <comment ref="A25" authorId="0">
      <text>
        <r>
          <rPr>
            <sz val="11"/>
            <rFont val="Calibri"/>
          </rPr>
          <t>G:</t>
        </r>
        <r>
          <rPr>
            <sz val="9"/>
            <color indexed="81"/>
            <rFont val="Calibri"/>
            <family val="2"/>
          </rPr>
          <t xml:space="preserve">
Review values with Lara</t>
        </r>
      </text>
    </comment>
  </commentList>
</comments>
</file>

<file path=xl/comments3.xml><?xml version="1.0" encoding="utf-8"?>
<comments xmlns="http://schemas.openxmlformats.org/spreadsheetml/2006/main">
  <authors>
    <author>G</author>
  </authors>
  <commentList>
    <comment ref="T10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- UNICEF Belarus BCG coverage estimates</t>
        </r>
      </text>
    </comment>
  </commentList>
</comments>
</file>

<file path=xl/comments4.xml><?xml version="1.0" encoding="utf-8"?>
<comments xmlns="http://schemas.openxmlformats.org/spreadsheetml/2006/main">
  <authors>
    <author>G</author>
  </authors>
  <commentList>
    <comment ref="A9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Two Belarus Survey Studies using electronic database register</t>
        </r>
      </text>
    </comment>
    <comment ref="A17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All rates below are from the Global Fund Concept Note.
Could not include country data given the time constraint and that fractions are required </t>
        </r>
      </text>
    </comment>
  </commentList>
</comments>
</file>

<file path=xl/sharedStrings.xml><?xml version="1.0" encoding="utf-8"?>
<sst xmlns="http://schemas.openxmlformats.org/spreadsheetml/2006/main" count="1898" uniqueCount="146">
  <si>
    <t>Name</t>
  </si>
  <si>
    <t>Abbreviation</t>
  </si>
  <si>
    <t>Minimum Age</t>
  </si>
  <si>
    <t>Maximum Age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</si>
  <si>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</si>
  <si>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</si>
  <si>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</si>
  <si>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</si>
  <si>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</si>
  <si>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</si>
  <si>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</si>
  <si>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</si>
  <si>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</si>
  <si>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Total Number of Active Infections</t>
  </si>
  <si>
    <t>Population Count</t>
  </si>
  <si>
    <t>Active Prevalence</t>
  </si>
  <si>
    <t>Percentage of population tested for TB susceptibility</t>
  </si>
  <si>
    <t>Total Number of Active  New cases</t>
  </si>
  <si>
    <t>Vaccination Rate</t>
  </si>
  <si>
    <t>Infection Vulnerability Factor (Vaccinated vs. Susceptible)</t>
  </si>
  <si>
    <t>Proportion</t>
  </si>
  <si>
    <t>SP Proportion of New Active Infections</t>
  </si>
  <si>
    <t>SP DS Diagnosis Rate</t>
  </si>
  <si>
    <t>SP DS Natural Recovery Rate</t>
  </si>
  <si>
    <t>SP DS Death Rate (Untreated)</t>
  </si>
  <si>
    <t>Smear-Positive Infections</t>
  </si>
  <si>
    <t>Smear-Positive Prevalence</t>
  </si>
  <si>
    <t>Percentage of population tested for latent TB per year</t>
  </si>
  <si>
    <t>Smear-Positive New cases</t>
  </si>
  <si>
    <t>Rate of Latency Testing</t>
  </si>
  <si>
    <t>Infection Vulnerability Factor (Latent Treated vs. Susceptible)</t>
  </si>
  <si>
    <t>Number of Births</t>
  </si>
  <si>
    <t>SN Proportion of New Active Infections</t>
  </si>
  <si>
    <t>SP DS Treatment Uptake Rate</t>
  </si>
  <si>
    <t>SP MDR Natural Recovery Rate</t>
  </si>
  <si>
    <t>SP MDR Death Rate (Untreated)</t>
  </si>
  <si>
    <t>SP DS Infectious Count</t>
  </si>
  <si>
    <t>SP DS Infectious Prevalence</t>
  </si>
  <si>
    <t>Total number of TB-related deaths per year</t>
  </si>
  <si>
    <t>SP DS New cases</t>
  </si>
  <si>
    <t>Treatment Rate of Latent Infected</t>
  </si>
  <si>
    <t>Infection Vulnerability Factor (Active Recovered vs. Susceptible)</t>
  </si>
  <si>
    <t>Death Rate (General)</t>
  </si>
  <si>
    <t>DS Proportion of New SP Infections</t>
  </si>
  <si>
    <t>SP DS Treatment Abandonment Rate</t>
  </si>
  <si>
    <t>SP XDR Natural Recovery Rate</t>
  </si>
  <si>
    <t>SP XDR Death Rate (Untreated)</t>
  </si>
  <si>
    <t>SP MDR Infectious Count</t>
  </si>
  <si>
    <t>SP MDR Infectious Prevalence</t>
  </si>
  <si>
    <t>Number of Total DS-TB related deaths</t>
  </si>
  <si>
    <t>SP MDR New cases</t>
  </si>
  <si>
    <t>Failed Latency Treatment Cases</t>
  </si>
  <si>
    <t>SP DS Infectiousness</t>
  </si>
  <si>
    <t>MDR Proportion of New SP Infections</t>
  </si>
  <si>
    <t>SP DS Treatment Success Rate</t>
  </si>
  <si>
    <t>SN DS Natural Recovery Rate</t>
  </si>
  <si>
    <t>SP DS Death Rate (On Treatment)</t>
  </si>
  <si>
    <t>SP XDR Infectious Count</t>
  </si>
  <si>
    <t>SP XDR Infectious Prevalence</t>
  </si>
  <si>
    <t>Number of Total MDR TB-related deaths</t>
  </si>
  <si>
    <t>SP XDR New cases</t>
  </si>
  <si>
    <t>Rate of Successfully Treated Latent Cases</t>
  </si>
  <si>
    <t>SN Relative Infectiousness (Compared to SP)</t>
  </si>
  <si>
    <t>XDR Proportion of New SP Infections</t>
  </si>
  <si>
    <t>SP MDR Diagnosis Rate</t>
  </si>
  <si>
    <t>SN MDR Natural Recovery Rate</t>
  </si>
  <si>
    <t>SP MDR Death Rate (On Treatment)</t>
  </si>
  <si>
    <t>Smear-Negative Infections</t>
  </si>
  <si>
    <t>Smear-Negative Prevalence</t>
  </si>
  <si>
    <t>Number of Total XDR TB-related deaths</t>
  </si>
  <si>
    <t>Smear-Negative New cases</t>
  </si>
  <si>
    <t>MDR Relative Infectiousness (Compared to DS)</t>
  </si>
  <si>
    <t>DS Proportion of New SN Infections</t>
  </si>
  <si>
    <t>SP MDR Treatment Uptake Rate</t>
  </si>
  <si>
    <t>SN XDR Natural Recovery Rate</t>
  </si>
  <si>
    <t>SP XDR Death Rate (On Treatment)</t>
  </si>
  <si>
    <t>SN DS Infectious Count</t>
  </si>
  <si>
    <t>SN DS Infectious Prevalence</t>
  </si>
  <si>
    <t>Percentage of SN DS-TB related deaths</t>
  </si>
  <si>
    <t>SN DS New cases</t>
  </si>
  <si>
    <t>XDR Relative Infectiousness (Compared to DS)</t>
  </si>
  <si>
    <t>MDR Proportion of New SN Infections</t>
  </si>
  <si>
    <t>SP MDR Treatment Abandonment Rate</t>
  </si>
  <si>
    <t>SN DS-MDR Escalation Rate (Improper Treatment)</t>
  </si>
  <si>
    <t>SN DS Death Rate (Untreated)</t>
  </si>
  <si>
    <t>SN MDR Infectious Count</t>
  </si>
  <si>
    <t>SN MDR Infectious Prevalence</t>
  </si>
  <si>
    <t>Percentage of SN MDR TB-related deaths</t>
  </si>
  <si>
    <t>SN MDR New cases</t>
  </si>
  <si>
    <t>XDR Proportion of New SN Infections</t>
  </si>
  <si>
    <t>SP MDR Treatment Success Rate</t>
  </si>
  <si>
    <t>SN MDR-XDR Escalation Rate (Improper Treatment)</t>
  </si>
  <si>
    <t>SN MDR Death Rate (Untreated)</t>
  </si>
  <si>
    <t>SN XDR Infectious Count</t>
  </si>
  <si>
    <t>SN XDR Infectious Prevalence</t>
  </si>
  <si>
    <t>Percentage of SN XDR TB-related deaths</t>
  </si>
  <si>
    <t>SN XDR New cases</t>
  </si>
  <si>
    <t>SP XDR Diagnosis Rate</t>
  </si>
  <si>
    <t>SP DS-MDR Escalation Rate (Improper Treatment)</t>
  </si>
  <si>
    <t>SN XDR Death Rate (Untreated)</t>
  </si>
  <si>
    <t>Percentage of SP DS-TB related deaths</t>
  </si>
  <si>
    <t>SP XDR Treatment Uptake Rate</t>
  </si>
  <si>
    <t>SP MDR-XDR Escalation Rate (Improper Treatment)</t>
  </si>
  <si>
    <t>SN DS Death Rate (On Treatment)</t>
  </si>
  <si>
    <t>Percentage of SP MDR TB-related deaths</t>
  </si>
  <si>
    <t>SP XDR Treatment Abandonment Rate</t>
  </si>
  <si>
    <t>SN MDR Death Rate (On Treatment)</t>
  </si>
  <si>
    <t>Percentage of SP XDR TB-related deaths</t>
  </si>
  <si>
    <t>SP XDR Treatment Success Rate</t>
  </si>
  <si>
    <t>SN XDR Death Rate (On Treatment)</t>
  </si>
  <si>
    <t>SN DS Diagnosis Rate</t>
  </si>
  <si>
    <t>SN DS Treatment Uptake Rate</t>
  </si>
  <si>
    <t>SN DS Treatment Abandonment Rate</t>
  </si>
  <si>
    <t>SN DS Treatment Success Rate</t>
  </si>
  <si>
    <t>SN MDR Diagnosis Rate</t>
  </si>
  <si>
    <t>SN MDR Treatment Uptake Rate</t>
  </si>
  <si>
    <t>SN MDR Treatment Abandonment Rate</t>
  </si>
  <si>
    <t>SN MDR Treatment Success Rate</t>
  </si>
  <si>
    <t>SN XDR Diagnosis Rate</t>
  </si>
  <si>
    <t>SN XDR Treatment Uptake Rate</t>
  </si>
  <si>
    <t>SN XDR Treatment Abandonment Rate</t>
  </si>
  <si>
    <t>SN XDR Treatment Success Rate</t>
  </si>
  <si>
    <t>Latent Prevalence</t>
  </si>
  <si>
    <t>Number of people tested for latent TB per year</t>
  </si>
  <si>
    <t>Number of people tested for active TB per year</t>
  </si>
  <si>
    <t>Percentage of population tested for active TB per year</t>
  </si>
  <si>
    <t>Number of people initiating treatment for latent TB per year</t>
  </si>
  <si>
    <t>Number of people lost to follow up for latent TB per year</t>
  </si>
  <si>
    <t>Number of people successfully completing treatment for latent TB per year</t>
  </si>
  <si>
    <t>Early Latency Progression Rate to Active TB</t>
  </si>
  <si>
    <t>Late Latency Progression Rate to Active TB</t>
  </si>
  <si>
    <t>Probability of Active TB from Early Latent TB</t>
  </si>
  <si>
    <t>Gen 0-4</t>
  </si>
  <si>
    <t>0-4</t>
  </si>
  <si>
    <t>Gen 5-14</t>
  </si>
  <si>
    <t>5-14</t>
  </si>
  <si>
    <t>Gen 15-64</t>
  </si>
  <si>
    <t>15-64</t>
  </si>
  <si>
    <t>Gen 65+</t>
  </si>
  <si>
    <t>65+</t>
  </si>
  <si>
    <t>PLHIV 15+</t>
  </si>
  <si>
    <t>HIV 15+</t>
  </si>
  <si>
    <t>Prisoners</t>
  </si>
  <si>
    <t>Pris</t>
  </si>
  <si>
    <t>y</t>
  </si>
  <si>
    <t>Number of vaccinated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</si>
</sst>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name val="Calibri"/>
    </font>
    <font>
      <sz val="12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6" fillId="0" borderId="0" xfId="0" applyFont="1"/>
    <xf numFmtId="164" fontId="0" fillId="0" borderId="0" xfId="0" applyNumberFormat="1"/>
    <xf numFmtId="165" fontId="1" fillId="2" borderId="1" xfId="1" applyNumberFormat="1" applyFont="1" applyFill="1" applyBorder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8" sqref="C18"/>
    </sheetView>
  </sheetViews>
  <sheetFormatPr baseColWidth="10" defaultColWidth="8.83203125" defaultRowHeight="15" x14ac:dyDescent="0.2"/>
  <cols>
    <col min="1" max="5" width="15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132</v>
      </c>
      <c r="B2" s="1" t="s">
        <v>133</v>
      </c>
      <c r="C2">
        <v>0</v>
      </c>
      <c r="D2">
        <v>4</v>
      </c>
    </row>
    <row r="3" spans="1:4" x14ac:dyDescent="0.2">
      <c r="A3" t="s">
        <v>134</v>
      </c>
      <c r="B3" s="1" t="s">
        <v>135</v>
      </c>
      <c r="C3">
        <v>5</v>
      </c>
      <c r="D3">
        <v>14</v>
      </c>
    </row>
    <row r="4" spans="1:4" x14ac:dyDescent="0.2">
      <c r="A4" t="s">
        <v>136</v>
      </c>
      <c r="B4" s="1" t="s">
        <v>137</v>
      </c>
      <c r="C4">
        <v>15</v>
      </c>
      <c r="D4">
        <v>64</v>
      </c>
    </row>
    <row r="5" spans="1:4" x14ac:dyDescent="0.2">
      <c r="A5" t="s">
        <v>138</v>
      </c>
      <c r="B5" s="1" t="s">
        <v>139</v>
      </c>
      <c r="C5">
        <v>65</v>
      </c>
      <c r="D5">
        <v>99</v>
      </c>
    </row>
    <row r="6" spans="1:4" x14ac:dyDescent="0.2">
      <c r="A6" t="s">
        <v>140</v>
      </c>
      <c r="B6" t="s">
        <v>141</v>
      </c>
      <c r="C6">
        <v>15</v>
      </c>
      <c r="D6">
        <v>64</v>
      </c>
    </row>
    <row r="7" spans="1:4" x14ac:dyDescent="0.2">
      <c r="A7" t="s">
        <v>142</v>
      </c>
      <c r="B7" t="s">
        <v>143</v>
      </c>
      <c r="C7">
        <v>15</v>
      </c>
      <c r="D7"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1"/>
  <sheetViews>
    <sheetView workbookViewId="0">
      <selection activeCell="E67" sqref="E67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7" si="0">IF(SUMPRODUCT(--(E2:T2&lt;&gt;""))=0,0,"N.A.")</f>
        <v>0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PLHIV 15+</v>
      </c>
      <c r="B6" t="s">
        <v>10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9" spans="1:20" x14ac:dyDescent="0.2">
      <c r="A9" t="s">
        <v>18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 t="str">
        <f t="shared" ref="C10:C15" si="1">IF(SUMPRODUCT(--(E10:T10&lt;&gt;""))=0,0,"N.A.")</f>
        <v>N.A.</v>
      </c>
      <c r="D10" t="s">
        <v>12</v>
      </c>
      <c r="E10">
        <v>0.99</v>
      </c>
      <c r="F10">
        <v>0.99</v>
      </c>
      <c r="G10">
        <v>0.99</v>
      </c>
      <c r="H10">
        <v>0.99</v>
      </c>
      <c r="I10">
        <v>0.99</v>
      </c>
      <c r="J10">
        <v>0.99</v>
      </c>
      <c r="K10">
        <v>0.99</v>
      </c>
      <c r="L10">
        <v>0.98</v>
      </c>
      <c r="M10">
        <v>0.98</v>
      </c>
      <c r="N10">
        <v>0.98</v>
      </c>
      <c r="O10">
        <v>0.99</v>
      </c>
      <c r="P10">
        <v>0.99</v>
      </c>
      <c r="Q10">
        <v>0.98</v>
      </c>
      <c r="R10">
        <v>0.99</v>
      </c>
      <c r="S10">
        <v>0.98</v>
      </c>
      <c r="T10">
        <v>0.97</v>
      </c>
    </row>
    <row r="11" spans="1:20" x14ac:dyDescent="0.2">
      <c r="A11" t="str">
        <f>'Population Definitions'!$A$3</f>
        <v>Gen 5-14</v>
      </c>
      <c r="B11" t="s">
        <v>10</v>
      </c>
      <c r="C11">
        <f t="shared" si="1"/>
        <v>0</v>
      </c>
      <c r="D11" t="s">
        <v>12</v>
      </c>
    </row>
    <row r="12" spans="1:20" x14ac:dyDescent="0.2">
      <c r="A12" t="str">
        <f>'Population Definitions'!$A$4</f>
        <v>Gen 15-64</v>
      </c>
      <c r="B12" t="s">
        <v>10</v>
      </c>
      <c r="C12">
        <f t="shared" si="1"/>
        <v>0</v>
      </c>
      <c r="D12" t="s">
        <v>12</v>
      </c>
    </row>
    <row r="13" spans="1:20" x14ac:dyDescent="0.2">
      <c r="A13" t="str">
        <f>'Population Definitions'!$A$5</f>
        <v>Gen 65+</v>
      </c>
      <c r="B13" t="s">
        <v>10</v>
      </c>
      <c r="C13">
        <f t="shared" si="1"/>
        <v>0</v>
      </c>
      <c r="D13" t="s">
        <v>12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 x14ac:dyDescent="0.2">
      <c r="A17" t="s">
        <v>27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10</v>
      </c>
      <c r="C18">
        <f t="shared" ref="C18:C23" si="2">IF(SUMPRODUCT(--(E18:T18&lt;&gt;""))=0,0,"N.A.")</f>
        <v>0</v>
      </c>
      <c r="D18" t="s">
        <v>12</v>
      </c>
    </row>
    <row r="19" spans="1:20" x14ac:dyDescent="0.2">
      <c r="A19" t="str">
        <f>'Population Definitions'!$A$3</f>
        <v>Gen 5-14</v>
      </c>
      <c r="B19" t="s">
        <v>10</v>
      </c>
      <c r="C19">
        <f t="shared" si="2"/>
        <v>0</v>
      </c>
      <c r="D19" t="s">
        <v>12</v>
      </c>
    </row>
    <row r="20" spans="1:20" x14ac:dyDescent="0.2">
      <c r="A20" t="str">
        <f>'Population Definitions'!$A$4</f>
        <v>Gen 15-64</v>
      </c>
      <c r="B20" t="s">
        <v>10</v>
      </c>
      <c r="C20">
        <f t="shared" si="2"/>
        <v>0</v>
      </c>
      <c r="D20" t="s">
        <v>12</v>
      </c>
    </row>
    <row r="21" spans="1:20" x14ac:dyDescent="0.2">
      <c r="A21" t="str">
        <f>'Population Definitions'!$A$5</f>
        <v>Gen 65+</v>
      </c>
      <c r="B21" t="s">
        <v>10</v>
      </c>
      <c r="C21">
        <f t="shared" si="2"/>
        <v>0</v>
      </c>
      <c r="D21" t="s">
        <v>12</v>
      </c>
    </row>
    <row r="22" spans="1:20" x14ac:dyDescent="0.2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 x14ac:dyDescent="0.2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  <row r="25" spans="1:20" x14ac:dyDescent="0.2">
      <c r="A25" t="s">
        <v>29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10</v>
      </c>
      <c r="C26">
        <f t="shared" ref="C26:C31" si="3">IF(SUMPRODUCT(--(E26:T26&lt;&gt;""))=0,0,"N.A.")</f>
        <v>0</v>
      </c>
      <c r="D26" t="s">
        <v>12</v>
      </c>
    </row>
    <row r="27" spans="1:20" x14ac:dyDescent="0.2">
      <c r="A27" t="str">
        <f>'Population Definitions'!$A$3</f>
        <v>Gen 5-14</v>
      </c>
      <c r="B27" t="s">
        <v>10</v>
      </c>
      <c r="C27">
        <f t="shared" si="3"/>
        <v>0</v>
      </c>
      <c r="D27" t="s">
        <v>12</v>
      </c>
    </row>
    <row r="28" spans="1:20" x14ac:dyDescent="0.2">
      <c r="A28" t="str">
        <f>'Population Definitions'!$A$4</f>
        <v>Gen 15-64</v>
      </c>
      <c r="B28" t="s">
        <v>10</v>
      </c>
      <c r="C28">
        <f t="shared" si="3"/>
        <v>0</v>
      </c>
      <c r="D28" t="s">
        <v>12</v>
      </c>
    </row>
    <row r="29" spans="1:20" x14ac:dyDescent="0.2">
      <c r="A29" t="str">
        <f>'Population Definitions'!$A$5</f>
        <v>Gen 65+</v>
      </c>
      <c r="B29" t="s">
        <v>10</v>
      </c>
      <c r="C29">
        <f t="shared" si="3"/>
        <v>0</v>
      </c>
      <c r="D29" t="s">
        <v>12</v>
      </c>
    </row>
    <row r="30" spans="1:20" x14ac:dyDescent="0.2">
      <c r="A30" t="str">
        <f>'Population Definitions'!$A$6</f>
        <v>PLHIV 15+</v>
      </c>
      <c r="B30" t="s">
        <v>10</v>
      </c>
      <c r="C30">
        <f t="shared" si="3"/>
        <v>0</v>
      </c>
      <c r="D30" t="s">
        <v>12</v>
      </c>
    </row>
    <row r="31" spans="1:20" x14ac:dyDescent="0.2">
      <c r="A31" t="str">
        <f>'Population Definitions'!$A$7</f>
        <v>Prisoners</v>
      </c>
      <c r="B31" t="s">
        <v>10</v>
      </c>
      <c r="C31">
        <f t="shared" si="3"/>
        <v>0</v>
      </c>
      <c r="D31" t="s">
        <v>12</v>
      </c>
    </row>
    <row r="33" spans="1:20" x14ac:dyDescent="0.2">
      <c r="A33" t="s">
        <v>40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10</v>
      </c>
      <c r="C34">
        <f t="shared" ref="C34:C39" si="4">IF(SUMPRODUCT(--(E34:T34&lt;&gt;""))=0,0.74,"N.A.")</f>
        <v>0.74</v>
      </c>
      <c r="D34" t="s">
        <v>12</v>
      </c>
    </row>
    <row r="35" spans="1:20" x14ac:dyDescent="0.2">
      <c r="A35" t="str">
        <f>'Population Definitions'!$A$3</f>
        <v>Gen 5-14</v>
      </c>
      <c r="B35" t="s">
        <v>10</v>
      </c>
      <c r="C35">
        <f t="shared" si="4"/>
        <v>0.74</v>
      </c>
      <c r="D35" t="s">
        <v>12</v>
      </c>
    </row>
    <row r="36" spans="1:20" x14ac:dyDescent="0.2">
      <c r="A36" t="str">
        <f>'Population Definitions'!$A$4</f>
        <v>Gen 15-64</v>
      </c>
      <c r="B36" t="s">
        <v>10</v>
      </c>
      <c r="C36">
        <f t="shared" si="4"/>
        <v>0.74</v>
      </c>
      <c r="D36" t="s">
        <v>12</v>
      </c>
    </row>
    <row r="37" spans="1:20" x14ac:dyDescent="0.2">
      <c r="A37" t="str">
        <f>'Population Definitions'!$A$5</f>
        <v>Gen 65+</v>
      </c>
      <c r="B37" t="s">
        <v>10</v>
      </c>
      <c r="C37">
        <f t="shared" si="4"/>
        <v>0.74</v>
      </c>
      <c r="D37" t="s">
        <v>12</v>
      </c>
    </row>
    <row r="38" spans="1:20" x14ac:dyDescent="0.2">
      <c r="A38" t="str">
        <f>'Population Definitions'!$A$6</f>
        <v>PLHIV 15+</v>
      </c>
      <c r="B38" t="s">
        <v>10</v>
      </c>
      <c r="C38">
        <f t="shared" si="4"/>
        <v>0.74</v>
      </c>
      <c r="D38" t="s">
        <v>12</v>
      </c>
    </row>
    <row r="39" spans="1:20" x14ac:dyDescent="0.2">
      <c r="A39" t="str">
        <f>'Population Definitions'!$A$7</f>
        <v>Prisoners</v>
      </c>
      <c r="B39" t="s">
        <v>10</v>
      </c>
      <c r="C39">
        <f t="shared" si="4"/>
        <v>0.74</v>
      </c>
      <c r="D39" t="s">
        <v>12</v>
      </c>
    </row>
    <row r="41" spans="1:20" x14ac:dyDescent="0.2">
      <c r="A41" t="s">
        <v>51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10</v>
      </c>
      <c r="C42">
        <f t="shared" ref="C42:C47" si="5">IF(SUMPRODUCT(--(E42:T42&lt;&gt;""))=0,0.44,"N.A.")</f>
        <v>0.44</v>
      </c>
      <c r="D42" t="s">
        <v>12</v>
      </c>
    </row>
    <row r="43" spans="1:20" x14ac:dyDescent="0.2">
      <c r="A43" t="str">
        <f>'Population Definitions'!$A$3</f>
        <v>Gen 5-14</v>
      </c>
      <c r="B43" t="s">
        <v>10</v>
      </c>
      <c r="C43">
        <f t="shared" si="5"/>
        <v>0.44</v>
      </c>
      <c r="D43" t="s">
        <v>12</v>
      </c>
    </row>
    <row r="44" spans="1:20" x14ac:dyDescent="0.2">
      <c r="A44" t="str">
        <f>'Population Definitions'!$A$4</f>
        <v>Gen 15-64</v>
      </c>
      <c r="B44" t="s">
        <v>10</v>
      </c>
      <c r="C44">
        <f t="shared" si="5"/>
        <v>0.44</v>
      </c>
      <c r="D44" t="s">
        <v>12</v>
      </c>
    </row>
    <row r="45" spans="1:20" x14ac:dyDescent="0.2">
      <c r="A45" t="str">
        <f>'Population Definitions'!$A$5</f>
        <v>Gen 65+</v>
      </c>
      <c r="B45" t="s">
        <v>10</v>
      </c>
      <c r="C45">
        <f t="shared" si="5"/>
        <v>0.44</v>
      </c>
      <c r="D45" t="s">
        <v>12</v>
      </c>
    </row>
    <row r="46" spans="1:20" x14ac:dyDescent="0.2">
      <c r="A46" t="str">
        <f>'Population Definitions'!$A$6</f>
        <v>PLHIV 15+</v>
      </c>
      <c r="B46" t="s">
        <v>10</v>
      </c>
      <c r="C46">
        <f t="shared" si="5"/>
        <v>0.44</v>
      </c>
      <c r="D46" t="s">
        <v>12</v>
      </c>
    </row>
    <row r="47" spans="1:20" x14ac:dyDescent="0.2">
      <c r="A47" t="str">
        <f>'Population Definitions'!$A$7</f>
        <v>Prisoners</v>
      </c>
      <c r="B47" t="s">
        <v>10</v>
      </c>
      <c r="C47">
        <f t="shared" si="5"/>
        <v>0.44</v>
      </c>
      <c r="D47" t="s">
        <v>12</v>
      </c>
    </row>
    <row r="49" spans="1:20" x14ac:dyDescent="0.2">
      <c r="A49" t="s">
        <v>61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10</v>
      </c>
      <c r="C50">
        <f t="shared" ref="C50:C55" si="6">IF(SUMPRODUCT(--(E50:T50&lt;&gt;""))=0,0.56,"N.A.")</f>
        <v>0.56000000000000005</v>
      </c>
      <c r="D50" t="s">
        <v>12</v>
      </c>
    </row>
    <row r="51" spans="1:20" x14ac:dyDescent="0.2">
      <c r="A51" t="str">
        <f>'Population Definitions'!$A$3</f>
        <v>Gen 5-14</v>
      </c>
      <c r="B51" t="s">
        <v>10</v>
      </c>
      <c r="C51">
        <f t="shared" si="6"/>
        <v>0.56000000000000005</v>
      </c>
      <c r="D51" t="s">
        <v>12</v>
      </c>
    </row>
    <row r="52" spans="1:20" x14ac:dyDescent="0.2">
      <c r="A52" t="str">
        <f>'Population Definitions'!$A$4</f>
        <v>Gen 15-64</v>
      </c>
      <c r="B52" t="s">
        <v>10</v>
      </c>
      <c r="C52">
        <f t="shared" si="6"/>
        <v>0.56000000000000005</v>
      </c>
      <c r="D52" t="s">
        <v>12</v>
      </c>
    </row>
    <row r="53" spans="1:20" x14ac:dyDescent="0.2">
      <c r="A53" t="str">
        <f>'Population Definitions'!$A$5</f>
        <v>Gen 65+</v>
      </c>
      <c r="B53" t="s">
        <v>10</v>
      </c>
      <c r="C53">
        <f t="shared" si="6"/>
        <v>0.56000000000000005</v>
      </c>
      <c r="D53" t="s">
        <v>12</v>
      </c>
    </row>
    <row r="54" spans="1:20" x14ac:dyDescent="0.2">
      <c r="A54" t="str">
        <f>'Population Definitions'!$A$6</f>
        <v>PLHIV 15+</v>
      </c>
      <c r="B54" t="s">
        <v>10</v>
      </c>
      <c r="C54">
        <f t="shared" si="6"/>
        <v>0.56000000000000005</v>
      </c>
      <c r="D54" t="s">
        <v>12</v>
      </c>
    </row>
    <row r="55" spans="1:20" x14ac:dyDescent="0.2">
      <c r="A55" t="str">
        <f>'Population Definitions'!$A$7</f>
        <v>Prisoners</v>
      </c>
      <c r="B55" t="s">
        <v>10</v>
      </c>
      <c r="C55">
        <f t="shared" si="6"/>
        <v>0.56000000000000005</v>
      </c>
      <c r="D55" t="s">
        <v>12</v>
      </c>
    </row>
    <row r="57" spans="1:20" x14ac:dyDescent="0.2">
      <c r="A57" t="s">
        <v>125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 x14ac:dyDescent="0.2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 x14ac:dyDescent="0.2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 x14ac:dyDescent="0.2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 x14ac:dyDescent="0.2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 x14ac:dyDescent="0.2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 x14ac:dyDescent="0.2">
      <c r="A65" t="s">
        <v>145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 x14ac:dyDescent="0.2">
      <c r="A66" t="str">
        <f>'Population Definitions'!$A$2</f>
        <v>Gen 0-4</v>
      </c>
      <c r="B66" t="s">
        <v>11</v>
      </c>
      <c r="C66" t="str">
        <f t="shared" ref="C66:C71" si="8">IF(SUMPRODUCT(--(E66:T66&lt;&gt;""))=0,0,"N.A.")</f>
        <v>N.A.</v>
      </c>
      <c r="D66" t="s">
        <v>12</v>
      </c>
      <c r="E66">
        <f>414713.321*E10</f>
        <v>410566.18779</v>
      </c>
    </row>
    <row r="67" spans="1:20" x14ac:dyDescent="0.2">
      <c r="A67" t="str">
        <f>'Population Definitions'!$A$3</f>
        <v>Gen 5-14</v>
      </c>
      <c r="B67" t="s">
        <v>11</v>
      </c>
      <c r="C67">
        <f t="shared" si="8"/>
        <v>0</v>
      </c>
      <c r="D67" t="s">
        <v>12</v>
      </c>
    </row>
    <row r="68" spans="1:20" x14ac:dyDescent="0.2">
      <c r="A68" t="str">
        <f>'Population Definitions'!$A$4</f>
        <v>Gen 15-64</v>
      </c>
      <c r="B68" t="s">
        <v>11</v>
      </c>
      <c r="C68">
        <f t="shared" si="8"/>
        <v>0</v>
      </c>
      <c r="D68" t="s">
        <v>12</v>
      </c>
    </row>
    <row r="69" spans="1:20" x14ac:dyDescent="0.2">
      <c r="A69" t="str">
        <f>'Population Definitions'!$A$5</f>
        <v>Gen 65+</v>
      </c>
      <c r="B69" t="s">
        <v>11</v>
      </c>
      <c r="C69">
        <f t="shared" si="8"/>
        <v>0</v>
      </c>
      <c r="D69" t="s">
        <v>12</v>
      </c>
    </row>
    <row r="70" spans="1:20" x14ac:dyDescent="0.2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 x14ac:dyDescent="0.2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</sheetData>
  <dataValidations count="48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10 B66:B71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"Fraction"</formula1>
    </dataValidation>
    <dataValidation type="list" showInputMessage="1" showErrorMessage="1" sqref="B19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3">
      <formula1>"Fraction"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129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7" si="0">IF(SUMPRODUCT(--(E2:T2&lt;&gt;""))=0,0.001,"N.A.")</f>
        <v>1E-3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1E-3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1E-3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1E-3</v>
      </c>
      <c r="D5" t="s">
        <v>12</v>
      </c>
    </row>
    <row r="6" spans="1:20" x14ac:dyDescent="0.2">
      <c r="A6" t="str">
        <f>'Population Definitions'!$A$6</f>
        <v>PLHIV 15+</v>
      </c>
      <c r="B6" t="s">
        <v>10</v>
      </c>
      <c r="C6">
        <f t="shared" si="0"/>
        <v>1E-3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1E-3</v>
      </c>
      <c r="D7" t="s">
        <v>12</v>
      </c>
    </row>
    <row r="9" spans="1:20" x14ac:dyDescent="0.2">
      <c r="A9" t="s">
        <v>130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>
        <f t="shared" ref="C10:C15" si="1">IF(SUMPRODUCT(--(E10:T10&lt;&gt;""))=0,0.09,"N.A.")</f>
        <v>0.09</v>
      </c>
      <c r="D10" t="s">
        <v>12</v>
      </c>
    </row>
    <row r="11" spans="1:20" x14ac:dyDescent="0.2">
      <c r="A11" t="str">
        <f>'Population Definitions'!$A$3</f>
        <v>Gen 5-14</v>
      </c>
      <c r="B11" t="s">
        <v>10</v>
      </c>
      <c r="C11">
        <f t="shared" si="1"/>
        <v>0.09</v>
      </c>
      <c r="D11" t="s">
        <v>12</v>
      </c>
    </row>
    <row r="12" spans="1:20" x14ac:dyDescent="0.2">
      <c r="A12" t="str">
        <f>'Population Definitions'!$A$4</f>
        <v>Gen 15-64</v>
      </c>
      <c r="B12" t="s">
        <v>10</v>
      </c>
      <c r="C12">
        <f t="shared" si="1"/>
        <v>0.09</v>
      </c>
      <c r="D12" t="s">
        <v>12</v>
      </c>
    </row>
    <row r="13" spans="1:20" x14ac:dyDescent="0.2">
      <c r="A13" t="str">
        <f>'Population Definitions'!$A$5</f>
        <v>Gen 65+</v>
      </c>
      <c r="B13" t="s">
        <v>10</v>
      </c>
      <c r="C13">
        <f t="shared" si="1"/>
        <v>0.09</v>
      </c>
      <c r="D13" t="s">
        <v>12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0.09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0.09</v>
      </c>
      <c r="D15" t="s">
        <v>12</v>
      </c>
    </row>
    <row r="17" spans="1:20" x14ac:dyDescent="0.2">
      <c r="A17" t="s">
        <v>131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10</v>
      </c>
      <c r="C18">
        <f t="shared" ref="C18:C23" si="2">IF(SUMPRODUCT(--(E18:T18&lt;&gt;""))=0,0.115,"N.A.")</f>
        <v>0.115</v>
      </c>
      <c r="D18" t="s">
        <v>12</v>
      </c>
    </row>
    <row r="19" spans="1:20" x14ac:dyDescent="0.2">
      <c r="A19" t="str">
        <f>'Population Definitions'!$A$3</f>
        <v>Gen 5-14</v>
      </c>
      <c r="B19" t="s">
        <v>10</v>
      </c>
      <c r="C19">
        <f t="shared" si="2"/>
        <v>0.115</v>
      </c>
      <c r="D19" t="s">
        <v>12</v>
      </c>
    </row>
    <row r="20" spans="1:20" x14ac:dyDescent="0.2">
      <c r="A20" t="str">
        <f>'Population Definitions'!$A$4</f>
        <v>Gen 15-64</v>
      </c>
      <c r="B20" t="s">
        <v>10</v>
      </c>
      <c r="C20">
        <f t="shared" si="2"/>
        <v>0.115</v>
      </c>
      <c r="D20" t="s">
        <v>12</v>
      </c>
    </row>
    <row r="21" spans="1:20" x14ac:dyDescent="0.2">
      <c r="A21" t="str">
        <f>'Population Definitions'!$A$5</f>
        <v>Gen 65+</v>
      </c>
      <c r="B21" t="s">
        <v>10</v>
      </c>
      <c r="C21">
        <f t="shared" si="2"/>
        <v>0.115</v>
      </c>
      <c r="D21" t="s">
        <v>12</v>
      </c>
    </row>
    <row r="22" spans="1:20" x14ac:dyDescent="0.2">
      <c r="A22" t="str">
        <f>'Population Definitions'!$A$6</f>
        <v>PLHIV 15+</v>
      </c>
      <c r="B22" t="s">
        <v>10</v>
      </c>
      <c r="C22">
        <f t="shared" si="2"/>
        <v>0.115</v>
      </c>
      <c r="D22" t="s">
        <v>12</v>
      </c>
    </row>
    <row r="23" spans="1:20" x14ac:dyDescent="0.2">
      <c r="A23" t="str">
        <f>'Population Definitions'!$A$7</f>
        <v>Prisoners</v>
      </c>
      <c r="B23" t="s">
        <v>10</v>
      </c>
      <c r="C23">
        <f t="shared" si="2"/>
        <v>0.115</v>
      </c>
      <c r="D23" t="s">
        <v>12</v>
      </c>
    </row>
  </sheetData>
  <dataValidations count="1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1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22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7" si="0">IF(SUMPRODUCT(--(E2:T2&lt;&gt;""))=0,0.9,"N.A.")</f>
        <v>0.9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0.9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0.9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0.9</v>
      </c>
      <c r="D5" t="s">
        <v>12</v>
      </c>
    </row>
    <row r="6" spans="1:20" x14ac:dyDescent="0.2">
      <c r="A6" t="str">
        <f>'Population Definitions'!$A$6</f>
        <v>PLHIV 15+</v>
      </c>
      <c r="B6" t="s">
        <v>10</v>
      </c>
      <c r="C6">
        <f t="shared" si="0"/>
        <v>0.9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0.9</v>
      </c>
      <c r="D7" t="s">
        <v>12</v>
      </c>
    </row>
    <row r="9" spans="1:20" x14ac:dyDescent="0.2">
      <c r="A9" t="s">
        <v>33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 t="str">
        <f t="shared" ref="C10:C15" si="1">IF(SUMPRODUCT(--(E10:T10&lt;&gt;""))=0,0.91,"N.A.")</f>
        <v>N.A.</v>
      </c>
      <c r="D10" t="s">
        <v>12</v>
      </c>
      <c r="N10">
        <v>0.85</v>
      </c>
      <c r="O10">
        <v>0.85</v>
      </c>
      <c r="Q10">
        <v>0.97</v>
      </c>
    </row>
    <row r="11" spans="1:20" x14ac:dyDescent="0.2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N11">
        <v>0.85</v>
      </c>
      <c r="O11">
        <v>0.85</v>
      </c>
      <c r="Q11">
        <v>0.97</v>
      </c>
    </row>
    <row r="12" spans="1:20" x14ac:dyDescent="0.2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N12">
        <v>0.85</v>
      </c>
      <c r="O12">
        <v>0.85</v>
      </c>
      <c r="Q12">
        <v>0.97</v>
      </c>
    </row>
    <row r="13" spans="1:20" x14ac:dyDescent="0.2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N13">
        <v>0.85</v>
      </c>
      <c r="O13">
        <v>0.85</v>
      </c>
      <c r="Q13">
        <v>0.97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0.91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0.91</v>
      </c>
      <c r="D15" t="s">
        <v>12</v>
      </c>
    </row>
    <row r="17" spans="1:20" x14ac:dyDescent="0.2">
      <c r="A17" t="s">
        <v>44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10</v>
      </c>
      <c r="C18" t="str">
        <f t="shared" ref="C18:C23" si="2">IF(SUMPRODUCT(--(E18:T18&lt;&gt;""))=0,0.07,"N.A.")</f>
        <v>N.A.</v>
      </c>
      <c r="D18" t="s">
        <v>12</v>
      </c>
      <c r="H18">
        <v>0.13</v>
      </c>
      <c r="I18">
        <v>0.11</v>
      </c>
      <c r="J18">
        <v>0.04</v>
      </c>
      <c r="K18">
        <v>0.06</v>
      </c>
      <c r="L18">
        <v>0.08</v>
      </c>
      <c r="M18">
        <v>0.06</v>
      </c>
      <c r="N18">
        <v>0.04</v>
      </c>
      <c r="O18">
        <v>0.13</v>
      </c>
      <c r="P18">
        <v>0.23</v>
      </c>
      <c r="Q18">
        <v>7.0000000000000007E-2</v>
      </c>
    </row>
    <row r="19" spans="1:20" x14ac:dyDescent="0.2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H19">
        <v>0.13</v>
      </c>
      <c r="I19">
        <v>0.11</v>
      </c>
      <c r="J19">
        <v>0.04</v>
      </c>
      <c r="K19">
        <v>0.06</v>
      </c>
      <c r="L19">
        <v>0.08</v>
      </c>
      <c r="M19">
        <v>0.06</v>
      </c>
      <c r="N19">
        <v>0.04</v>
      </c>
      <c r="O19">
        <v>0.13</v>
      </c>
      <c r="P19">
        <v>0.23</v>
      </c>
      <c r="Q19">
        <v>7.0000000000000007E-2</v>
      </c>
    </row>
    <row r="20" spans="1:20" x14ac:dyDescent="0.2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H20">
        <v>0.13</v>
      </c>
      <c r="I20">
        <v>0.11</v>
      </c>
      <c r="J20">
        <v>0.04</v>
      </c>
      <c r="K20">
        <v>0.06</v>
      </c>
      <c r="L20">
        <v>0.08</v>
      </c>
      <c r="M20">
        <v>0.06</v>
      </c>
      <c r="N20">
        <v>0.04</v>
      </c>
      <c r="O20">
        <v>0.13</v>
      </c>
      <c r="P20">
        <v>0.23</v>
      </c>
      <c r="Q20">
        <v>7.0000000000000007E-2</v>
      </c>
    </row>
    <row r="21" spans="1:20" x14ac:dyDescent="0.2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H21">
        <v>0.13</v>
      </c>
      <c r="I21">
        <v>0.11</v>
      </c>
      <c r="J21">
        <v>0.04</v>
      </c>
      <c r="K21">
        <v>0.06</v>
      </c>
      <c r="L21">
        <v>0.08</v>
      </c>
      <c r="M21">
        <v>0.06</v>
      </c>
      <c r="N21">
        <v>0.04</v>
      </c>
      <c r="O21">
        <v>0.13</v>
      </c>
      <c r="P21">
        <v>0.23</v>
      </c>
      <c r="Q21">
        <v>7.0000000000000007E-2</v>
      </c>
    </row>
    <row r="22" spans="1:20" x14ac:dyDescent="0.2">
      <c r="A22" t="str">
        <f>'Population Definitions'!$A$6</f>
        <v>PLHIV 15+</v>
      </c>
      <c r="B22" t="s">
        <v>10</v>
      </c>
      <c r="C22">
        <f t="shared" si="2"/>
        <v>7.0000000000000007E-2</v>
      </c>
      <c r="D22" t="s">
        <v>12</v>
      </c>
    </row>
    <row r="23" spans="1:20" x14ac:dyDescent="0.2">
      <c r="A23" t="str">
        <f>'Population Definitions'!$A$7</f>
        <v>Prisoners</v>
      </c>
      <c r="B23" t="s">
        <v>10</v>
      </c>
      <c r="C23">
        <f t="shared" si="2"/>
        <v>7.0000000000000007E-2</v>
      </c>
      <c r="D23" t="s">
        <v>12</v>
      </c>
    </row>
    <row r="25" spans="1:20" x14ac:dyDescent="0.2">
      <c r="A25" t="s">
        <v>54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10</v>
      </c>
      <c r="C26" t="str">
        <f t="shared" ref="C26:C31" si="3">IF(SUMPRODUCT(--(E26:T26&lt;&gt;""))=0,0.85,"N.A.")</f>
        <v>N.A.</v>
      </c>
      <c r="D26" t="s">
        <v>12</v>
      </c>
      <c r="H26">
        <v>0.73</v>
      </c>
      <c r="I26">
        <v>0.74</v>
      </c>
      <c r="J26">
        <v>0.93</v>
      </c>
      <c r="K26">
        <v>0.8</v>
      </c>
      <c r="L26">
        <v>0.82</v>
      </c>
      <c r="M26">
        <v>0.8</v>
      </c>
      <c r="N26">
        <v>0.77</v>
      </c>
      <c r="O26">
        <v>0.78</v>
      </c>
      <c r="P26">
        <v>0.71</v>
      </c>
      <c r="Q26">
        <v>0.85</v>
      </c>
      <c r="R26">
        <v>0.87</v>
      </c>
    </row>
    <row r="27" spans="1:20" x14ac:dyDescent="0.2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H27">
        <v>0.73</v>
      </c>
      <c r="I27">
        <v>0.74</v>
      </c>
      <c r="J27">
        <v>0.93</v>
      </c>
      <c r="K27">
        <v>0.8</v>
      </c>
      <c r="L27">
        <v>0.82</v>
      </c>
      <c r="M27">
        <v>0.8</v>
      </c>
      <c r="N27">
        <v>0.77</v>
      </c>
      <c r="O27">
        <v>0.78</v>
      </c>
      <c r="P27">
        <v>0.71</v>
      </c>
      <c r="Q27">
        <v>0.85</v>
      </c>
      <c r="R27">
        <v>0.87</v>
      </c>
    </row>
    <row r="28" spans="1:20" x14ac:dyDescent="0.2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H28">
        <v>0.73</v>
      </c>
      <c r="I28">
        <v>0.74</v>
      </c>
      <c r="J28">
        <v>0.93</v>
      </c>
      <c r="K28">
        <v>0.8</v>
      </c>
      <c r="L28">
        <v>0.82</v>
      </c>
      <c r="M28">
        <v>0.8</v>
      </c>
      <c r="N28">
        <v>0.77</v>
      </c>
      <c r="O28">
        <v>0.78</v>
      </c>
      <c r="P28">
        <v>0.71</v>
      </c>
      <c r="Q28">
        <v>0.85</v>
      </c>
      <c r="R28">
        <v>0.87</v>
      </c>
    </row>
    <row r="29" spans="1:20" x14ac:dyDescent="0.2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H29">
        <v>0.73</v>
      </c>
      <c r="I29">
        <v>0.74</v>
      </c>
      <c r="J29">
        <v>0.93</v>
      </c>
      <c r="K29">
        <v>0.8</v>
      </c>
      <c r="L29">
        <v>0.82</v>
      </c>
      <c r="M29">
        <v>0.8</v>
      </c>
      <c r="N29">
        <v>0.77</v>
      </c>
      <c r="O29">
        <v>0.78</v>
      </c>
      <c r="P29">
        <v>0.71</v>
      </c>
      <c r="Q29">
        <v>0.85</v>
      </c>
      <c r="R29">
        <v>0.87</v>
      </c>
    </row>
    <row r="30" spans="1:20" x14ac:dyDescent="0.2">
      <c r="A30" t="str">
        <f>'Population Definitions'!$A$6</f>
        <v>PLHIV 15+</v>
      </c>
      <c r="B30" t="s">
        <v>10</v>
      </c>
      <c r="C30">
        <f t="shared" si="3"/>
        <v>0.85</v>
      </c>
      <c r="D30" t="s">
        <v>12</v>
      </c>
    </row>
    <row r="31" spans="1:20" x14ac:dyDescent="0.2">
      <c r="A31" t="str">
        <f>'Population Definitions'!$A$7</f>
        <v>Prisoners</v>
      </c>
      <c r="B31" t="s">
        <v>10</v>
      </c>
      <c r="C31">
        <f t="shared" si="3"/>
        <v>0.85</v>
      </c>
      <c r="D31" t="s">
        <v>12</v>
      </c>
    </row>
    <row r="33" spans="1:20" x14ac:dyDescent="0.2">
      <c r="A33" t="s">
        <v>64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10</v>
      </c>
      <c r="C34">
        <f t="shared" ref="C34:C39" si="4">IF(SUMPRODUCT(--(E34:T34&lt;&gt;""))=0,0.9,"N.A.")</f>
        <v>0.9</v>
      </c>
      <c r="D34" t="s">
        <v>12</v>
      </c>
    </row>
    <row r="35" spans="1:20" x14ac:dyDescent="0.2">
      <c r="A35" t="str">
        <f>'Population Definitions'!$A$3</f>
        <v>Gen 5-14</v>
      </c>
      <c r="B35" t="s">
        <v>10</v>
      </c>
      <c r="C35">
        <f t="shared" si="4"/>
        <v>0.9</v>
      </c>
      <c r="D35" t="s">
        <v>12</v>
      </c>
    </row>
    <row r="36" spans="1:20" x14ac:dyDescent="0.2">
      <c r="A36" t="str">
        <f>'Population Definitions'!$A$4</f>
        <v>Gen 15-64</v>
      </c>
      <c r="B36" t="s">
        <v>10</v>
      </c>
      <c r="C36">
        <f t="shared" si="4"/>
        <v>0.9</v>
      </c>
      <c r="D36" t="s">
        <v>12</v>
      </c>
    </row>
    <row r="37" spans="1:20" x14ac:dyDescent="0.2">
      <c r="A37" t="str">
        <f>'Population Definitions'!$A$5</f>
        <v>Gen 65+</v>
      </c>
      <c r="B37" t="s">
        <v>10</v>
      </c>
      <c r="C37">
        <f t="shared" si="4"/>
        <v>0.9</v>
      </c>
      <c r="D37" t="s">
        <v>12</v>
      </c>
    </row>
    <row r="38" spans="1:20" x14ac:dyDescent="0.2">
      <c r="A38" t="str">
        <f>'Population Definitions'!$A$6</f>
        <v>PLHIV 15+</v>
      </c>
      <c r="B38" t="s">
        <v>10</v>
      </c>
      <c r="C38">
        <f t="shared" si="4"/>
        <v>0.9</v>
      </c>
      <c r="D38" t="s">
        <v>12</v>
      </c>
    </row>
    <row r="39" spans="1:20" x14ac:dyDescent="0.2">
      <c r="A39" t="str">
        <f>'Population Definitions'!$A$7</f>
        <v>Prisoners</v>
      </c>
      <c r="B39" t="s">
        <v>10</v>
      </c>
      <c r="C39">
        <f t="shared" si="4"/>
        <v>0.9</v>
      </c>
      <c r="D39" t="s">
        <v>12</v>
      </c>
    </row>
    <row r="41" spans="1:20" x14ac:dyDescent="0.2">
      <c r="A41" t="s">
        <v>73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10</v>
      </c>
      <c r="C42" t="str">
        <f t="shared" ref="C42:C47" si="5">IF(SUMPRODUCT(--(E42:T42&lt;&gt;""))=0,0.91,"N.A.")</f>
        <v>N.A.</v>
      </c>
      <c r="D42" t="s">
        <v>12</v>
      </c>
      <c r="N42">
        <v>0.85</v>
      </c>
      <c r="O42">
        <v>0.85</v>
      </c>
      <c r="Q42">
        <v>0.97</v>
      </c>
    </row>
    <row r="43" spans="1:20" x14ac:dyDescent="0.2">
      <c r="A43" t="str">
        <f>'Population Definitions'!$A$3</f>
        <v>Gen 5-14</v>
      </c>
      <c r="B43" t="s">
        <v>10</v>
      </c>
      <c r="C43" t="str">
        <f t="shared" si="5"/>
        <v>N.A.</v>
      </c>
      <c r="D43" t="s">
        <v>12</v>
      </c>
      <c r="N43">
        <v>0.85</v>
      </c>
      <c r="O43">
        <v>0.85</v>
      </c>
      <c r="Q43">
        <v>0.97</v>
      </c>
    </row>
    <row r="44" spans="1:20" x14ac:dyDescent="0.2">
      <c r="A44" t="str">
        <f>'Population Definitions'!$A$4</f>
        <v>Gen 15-64</v>
      </c>
      <c r="B44" t="s">
        <v>10</v>
      </c>
      <c r="C44" t="str">
        <f t="shared" si="5"/>
        <v>N.A.</v>
      </c>
      <c r="D44" t="s">
        <v>12</v>
      </c>
      <c r="N44">
        <v>0.85</v>
      </c>
      <c r="O44">
        <v>0.85</v>
      </c>
      <c r="Q44">
        <v>0.97</v>
      </c>
    </row>
    <row r="45" spans="1:20" x14ac:dyDescent="0.2">
      <c r="A45" t="str">
        <f>'Population Definitions'!$A$5</f>
        <v>Gen 65+</v>
      </c>
      <c r="B45" t="s">
        <v>10</v>
      </c>
      <c r="C45" t="str">
        <f t="shared" si="5"/>
        <v>N.A.</v>
      </c>
      <c r="D45" t="s">
        <v>12</v>
      </c>
      <c r="N45">
        <v>0.85</v>
      </c>
      <c r="O45">
        <v>0.85</v>
      </c>
      <c r="Q45">
        <v>0.97</v>
      </c>
    </row>
    <row r="46" spans="1:20" x14ac:dyDescent="0.2">
      <c r="A46" t="str">
        <f>'Population Definitions'!$A$6</f>
        <v>PLHIV 15+</v>
      </c>
      <c r="B46" t="s">
        <v>10</v>
      </c>
      <c r="C46">
        <f t="shared" si="5"/>
        <v>0.91</v>
      </c>
      <c r="D46" t="s">
        <v>12</v>
      </c>
    </row>
    <row r="47" spans="1:20" x14ac:dyDescent="0.2">
      <c r="A47" t="str">
        <f>'Population Definitions'!$A$7</f>
        <v>Prisoners</v>
      </c>
      <c r="B47" t="s">
        <v>10</v>
      </c>
      <c r="C47">
        <f t="shared" si="5"/>
        <v>0.91</v>
      </c>
      <c r="D47" t="s">
        <v>12</v>
      </c>
    </row>
    <row r="49" spans="1:20" x14ac:dyDescent="0.2">
      <c r="A49" t="s">
        <v>82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10</v>
      </c>
      <c r="C50" t="str">
        <f t="shared" ref="C50:C55" si="6">IF(SUMPRODUCT(--(E50:T50&lt;&gt;""))=0,0.34,"N.A.")</f>
        <v>N.A.</v>
      </c>
      <c r="D50" t="s">
        <v>12</v>
      </c>
      <c r="N50">
        <v>0.23</v>
      </c>
      <c r="O50">
        <v>0.28999999999999998</v>
      </c>
      <c r="P50">
        <v>0.34</v>
      </c>
    </row>
    <row r="51" spans="1:20" x14ac:dyDescent="0.2">
      <c r="A51" t="str">
        <f>'Population Definitions'!$A$3</f>
        <v>Gen 5-14</v>
      </c>
      <c r="B51" t="s">
        <v>10</v>
      </c>
      <c r="C51" t="str">
        <f t="shared" si="6"/>
        <v>N.A.</v>
      </c>
      <c r="D51" t="s">
        <v>12</v>
      </c>
      <c r="N51">
        <v>0.23</v>
      </c>
      <c r="O51">
        <v>0.28999999999999998</v>
      </c>
      <c r="P51">
        <v>0.34</v>
      </c>
    </row>
    <row r="52" spans="1:20" x14ac:dyDescent="0.2">
      <c r="A52" t="str">
        <f>'Population Definitions'!$A$4</f>
        <v>Gen 15-64</v>
      </c>
      <c r="B52" t="s">
        <v>10</v>
      </c>
      <c r="C52" t="str">
        <f t="shared" si="6"/>
        <v>N.A.</v>
      </c>
      <c r="D52" t="s">
        <v>12</v>
      </c>
      <c r="N52">
        <v>0.23</v>
      </c>
      <c r="O52">
        <v>0.28999999999999998</v>
      </c>
      <c r="P52">
        <v>0.34</v>
      </c>
    </row>
    <row r="53" spans="1:20" x14ac:dyDescent="0.2">
      <c r="A53" t="str">
        <f>'Population Definitions'!$A$5</f>
        <v>Gen 65+</v>
      </c>
      <c r="B53" t="s">
        <v>10</v>
      </c>
      <c r="C53" t="str">
        <f t="shared" si="6"/>
        <v>N.A.</v>
      </c>
      <c r="D53" t="s">
        <v>12</v>
      </c>
      <c r="N53">
        <v>0.23</v>
      </c>
      <c r="O53">
        <v>0.28999999999999998</v>
      </c>
      <c r="P53">
        <v>0.34</v>
      </c>
    </row>
    <row r="54" spans="1:20" x14ac:dyDescent="0.2">
      <c r="A54" t="str">
        <f>'Population Definitions'!$A$6</f>
        <v>PLHIV 15+</v>
      </c>
      <c r="B54" t="s">
        <v>10</v>
      </c>
      <c r="C54">
        <f t="shared" si="6"/>
        <v>0.34</v>
      </c>
      <c r="D54" t="s">
        <v>12</v>
      </c>
    </row>
    <row r="55" spans="1:20" x14ac:dyDescent="0.2">
      <c r="A55" t="str">
        <f>'Population Definitions'!$A$7</f>
        <v>Prisoners</v>
      </c>
      <c r="B55" t="s">
        <v>10</v>
      </c>
      <c r="C55">
        <f t="shared" si="6"/>
        <v>0.34</v>
      </c>
      <c r="D55" t="s">
        <v>12</v>
      </c>
    </row>
    <row r="57" spans="1:20" x14ac:dyDescent="0.2">
      <c r="A57" t="s">
        <v>90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10</v>
      </c>
      <c r="C58" t="str">
        <f t="shared" ref="C58:C63" si="7">IF(SUMPRODUCT(--(E58:T58&lt;&gt;""))=0,0.5,"N.A.")</f>
        <v>N.A.</v>
      </c>
      <c r="D58" t="s">
        <v>12</v>
      </c>
      <c r="N58">
        <v>0.4</v>
      </c>
      <c r="O58">
        <v>0.31</v>
      </c>
      <c r="P58">
        <v>0.5</v>
      </c>
    </row>
    <row r="59" spans="1:20" x14ac:dyDescent="0.2">
      <c r="A59" t="str">
        <f>'Population Definitions'!$A$3</f>
        <v>Gen 5-14</v>
      </c>
      <c r="B59" t="s">
        <v>10</v>
      </c>
      <c r="C59" t="str">
        <f t="shared" si="7"/>
        <v>N.A.</v>
      </c>
      <c r="D59" t="s">
        <v>12</v>
      </c>
      <c r="N59">
        <v>0.4</v>
      </c>
      <c r="O59">
        <v>0.31</v>
      </c>
      <c r="P59">
        <v>0.5</v>
      </c>
    </row>
    <row r="60" spans="1:20" x14ac:dyDescent="0.2">
      <c r="A60" t="str">
        <f>'Population Definitions'!$A$4</f>
        <v>Gen 15-64</v>
      </c>
      <c r="B60" t="s">
        <v>10</v>
      </c>
      <c r="C60" t="str">
        <f t="shared" si="7"/>
        <v>N.A.</v>
      </c>
      <c r="D60" t="s">
        <v>12</v>
      </c>
      <c r="N60">
        <v>0.4</v>
      </c>
      <c r="O60">
        <v>0.31</v>
      </c>
      <c r="P60">
        <v>0.5</v>
      </c>
    </row>
    <row r="61" spans="1:20" x14ac:dyDescent="0.2">
      <c r="A61" t="str">
        <f>'Population Definitions'!$A$5</f>
        <v>Gen 65+</v>
      </c>
      <c r="B61" t="s">
        <v>10</v>
      </c>
      <c r="C61" t="str">
        <f t="shared" si="7"/>
        <v>N.A.</v>
      </c>
      <c r="D61" t="s">
        <v>12</v>
      </c>
      <c r="N61">
        <v>0.4</v>
      </c>
      <c r="O61">
        <v>0.31</v>
      </c>
      <c r="P61">
        <v>0.5</v>
      </c>
    </row>
    <row r="62" spans="1:20" x14ac:dyDescent="0.2">
      <c r="A62" t="str">
        <f>'Population Definitions'!$A$6</f>
        <v>PLHIV 15+</v>
      </c>
      <c r="B62" t="s">
        <v>10</v>
      </c>
      <c r="C62">
        <f t="shared" si="7"/>
        <v>0.5</v>
      </c>
      <c r="D62" t="s">
        <v>12</v>
      </c>
    </row>
    <row r="63" spans="1:20" x14ac:dyDescent="0.2">
      <c r="A63" t="str">
        <f>'Population Definitions'!$A$7</f>
        <v>Prisoners</v>
      </c>
      <c r="B63" t="s">
        <v>10</v>
      </c>
      <c r="C63">
        <f t="shared" si="7"/>
        <v>0.5</v>
      </c>
      <c r="D63" t="s">
        <v>12</v>
      </c>
    </row>
    <row r="65" spans="1:20" x14ac:dyDescent="0.2">
      <c r="A65" t="s">
        <v>97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 x14ac:dyDescent="0.2">
      <c r="A66" t="str">
        <f>'Population Definitions'!$A$2</f>
        <v>Gen 0-4</v>
      </c>
      <c r="B66" t="s">
        <v>10</v>
      </c>
      <c r="C66">
        <f t="shared" ref="C66:C71" si="8">IF(SUMPRODUCT(--(E66:T66&lt;&gt;""))=0,0.9,"N.A.")</f>
        <v>0.9</v>
      </c>
      <c r="D66" t="s">
        <v>12</v>
      </c>
    </row>
    <row r="67" spans="1:20" x14ac:dyDescent="0.2">
      <c r="A67" t="str">
        <f>'Population Definitions'!$A$3</f>
        <v>Gen 5-14</v>
      </c>
      <c r="B67" t="s">
        <v>10</v>
      </c>
      <c r="C67">
        <f t="shared" si="8"/>
        <v>0.9</v>
      </c>
      <c r="D67" t="s">
        <v>12</v>
      </c>
    </row>
    <row r="68" spans="1:20" x14ac:dyDescent="0.2">
      <c r="A68" t="str">
        <f>'Population Definitions'!$A$4</f>
        <v>Gen 15-64</v>
      </c>
      <c r="B68" t="s">
        <v>10</v>
      </c>
      <c r="C68">
        <f t="shared" si="8"/>
        <v>0.9</v>
      </c>
      <c r="D68" t="s">
        <v>12</v>
      </c>
    </row>
    <row r="69" spans="1:20" x14ac:dyDescent="0.2">
      <c r="A69" t="str">
        <f>'Population Definitions'!$A$5</f>
        <v>Gen 65+</v>
      </c>
      <c r="B69" t="s">
        <v>10</v>
      </c>
      <c r="C69">
        <f t="shared" si="8"/>
        <v>0.9</v>
      </c>
      <c r="D69" t="s">
        <v>12</v>
      </c>
    </row>
    <row r="70" spans="1:20" x14ac:dyDescent="0.2">
      <c r="A70" t="str">
        <f>'Population Definitions'!$A$6</f>
        <v>PLHIV 15+</v>
      </c>
      <c r="B70" t="s">
        <v>10</v>
      </c>
      <c r="C70">
        <f t="shared" si="8"/>
        <v>0.9</v>
      </c>
      <c r="D70" t="s">
        <v>12</v>
      </c>
    </row>
    <row r="71" spans="1:20" x14ac:dyDescent="0.2">
      <c r="A71" t="str">
        <f>'Population Definitions'!$A$7</f>
        <v>Prisoners</v>
      </c>
      <c r="B71" t="s">
        <v>10</v>
      </c>
      <c r="C71">
        <f t="shared" si="8"/>
        <v>0.9</v>
      </c>
      <c r="D71" t="s">
        <v>12</v>
      </c>
    </row>
    <row r="73" spans="1:20" x14ac:dyDescent="0.2">
      <c r="A73" t="s">
        <v>101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79" si="9">IF(SUMPRODUCT(--(E74:T74&lt;&gt;""))=0,0.91,"N.A.")</f>
        <v>0.91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9"/>
        <v>0.91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9"/>
        <v>0.91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9"/>
        <v>0.91</v>
      </c>
      <c r="D77" t="s">
        <v>12</v>
      </c>
    </row>
    <row r="78" spans="1:20" x14ac:dyDescent="0.2">
      <c r="A78" t="str">
        <f>'Population Definitions'!$A$6</f>
        <v>PLHIV 15+</v>
      </c>
      <c r="B78" t="s">
        <v>10</v>
      </c>
      <c r="C78">
        <f t="shared" si="9"/>
        <v>0.91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9"/>
        <v>0.91</v>
      </c>
      <c r="D79" t="s">
        <v>12</v>
      </c>
    </row>
    <row r="81" spans="1:20" x14ac:dyDescent="0.2">
      <c r="A81" t="s">
        <v>105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 x14ac:dyDescent="0.2">
      <c r="A82" t="str">
        <f>'Population Definitions'!$A$2</f>
        <v>Gen 0-4</v>
      </c>
      <c r="B82" t="s">
        <v>10</v>
      </c>
      <c r="C82">
        <f t="shared" ref="C82:C87" si="10">IF(SUMPRODUCT(--(E82:T82&lt;&gt;""))=0,0.34,"N.A.")</f>
        <v>0.34</v>
      </c>
      <c r="D82" t="s">
        <v>12</v>
      </c>
    </row>
    <row r="83" spans="1:20" x14ac:dyDescent="0.2">
      <c r="A83" t="str">
        <f>'Population Definitions'!$A$3</f>
        <v>Gen 5-14</v>
      </c>
      <c r="B83" t="s">
        <v>10</v>
      </c>
      <c r="C83">
        <f t="shared" si="10"/>
        <v>0.34</v>
      </c>
      <c r="D83" t="s">
        <v>12</v>
      </c>
    </row>
    <row r="84" spans="1:20" x14ac:dyDescent="0.2">
      <c r="A84" t="str">
        <f>'Population Definitions'!$A$4</f>
        <v>Gen 15-64</v>
      </c>
      <c r="B84" t="s">
        <v>10</v>
      </c>
      <c r="C84">
        <f t="shared" si="10"/>
        <v>0.34</v>
      </c>
      <c r="D84" t="s">
        <v>12</v>
      </c>
    </row>
    <row r="85" spans="1:20" x14ac:dyDescent="0.2">
      <c r="A85" t="str">
        <f>'Population Definitions'!$A$5</f>
        <v>Gen 65+</v>
      </c>
      <c r="B85" t="s">
        <v>10</v>
      </c>
      <c r="C85">
        <f t="shared" si="10"/>
        <v>0.34</v>
      </c>
      <c r="D85" t="s">
        <v>12</v>
      </c>
    </row>
    <row r="86" spans="1:20" x14ac:dyDescent="0.2">
      <c r="A86" t="str">
        <f>'Population Definitions'!$A$6</f>
        <v>PLHIV 15+</v>
      </c>
      <c r="B86" t="s">
        <v>10</v>
      </c>
      <c r="C86">
        <f t="shared" si="10"/>
        <v>0.34</v>
      </c>
      <c r="D86" t="s">
        <v>12</v>
      </c>
    </row>
    <row r="87" spans="1:20" x14ac:dyDescent="0.2">
      <c r="A87" t="str">
        <f>'Population Definitions'!$A$7</f>
        <v>Prisoners</v>
      </c>
      <c r="B87" t="s">
        <v>10</v>
      </c>
      <c r="C87">
        <f t="shared" si="10"/>
        <v>0.34</v>
      </c>
      <c r="D87" t="s">
        <v>12</v>
      </c>
    </row>
    <row r="89" spans="1:20" x14ac:dyDescent="0.2">
      <c r="A89" t="s">
        <v>108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 x14ac:dyDescent="0.2">
      <c r="A90" t="str">
        <f>'Population Definitions'!$A$2</f>
        <v>Gen 0-4</v>
      </c>
      <c r="B90" t="s">
        <v>10</v>
      </c>
      <c r="C90">
        <f t="shared" ref="C90:C95" si="11">IF(SUMPRODUCT(--(E90:T90&lt;&gt;""))=0,0.5,"N.A.")</f>
        <v>0.5</v>
      </c>
      <c r="D90" t="s">
        <v>12</v>
      </c>
    </row>
    <row r="91" spans="1:20" x14ac:dyDescent="0.2">
      <c r="A91" t="str">
        <f>'Population Definitions'!$A$3</f>
        <v>Gen 5-14</v>
      </c>
      <c r="B91" t="s">
        <v>10</v>
      </c>
      <c r="C91">
        <f t="shared" si="11"/>
        <v>0.5</v>
      </c>
      <c r="D91" t="s">
        <v>12</v>
      </c>
    </row>
    <row r="92" spans="1:20" x14ac:dyDescent="0.2">
      <c r="A92" t="str">
        <f>'Population Definitions'!$A$4</f>
        <v>Gen 15-64</v>
      </c>
      <c r="B92" t="s">
        <v>10</v>
      </c>
      <c r="C92">
        <f t="shared" si="11"/>
        <v>0.5</v>
      </c>
      <c r="D92" t="s">
        <v>12</v>
      </c>
    </row>
    <row r="93" spans="1:20" x14ac:dyDescent="0.2">
      <c r="A93" t="str">
        <f>'Population Definitions'!$A$5</f>
        <v>Gen 65+</v>
      </c>
      <c r="B93" t="s">
        <v>10</v>
      </c>
      <c r="C93">
        <f t="shared" si="11"/>
        <v>0.5</v>
      </c>
      <c r="D93" t="s">
        <v>12</v>
      </c>
    </row>
    <row r="94" spans="1:20" x14ac:dyDescent="0.2">
      <c r="A94" t="str">
        <f>'Population Definitions'!$A$6</f>
        <v>PLHIV 15+</v>
      </c>
      <c r="B94" t="s">
        <v>10</v>
      </c>
      <c r="C94">
        <f t="shared" si="11"/>
        <v>0.5</v>
      </c>
      <c r="D94" t="s">
        <v>12</v>
      </c>
    </row>
    <row r="95" spans="1:20" x14ac:dyDescent="0.2">
      <c r="A95" t="str">
        <f>'Population Definitions'!$A$7</f>
        <v>Prisoners</v>
      </c>
      <c r="B95" t="s">
        <v>10</v>
      </c>
      <c r="C95">
        <f t="shared" si="11"/>
        <v>0.5</v>
      </c>
      <c r="D95" t="s">
        <v>12</v>
      </c>
    </row>
    <row r="97" spans="1:20" x14ac:dyDescent="0.2">
      <c r="A97" t="s">
        <v>110</v>
      </c>
      <c r="B97" t="s">
        <v>8</v>
      </c>
      <c r="C97" t="s">
        <v>9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</row>
    <row r="98" spans="1:20" x14ac:dyDescent="0.2">
      <c r="A98" t="str">
        <f>'Population Definitions'!$A$2</f>
        <v>Gen 0-4</v>
      </c>
      <c r="B98" t="s">
        <v>10</v>
      </c>
      <c r="C98">
        <f t="shared" ref="C98:C103" si="12">IF(SUMPRODUCT(--(E98:T98&lt;&gt;""))=0,0.9,"N.A.")</f>
        <v>0.9</v>
      </c>
      <c r="D98" t="s">
        <v>12</v>
      </c>
    </row>
    <row r="99" spans="1:20" x14ac:dyDescent="0.2">
      <c r="A99" t="str">
        <f>'Population Definitions'!$A$3</f>
        <v>Gen 5-14</v>
      </c>
      <c r="B99" t="s">
        <v>10</v>
      </c>
      <c r="C99">
        <f t="shared" si="12"/>
        <v>0.9</v>
      </c>
      <c r="D99" t="s">
        <v>12</v>
      </c>
    </row>
    <row r="100" spans="1:20" x14ac:dyDescent="0.2">
      <c r="A100" t="str">
        <f>'Population Definitions'!$A$4</f>
        <v>Gen 15-64</v>
      </c>
      <c r="B100" t="s">
        <v>10</v>
      </c>
      <c r="C100">
        <f t="shared" si="12"/>
        <v>0.9</v>
      </c>
      <c r="D100" t="s">
        <v>12</v>
      </c>
    </row>
    <row r="101" spans="1:20" x14ac:dyDescent="0.2">
      <c r="A101" t="str">
        <f>'Population Definitions'!$A$5</f>
        <v>Gen 65+</v>
      </c>
      <c r="B101" t="s">
        <v>10</v>
      </c>
      <c r="C101">
        <f t="shared" si="12"/>
        <v>0.9</v>
      </c>
      <c r="D101" t="s">
        <v>12</v>
      </c>
    </row>
    <row r="102" spans="1:20" x14ac:dyDescent="0.2">
      <c r="A102" t="str">
        <f>'Population Definitions'!$A$6</f>
        <v>PLHIV 15+</v>
      </c>
      <c r="B102" t="s">
        <v>10</v>
      </c>
      <c r="C102">
        <f t="shared" si="12"/>
        <v>0.9</v>
      </c>
      <c r="D102" t="s">
        <v>12</v>
      </c>
    </row>
    <row r="103" spans="1:20" x14ac:dyDescent="0.2">
      <c r="A103" t="str">
        <f>'Population Definitions'!$A$7</f>
        <v>Prisoners</v>
      </c>
      <c r="B103" t="s">
        <v>10</v>
      </c>
      <c r="C103">
        <f t="shared" si="12"/>
        <v>0.9</v>
      </c>
      <c r="D103" t="s">
        <v>12</v>
      </c>
    </row>
    <row r="105" spans="1:20" x14ac:dyDescent="0.2">
      <c r="A105" t="s">
        <v>111</v>
      </c>
      <c r="B105" t="s">
        <v>8</v>
      </c>
      <c r="C105" t="s">
        <v>9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</row>
    <row r="106" spans="1:20" x14ac:dyDescent="0.2">
      <c r="A106" t="str">
        <f>'Population Definitions'!$A$2</f>
        <v>Gen 0-4</v>
      </c>
      <c r="B106" t="s">
        <v>10</v>
      </c>
      <c r="C106" t="str">
        <f t="shared" ref="C106:C111" si="13">IF(SUMPRODUCT(--(E106:T106&lt;&gt;""))=0,0.91,"N.A.")</f>
        <v>N.A.</v>
      </c>
      <c r="D106" t="s">
        <v>12</v>
      </c>
      <c r="N106">
        <v>0.85</v>
      </c>
      <c r="O106">
        <v>0.85</v>
      </c>
      <c r="Q106">
        <v>0.97</v>
      </c>
    </row>
    <row r="107" spans="1:20" x14ac:dyDescent="0.2">
      <c r="A107" t="str">
        <f>'Population Definitions'!$A$3</f>
        <v>Gen 5-14</v>
      </c>
      <c r="B107" t="s">
        <v>10</v>
      </c>
      <c r="C107" t="str">
        <f t="shared" si="13"/>
        <v>N.A.</v>
      </c>
      <c r="D107" t="s">
        <v>12</v>
      </c>
      <c r="N107">
        <v>0.85</v>
      </c>
      <c r="O107">
        <v>0.85</v>
      </c>
      <c r="Q107">
        <v>0.97</v>
      </c>
    </row>
    <row r="108" spans="1:20" x14ac:dyDescent="0.2">
      <c r="A108" t="str">
        <f>'Population Definitions'!$A$4</f>
        <v>Gen 15-64</v>
      </c>
      <c r="B108" t="s">
        <v>10</v>
      </c>
      <c r="C108" t="str">
        <f t="shared" si="13"/>
        <v>N.A.</v>
      </c>
      <c r="D108" t="s">
        <v>12</v>
      </c>
      <c r="N108">
        <v>0.85</v>
      </c>
      <c r="O108">
        <v>0.85</v>
      </c>
      <c r="Q108">
        <v>0.97</v>
      </c>
    </row>
    <row r="109" spans="1:20" x14ac:dyDescent="0.2">
      <c r="A109" t="str">
        <f>'Population Definitions'!$A$5</f>
        <v>Gen 65+</v>
      </c>
      <c r="B109" t="s">
        <v>10</v>
      </c>
      <c r="C109" t="str">
        <f t="shared" si="13"/>
        <v>N.A.</v>
      </c>
      <c r="D109" t="s">
        <v>12</v>
      </c>
      <c r="N109">
        <v>0.85</v>
      </c>
      <c r="O109">
        <v>0.85</v>
      </c>
      <c r="Q109">
        <v>0.97</v>
      </c>
    </row>
    <row r="110" spans="1:20" x14ac:dyDescent="0.2">
      <c r="A110" t="str">
        <f>'Population Definitions'!$A$6</f>
        <v>PLHIV 15+</v>
      </c>
      <c r="B110" t="s">
        <v>10</v>
      </c>
      <c r="C110">
        <f t="shared" si="13"/>
        <v>0.91</v>
      </c>
      <c r="D110" t="s">
        <v>12</v>
      </c>
    </row>
    <row r="111" spans="1:20" x14ac:dyDescent="0.2">
      <c r="A111" t="str">
        <f>'Population Definitions'!$A$7</f>
        <v>Prisoners</v>
      </c>
      <c r="B111" t="s">
        <v>10</v>
      </c>
      <c r="C111">
        <f t="shared" si="13"/>
        <v>0.91</v>
      </c>
      <c r="D111" t="s">
        <v>12</v>
      </c>
    </row>
    <row r="113" spans="1:20" x14ac:dyDescent="0.2">
      <c r="A113" t="s">
        <v>112</v>
      </c>
      <c r="B113" t="s">
        <v>8</v>
      </c>
      <c r="C113" t="s">
        <v>9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</row>
    <row r="114" spans="1:20" x14ac:dyDescent="0.2">
      <c r="A114" t="str">
        <f>'Population Definitions'!$A$2</f>
        <v>Gen 0-4</v>
      </c>
      <c r="B114" t="s">
        <v>10</v>
      </c>
      <c r="C114" t="str">
        <f t="shared" ref="C114:C119" si="14">IF(SUMPRODUCT(--(E114:T114&lt;&gt;""))=0,0.07,"N.A.")</f>
        <v>N.A.</v>
      </c>
      <c r="D114" t="s">
        <v>12</v>
      </c>
      <c r="H114">
        <v>0.13</v>
      </c>
      <c r="I114">
        <v>0.11</v>
      </c>
      <c r="J114">
        <v>0.04</v>
      </c>
      <c r="K114">
        <v>0.06</v>
      </c>
      <c r="L114">
        <v>0.08</v>
      </c>
      <c r="M114">
        <v>0.06</v>
      </c>
      <c r="N114">
        <v>0.04</v>
      </c>
      <c r="O114">
        <v>0.13</v>
      </c>
      <c r="P114">
        <v>0.23</v>
      </c>
      <c r="Q114">
        <v>7.0000000000000007E-2</v>
      </c>
    </row>
    <row r="115" spans="1:20" x14ac:dyDescent="0.2">
      <c r="A115" t="str">
        <f>'Population Definitions'!$A$3</f>
        <v>Gen 5-14</v>
      </c>
      <c r="B115" t="s">
        <v>10</v>
      </c>
      <c r="C115" t="str">
        <f t="shared" si="14"/>
        <v>N.A.</v>
      </c>
      <c r="D115" t="s">
        <v>12</v>
      </c>
      <c r="H115">
        <v>0.13</v>
      </c>
      <c r="I115">
        <v>0.11</v>
      </c>
      <c r="J115">
        <v>0.04</v>
      </c>
      <c r="K115">
        <v>0.06</v>
      </c>
      <c r="L115">
        <v>0.08</v>
      </c>
      <c r="M115">
        <v>0.06</v>
      </c>
      <c r="N115">
        <v>0.04</v>
      </c>
      <c r="O115">
        <v>0.13</v>
      </c>
      <c r="P115">
        <v>0.23</v>
      </c>
      <c r="Q115">
        <v>7.0000000000000007E-2</v>
      </c>
    </row>
    <row r="116" spans="1:20" x14ac:dyDescent="0.2">
      <c r="A116" t="str">
        <f>'Population Definitions'!$A$4</f>
        <v>Gen 15-64</v>
      </c>
      <c r="B116" t="s">
        <v>10</v>
      </c>
      <c r="C116" t="str">
        <f t="shared" si="14"/>
        <v>N.A.</v>
      </c>
      <c r="D116" t="s">
        <v>12</v>
      </c>
      <c r="H116">
        <v>0.13</v>
      </c>
      <c r="I116">
        <v>0.11</v>
      </c>
      <c r="J116">
        <v>0.04</v>
      </c>
      <c r="K116">
        <v>0.06</v>
      </c>
      <c r="L116">
        <v>0.08</v>
      </c>
      <c r="M116">
        <v>0.06</v>
      </c>
      <c r="N116">
        <v>0.04</v>
      </c>
      <c r="O116">
        <v>0.13</v>
      </c>
      <c r="P116">
        <v>0.23</v>
      </c>
      <c r="Q116">
        <v>7.0000000000000007E-2</v>
      </c>
    </row>
    <row r="117" spans="1:20" x14ac:dyDescent="0.2">
      <c r="A117" t="str">
        <f>'Population Definitions'!$A$5</f>
        <v>Gen 65+</v>
      </c>
      <c r="B117" t="s">
        <v>10</v>
      </c>
      <c r="C117" t="str">
        <f t="shared" si="14"/>
        <v>N.A.</v>
      </c>
      <c r="D117" t="s">
        <v>12</v>
      </c>
      <c r="H117">
        <v>0.13</v>
      </c>
      <c r="I117">
        <v>0.11</v>
      </c>
      <c r="J117">
        <v>0.04</v>
      </c>
      <c r="K117">
        <v>0.06</v>
      </c>
      <c r="L117">
        <v>0.08</v>
      </c>
      <c r="M117">
        <v>0.06</v>
      </c>
      <c r="N117">
        <v>0.04</v>
      </c>
      <c r="O117">
        <v>0.13</v>
      </c>
      <c r="P117">
        <v>0.23</v>
      </c>
      <c r="Q117">
        <v>7.0000000000000007E-2</v>
      </c>
    </row>
    <row r="118" spans="1:20" x14ac:dyDescent="0.2">
      <c r="A118" t="str">
        <f>'Population Definitions'!$A$6</f>
        <v>PLHIV 15+</v>
      </c>
      <c r="B118" t="s">
        <v>10</v>
      </c>
      <c r="C118">
        <f t="shared" si="14"/>
        <v>7.0000000000000007E-2</v>
      </c>
      <c r="D118" t="s">
        <v>12</v>
      </c>
    </row>
    <row r="119" spans="1:20" x14ac:dyDescent="0.2">
      <c r="A119" t="str">
        <f>'Population Definitions'!$A$7</f>
        <v>Prisoners</v>
      </c>
      <c r="B119" t="s">
        <v>10</v>
      </c>
      <c r="C119">
        <f t="shared" si="14"/>
        <v>7.0000000000000007E-2</v>
      </c>
      <c r="D119" t="s">
        <v>12</v>
      </c>
    </row>
    <row r="121" spans="1:20" x14ac:dyDescent="0.2">
      <c r="A121" t="s">
        <v>113</v>
      </c>
      <c r="B121" t="s">
        <v>8</v>
      </c>
      <c r="C121" t="s">
        <v>9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 x14ac:dyDescent="0.2">
      <c r="A122" t="str">
        <f>'Population Definitions'!$A$2</f>
        <v>Gen 0-4</v>
      </c>
      <c r="B122" t="s">
        <v>10</v>
      </c>
      <c r="C122" t="str">
        <f t="shared" ref="C122:C127" si="15">IF(SUMPRODUCT(--(E122:T122&lt;&gt;""))=0,0.85,"N.A.")</f>
        <v>N.A.</v>
      </c>
      <c r="D122" t="s">
        <v>12</v>
      </c>
      <c r="H122">
        <v>0.73</v>
      </c>
      <c r="I122">
        <v>0.74</v>
      </c>
      <c r="J122">
        <v>0.93</v>
      </c>
      <c r="K122">
        <v>0.8</v>
      </c>
      <c r="L122">
        <v>0.82</v>
      </c>
      <c r="M122">
        <v>0.8</v>
      </c>
      <c r="N122">
        <v>0.77</v>
      </c>
      <c r="O122">
        <v>0.78</v>
      </c>
      <c r="P122">
        <v>0.71</v>
      </c>
      <c r="Q122">
        <v>0.85</v>
      </c>
      <c r="R122">
        <v>0.87</v>
      </c>
    </row>
    <row r="123" spans="1:20" x14ac:dyDescent="0.2">
      <c r="A123" t="str">
        <f>'Population Definitions'!$A$3</f>
        <v>Gen 5-14</v>
      </c>
      <c r="B123" t="s">
        <v>10</v>
      </c>
      <c r="C123" t="str">
        <f t="shared" si="15"/>
        <v>N.A.</v>
      </c>
      <c r="D123" t="s">
        <v>12</v>
      </c>
      <c r="H123">
        <v>0.73</v>
      </c>
      <c r="I123">
        <v>0.74</v>
      </c>
      <c r="J123">
        <v>0.93</v>
      </c>
      <c r="K123">
        <v>0.8</v>
      </c>
      <c r="L123">
        <v>0.82</v>
      </c>
      <c r="M123">
        <v>0.8</v>
      </c>
      <c r="N123">
        <v>0.77</v>
      </c>
      <c r="O123">
        <v>0.78</v>
      </c>
      <c r="P123">
        <v>0.71</v>
      </c>
      <c r="Q123">
        <v>0.85</v>
      </c>
      <c r="R123">
        <v>0.87</v>
      </c>
    </row>
    <row r="124" spans="1:20" x14ac:dyDescent="0.2">
      <c r="A124" t="str">
        <f>'Population Definitions'!$A$4</f>
        <v>Gen 15-64</v>
      </c>
      <c r="B124" t="s">
        <v>10</v>
      </c>
      <c r="C124" t="str">
        <f t="shared" si="15"/>
        <v>N.A.</v>
      </c>
      <c r="D124" t="s">
        <v>12</v>
      </c>
      <c r="H124">
        <v>0.73</v>
      </c>
      <c r="I124">
        <v>0.74</v>
      </c>
      <c r="J124">
        <v>0.93</v>
      </c>
      <c r="K124">
        <v>0.8</v>
      </c>
      <c r="L124">
        <v>0.82</v>
      </c>
      <c r="M124">
        <v>0.8</v>
      </c>
      <c r="N124">
        <v>0.77</v>
      </c>
      <c r="O124">
        <v>0.78</v>
      </c>
      <c r="P124">
        <v>0.71</v>
      </c>
      <c r="Q124">
        <v>0.85</v>
      </c>
      <c r="R124">
        <v>0.87</v>
      </c>
    </row>
    <row r="125" spans="1:20" x14ac:dyDescent="0.2">
      <c r="A125" t="str">
        <f>'Population Definitions'!$A$5</f>
        <v>Gen 65+</v>
      </c>
      <c r="B125" t="s">
        <v>10</v>
      </c>
      <c r="C125" t="str">
        <f t="shared" si="15"/>
        <v>N.A.</v>
      </c>
      <c r="D125" t="s">
        <v>12</v>
      </c>
      <c r="H125">
        <v>0.73</v>
      </c>
      <c r="I125">
        <v>0.74</v>
      </c>
      <c r="J125">
        <v>0.93</v>
      </c>
      <c r="K125">
        <v>0.8</v>
      </c>
      <c r="L125">
        <v>0.82</v>
      </c>
      <c r="M125">
        <v>0.8</v>
      </c>
      <c r="N125">
        <v>0.77</v>
      </c>
      <c r="O125">
        <v>0.78</v>
      </c>
      <c r="P125">
        <v>0.71</v>
      </c>
      <c r="Q125">
        <v>0.85</v>
      </c>
      <c r="R125">
        <v>0.87</v>
      </c>
    </row>
    <row r="126" spans="1:20" x14ac:dyDescent="0.2">
      <c r="A126" t="str">
        <f>'Population Definitions'!$A$6</f>
        <v>PLHIV 15+</v>
      </c>
      <c r="B126" t="s">
        <v>10</v>
      </c>
      <c r="C126">
        <f t="shared" si="15"/>
        <v>0.85</v>
      </c>
      <c r="D126" t="s">
        <v>12</v>
      </c>
    </row>
    <row r="127" spans="1:20" x14ac:dyDescent="0.2">
      <c r="A127" t="str">
        <f>'Population Definitions'!$A$7</f>
        <v>Prisoners</v>
      </c>
      <c r="B127" t="s">
        <v>10</v>
      </c>
      <c r="C127">
        <f t="shared" si="15"/>
        <v>0.85</v>
      </c>
      <c r="D127" t="s">
        <v>12</v>
      </c>
    </row>
    <row r="129" spans="1:20" x14ac:dyDescent="0.2">
      <c r="A129" t="s">
        <v>114</v>
      </c>
      <c r="B129" t="s">
        <v>8</v>
      </c>
      <c r="C129" t="s">
        <v>9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</row>
    <row r="130" spans="1:20" x14ac:dyDescent="0.2">
      <c r="A130" t="str">
        <f>'Population Definitions'!$A$2</f>
        <v>Gen 0-4</v>
      </c>
      <c r="B130" t="s">
        <v>10</v>
      </c>
      <c r="C130">
        <f t="shared" ref="C130:C135" si="16">IF(SUMPRODUCT(--(E130:T130&lt;&gt;""))=0,0.9,"N.A.")</f>
        <v>0.9</v>
      </c>
      <c r="D130" t="s">
        <v>12</v>
      </c>
    </row>
    <row r="131" spans="1:20" x14ac:dyDescent="0.2">
      <c r="A131" t="str">
        <f>'Population Definitions'!$A$3</f>
        <v>Gen 5-14</v>
      </c>
      <c r="B131" t="s">
        <v>10</v>
      </c>
      <c r="C131">
        <f t="shared" si="16"/>
        <v>0.9</v>
      </c>
      <c r="D131" t="s">
        <v>12</v>
      </c>
    </row>
    <row r="132" spans="1:20" x14ac:dyDescent="0.2">
      <c r="A132" t="str">
        <f>'Population Definitions'!$A$4</f>
        <v>Gen 15-64</v>
      </c>
      <c r="B132" t="s">
        <v>10</v>
      </c>
      <c r="C132">
        <f t="shared" si="16"/>
        <v>0.9</v>
      </c>
      <c r="D132" t="s">
        <v>12</v>
      </c>
    </row>
    <row r="133" spans="1:20" x14ac:dyDescent="0.2">
      <c r="A133" t="str">
        <f>'Population Definitions'!$A$5</f>
        <v>Gen 65+</v>
      </c>
      <c r="B133" t="s">
        <v>10</v>
      </c>
      <c r="C133">
        <f t="shared" si="16"/>
        <v>0.9</v>
      </c>
      <c r="D133" t="s">
        <v>12</v>
      </c>
    </row>
    <row r="134" spans="1:20" x14ac:dyDescent="0.2">
      <c r="A134" t="str">
        <f>'Population Definitions'!$A$6</f>
        <v>PLHIV 15+</v>
      </c>
      <c r="B134" t="s">
        <v>10</v>
      </c>
      <c r="C134">
        <f t="shared" si="16"/>
        <v>0.9</v>
      </c>
      <c r="D134" t="s">
        <v>12</v>
      </c>
    </row>
    <row r="135" spans="1:20" x14ac:dyDescent="0.2">
      <c r="A135" t="str">
        <f>'Population Definitions'!$A$7</f>
        <v>Prisoners</v>
      </c>
      <c r="B135" t="s">
        <v>10</v>
      </c>
      <c r="C135">
        <f t="shared" si="16"/>
        <v>0.9</v>
      </c>
      <c r="D135" t="s">
        <v>12</v>
      </c>
    </row>
    <row r="137" spans="1:20" x14ac:dyDescent="0.2">
      <c r="A137" t="s">
        <v>115</v>
      </c>
      <c r="B137" t="s">
        <v>8</v>
      </c>
      <c r="C137" t="s">
        <v>9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</row>
    <row r="138" spans="1:20" x14ac:dyDescent="0.2">
      <c r="A138" t="str">
        <f>'Population Definitions'!$A$2</f>
        <v>Gen 0-4</v>
      </c>
      <c r="B138" t="s">
        <v>10</v>
      </c>
      <c r="C138" t="str">
        <f t="shared" ref="C138:C143" si="17">IF(SUMPRODUCT(--(E138:T138&lt;&gt;""))=0,0.91,"N.A.")</f>
        <v>N.A.</v>
      </c>
      <c r="D138" t="s">
        <v>12</v>
      </c>
      <c r="N138">
        <v>0.85</v>
      </c>
      <c r="O138">
        <v>0.85</v>
      </c>
      <c r="Q138">
        <v>0.97</v>
      </c>
    </row>
    <row r="139" spans="1:20" x14ac:dyDescent="0.2">
      <c r="A139" t="str">
        <f>'Population Definitions'!$A$3</f>
        <v>Gen 5-14</v>
      </c>
      <c r="B139" t="s">
        <v>10</v>
      </c>
      <c r="C139" t="str">
        <f t="shared" si="17"/>
        <v>N.A.</v>
      </c>
      <c r="D139" t="s">
        <v>12</v>
      </c>
      <c r="N139">
        <v>0.85</v>
      </c>
      <c r="O139">
        <v>0.85</v>
      </c>
      <c r="Q139">
        <v>0.97</v>
      </c>
    </row>
    <row r="140" spans="1:20" x14ac:dyDescent="0.2">
      <c r="A140" t="str">
        <f>'Population Definitions'!$A$4</f>
        <v>Gen 15-64</v>
      </c>
      <c r="B140" t="s">
        <v>10</v>
      </c>
      <c r="C140" t="str">
        <f t="shared" si="17"/>
        <v>N.A.</v>
      </c>
      <c r="D140" t="s">
        <v>12</v>
      </c>
      <c r="N140">
        <v>0.85</v>
      </c>
      <c r="O140">
        <v>0.85</v>
      </c>
      <c r="Q140">
        <v>0.97</v>
      </c>
    </row>
    <row r="141" spans="1:20" x14ac:dyDescent="0.2">
      <c r="A141" t="str">
        <f>'Population Definitions'!$A$5</f>
        <v>Gen 65+</v>
      </c>
      <c r="B141" t="s">
        <v>10</v>
      </c>
      <c r="C141" t="str">
        <f t="shared" si="17"/>
        <v>N.A.</v>
      </c>
      <c r="D141" t="s">
        <v>12</v>
      </c>
      <c r="N141">
        <v>0.85</v>
      </c>
      <c r="O141">
        <v>0.85</v>
      </c>
      <c r="Q141">
        <v>0.97</v>
      </c>
    </row>
    <row r="142" spans="1:20" x14ac:dyDescent="0.2">
      <c r="A142" t="str">
        <f>'Population Definitions'!$A$6</f>
        <v>PLHIV 15+</v>
      </c>
      <c r="B142" t="s">
        <v>10</v>
      </c>
      <c r="C142">
        <f t="shared" si="17"/>
        <v>0.91</v>
      </c>
      <c r="D142" t="s">
        <v>12</v>
      </c>
    </row>
    <row r="143" spans="1:20" x14ac:dyDescent="0.2">
      <c r="A143" t="str">
        <f>'Population Definitions'!$A$7</f>
        <v>Prisoners</v>
      </c>
      <c r="B143" t="s">
        <v>10</v>
      </c>
      <c r="C143">
        <f t="shared" si="17"/>
        <v>0.91</v>
      </c>
      <c r="D143" t="s">
        <v>12</v>
      </c>
    </row>
    <row r="145" spans="1:20" x14ac:dyDescent="0.2">
      <c r="A145" t="s">
        <v>116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 x14ac:dyDescent="0.2">
      <c r="A146" t="str">
        <f>'Population Definitions'!$A$2</f>
        <v>Gen 0-4</v>
      </c>
      <c r="B146" t="s">
        <v>10</v>
      </c>
      <c r="C146" t="str">
        <f t="shared" ref="C146:C151" si="18">IF(SUMPRODUCT(--(E146:T146&lt;&gt;""))=0,0.34,"N.A.")</f>
        <v>N.A.</v>
      </c>
      <c r="D146" t="s">
        <v>12</v>
      </c>
      <c r="N146" s="2">
        <v>0.23</v>
      </c>
      <c r="O146" s="2">
        <v>0.28999999999999998</v>
      </c>
      <c r="P146" s="2">
        <v>0.34</v>
      </c>
    </row>
    <row r="147" spans="1:20" x14ac:dyDescent="0.2">
      <c r="A147" t="str">
        <f>'Population Definitions'!$A$3</f>
        <v>Gen 5-14</v>
      </c>
      <c r="B147" t="s">
        <v>10</v>
      </c>
      <c r="C147" t="str">
        <f t="shared" si="18"/>
        <v>N.A.</v>
      </c>
      <c r="D147" t="s">
        <v>12</v>
      </c>
      <c r="N147" s="2">
        <v>0.23</v>
      </c>
      <c r="O147" s="2">
        <v>0.28999999999999998</v>
      </c>
      <c r="P147" s="2">
        <v>0.34</v>
      </c>
    </row>
    <row r="148" spans="1:20" x14ac:dyDescent="0.2">
      <c r="A148" t="str">
        <f>'Population Definitions'!$A$4</f>
        <v>Gen 15-64</v>
      </c>
      <c r="B148" t="s">
        <v>10</v>
      </c>
      <c r="C148" t="str">
        <f t="shared" si="18"/>
        <v>N.A.</v>
      </c>
      <c r="D148" t="s">
        <v>12</v>
      </c>
      <c r="N148" s="2">
        <v>0.23</v>
      </c>
      <c r="O148" s="2">
        <v>0.28999999999999998</v>
      </c>
      <c r="P148" s="2">
        <v>0.34</v>
      </c>
    </row>
    <row r="149" spans="1:20" x14ac:dyDescent="0.2">
      <c r="A149" t="str">
        <f>'Population Definitions'!$A$5</f>
        <v>Gen 65+</v>
      </c>
      <c r="B149" t="s">
        <v>10</v>
      </c>
      <c r="C149" t="str">
        <f t="shared" si="18"/>
        <v>N.A.</v>
      </c>
      <c r="D149" t="s">
        <v>12</v>
      </c>
      <c r="N149" s="2">
        <v>0.23</v>
      </c>
      <c r="O149" s="2">
        <v>0.28999999999999998</v>
      </c>
      <c r="P149" s="2">
        <v>0.34</v>
      </c>
    </row>
    <row r="150" spans="1:20" x14ac:dyDescent="0.2">
      <c r="A150" t="str">
        <f>'Population Definitions'!$A$6</f>
        <v>PLHIV 15+</v>
      </c>
      <c r="B150" t="s">
        <v>10</v>
      </c>
      <c r="C150">
        <f t="shared" si="18"/>
        <v>0.34</v>
      </c>
      <c r="D150" t="s">
        <v>12</v>
      </c>
    </row>
    <row r="151" spans="1:20" x14ac:dyDescent="0.2">
      <c r="A151" t="str">
        <f>'Population Definitions'!$A$7</f>
        <v>Prisoners</v>
      </c>
      <c r="B151" t="s">
        <v>10</v>
      </c>
      <c r="C151">
        <f t="shared" si="18"/>
        <v>0.34</v>
      </c>
      <c r="D151" t="s">
        <v>12</v>
      </c>
    </row>
    <row r="153" spans="1:20" x14ac:dyDescent="0.2">
      <c r="A153" t="s">
        <v>117</v>
      </c>
      <c r="B153" t="s">
        <v>8</v>
      </c>
      <c r="C153" t="s">
        <v>9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</row>
    <row r="154" spans="1:20" x14ac:dyDescent="0.2">
      <c r="A154" t="str">
        <f>'Population Definitions'!$A$2</f>
        <v>Gen 0-4</v>
      </c>
      <c r="B154" t="s">
        <v>10</v>
      </c>
      <c r="C154" t="str">
        <f t="shared" ref="C154:C159" si="19">IF(SUMPRODUCT(--(E154:T154&lt;&gt;""))=0,0.5,"N.A.")</f>
        <v>N.A.</v>
      </c>
      <c r="D154" t="s">
        <v>12</v>
      </c>
      <c r="N154">
        <v>0.4</v>
      </c>
      <c r="O154">
        <v>0.31</v>
      </c>
      <c r="P154">
        <v>0.5</v>
      </c>
    </row>
    <row r="155" spans="1:20" x14ac:dyDescent="0.2">
      <c r="A155" t="str">
        <f>'Population Definitions'!$A$3</f>
        <v>Gen 5-14</v>
      </c>
      <c r="B155" t="s">
        <v>10</v>
      </c>
      <c r="C155" t="str">
        <f t="shared" si="19"/>
        <v>N.A.</v>
      </c>
      <c r="D155" t="s">
        <v>12</v>
      </c>
      <c r="N155">
        <v>0.4</v>
      </c>
      <c r="O155">
        <v>0.31</v>
      </c>
      <c r="P155">
        <v>0.5</v>
      </c>
    </row>
    <row r="156" spans="1:20" x14ac:dyDescent="0.2">
      <c r="A156" t="str">
        <f>'Population Definitions'!$A$4</f>
        <v>Gen 15-64</v>
      </c>
      <c r="B156" t="s">
        <v>10</v>
      </c>
      <c r="C156" t="str">
        <f t="shared" si="19"/>
        <v>N.A.</v>
      </c>
      <c r="D156" t="s">
        <v>12</v>
      </c>
      <c r="N156">
        <v>0.4</v>
      </c>
      <c r="O156">
        <v>0.31</v>
      </c>
      <c r="P156">
        <v>0.5</v>
      </c>
    </row>
    <row r="157" spans="1:20" x14ac:dyDescent="0.2">
      <c r="A157" t="str">
        <f>'Population Definitions'!$A$5</f>
        <v>Gen 65+</v>
      </c>
      <c r="B157" t="s">
        <v>10</v>
      </c>
      <c r="C157" t="str">
        <f t="shared" si="19"/>
        <v>N.A.</v>
      </c>
      <c r="D157" t="s">
        <v>12</v>
      </c>
      <c r="N157">
        <v>0.4</v>
      </c>
      <c r="O157">
        <v>0.31</v>
      </c>
      <c r="P157">
        <v>0.5</v>
      </c>
    </row>
    <row r="158" spans="1:20" x14ac:dyDescent="0.2">
      <c r="A158" t="str">
        <f>'Population Definitions'!$A$6</f>
        <v>PLHIV 15+</v>
      </c>
      <c r="B158" t="s">
        <v>10</v>
      </c>
      <c r="C158">
        <f t="shared" si="19"/>
        <v>0.5</v>
      </c>
      <c r="D158" t="s">
        <v>12</v>
      </c>
    </row>
    <row r="159" spans="1:20" x14ac:dyDescent="0.2">
      <c r="A159" t="str">
        <f>'Population Definitions'!$A$7</f>
        <v>Prisoners</v>
      </c>
      <c r="B159" t="s">
        <v>10</v>
      </c>
      <c r="C159">
        <f t="shared" si="19"/>
        <v>0.5</v>
      </c>
      <c r="D159" t="s">
        <v>12</v>
      </c>
    </row>
    <row r="161" spans="1:20" x14ac:dyDescent="0.2">
      <c r="A161" t="s">
        <v>118</v>
      </c>
      <c r="B161" t="s">
        <v>8</v>
      </c>
      <c r="C161" t="s">
        <v>9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 x14ac:dyDescent="0.2">
      <c r="A162" t="str">
        <f>'Population Definitions'!$A$2</f>
        <v>Gen 0-4</v>
      </c>
      <c r="B162" t="s">
        <v>10</v>
      </c>
      <c r="C162">
        <f t="shared" ref="C162:C167" si="20">IF(SUMPRODUCT(--(E162:T162&lt;&gt;""))=0,0.9,"N.A.")</f>
        <v>0.9</v>
      </c>
      <c r="D162" t="s">
        <v>12</v>
      </c>
    </row>
    <row r="163" spans="1:20" x14ac:dyDescent="0.2">
      <c r="A163" t="str">
        <f>'Population Definitions'!$A$3</f>
        <v>Gen 5-14</v>
      </c>
      <c r="B163" t="s">
        <v>10</v>
      </c>
      <c r="C163">
        <f t="shared" si="20"/>
        <v>0.9</v>
      </c>
      <c r="D163" t="s">
        <v>12</v>
      </c>
    </row>
    <row r="164" spans="1:20" x14ac:dyDescent="0.2">
      <c r="A164" t="str">
        <f>'Population Definitions'!$A$4</f>
        <v>Gen 15-64</v>
      </c>
      <c r="B164" t="s">
        <v>10</v>
      </c>
      <c r="C164">
        <f t="shared" si="20"/>
        <v>0.9</v>
      </c>
      <c r="D164" t="s">
        <v>12</v>
      </c>
    </row>
    <row r="165" spans="1:20" x14ac:dyDescent="0.2">
      <c r="A165" t="str">
        <f>'Population Definitions'!$A$5</f>
        <v>Gen 65+</v>
      </c>
      <c r="B165" t="s">
        <v>10</v>
      </c>
      <c r="C165">
        <f t="shared" si="20"/>
        <v>0.9</v>
      </c>
      <c r="D165" t="s">
        <v>12</v>
      </c>
    </row>
    <row r="166" spans="1:20" x14ac:dyDescent="0.2">
      <c r="A166" t="str">
        <f>'Population Definitions'!$A$6</f>
        <v>PLHIV 15+</v>
      </c>
      <c r="B166" t="s">
        <v>10</v>
      </c>
      <c r="C166">
        <f t="shared" si="20"/>
        <v>0.9</v>
      </c>
      <c r="D166" t="s">
        <v>12</v>
      </c>
    </row>
    <row r="167" spans="1:20" x14ac:dyDescent="0.2">
      <c r="A167" t="str">
        <f>'Population Definitions'!$A$7</f>
        <v>Prisoners</v>
      </c>
      <c r="B167" t="s">
        <v>10</v>
      </c>
      <c r="C167">
        <f t="shared" si="20"/>
        <v>0.9</v>
      </c>
      <c r="D167" t="s">
        <v>12</v>
      </c>
    </row>
    <row r="169" spans="1:20" x14ac:dyDescent="0.2">
      <c r="A169" t="s">
        <v>119</v>
      </c>
      <c r="B169" t="s">
        <v>8</v>
      </c>
      <c r="C169" t="s">
        <v>9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</row>
    <row r="170" spans="1:20" x14ac:dyDescent="0.2">
      <c r="A170" t="str">
        <f>'Population Definitions'!$A$2</f>
        <v>Gen 0-4</v>
      </c>
      <c r="B170" t="s">
        <v>10</v>
      </c>
      <c r="C170">
        <f t="shared" ref="C170:C175" si="21">IF(SUMPRODUCT(--(E170:T170&lt;&gt;""))=0,0.91,"N.A.")</f>
        <v>0.91</v>
      </c>
      <c r="D170" t="s">
        <v>12</v>
      </c>
    </row>
    <row r="171" spans="1:20" x14ac:dyDescent="0.2">
      <c r="A171" t="str">
        <f>'Population Definitions'!$A$3</f>
        <v>Gen 5-14</v>
      </c>
      <c r="B171" t="s">
        <v>10</v>
      </c>
      <c r="C171">
        <f t="shared" si="21"/>
        <v>0.91</v>
      </c>
      <c r="D171" t="s">
        <v>12</v>
      </c>
    </row>
    <row r="172" spans="1:20" x14ac:dyDescent="0.2">
      <c r="A172" t="str">
        <f>'Population Definitions'!$A$4</f>
        <v>Gen 15-64</v>
      </c>
      <c r="B172" t="s">
        <v>10</v>
      </c>
      <c r="C172">
        <f t="shared" si="21"/>
        <v>0.91</v>
      </c>
      <c r="D172" t="s">
        <v>12</v>
      </c>
    </row>
    <row r="173" spans="1:20" x14ac:dyDescent="0.2">
      <c r="A173" t="str">
        <f>'Population Definitions'!$A$5</f>
        <v>Gen 65+</v>
      </c>
      <c r="B173" t="s">
        <v>10</v>
      </c>
      <c r="C173">
        <f t="shared" si="21"/>
        <v>0.91</v>
      </c>
      <c r="D173" t="s">
        <v>12</v>
      </c>
    </row>
    <row r="174" spans="1:20" x14ac:dyDescent="0.2">
      <c r="A174" t="str">
        <f>'Population Definitions'!$A$6</f>
        <v>PLHIV 15+</v>
      </c>
      <c r="B174" t="s">
        <v>10</v>
      </c>
      <c r="C174">
        <f t="shared" si="21"/>
        <v>0.91</v>
      </c>
      <c r="D174" t="s">
        <v>12</v>
      </c>
    </row>
    <row r="175" spans="1:20" x14ac:dyDescent="0.2">
      <c r="A175" t="str">
        <f>'Population Definitions'!$A$7</f>
        <v>Prisoners</v>
      </c>
      <c r="B175" t="s">
        <v>10</v>
      </c>
      <c r="C175">
        <f t="shared" si="21"/>
        <v>0.91</v>
      </c>
      <c r="D175" t="s">
        <v>12</v>
      </c>
    </row>
    <row r="177" spans="1:20" x14ac:dyDescent="0.2">
      <c r="A177" t="s">
        <v>120</v>
      </c>
      <c r="B177" t="s">
        <v>8</v>
      </c>
      <c r="C177" t="s">
        <v>9</v>
      </c>
      <c r="E177">
        <v>2000</v>
      </c>
      <c r="F177">
        <v>2001</v>
      </c>
      <c r="G177">
        <v>2002</v>
      </c>
      <c r="H177">
        <v>2003</v>
      </c>
      <c r="I177">
        <v>2004</v>
      </c>
      <c r="J177">
        <v>2005</v>
      </c>
      <c r="K177">
        <v>2006</v>
      </c>
      <c r="L177">
        <v>2007</v>
      </c>
      <c r="M177">
        <v>2008</v>
      </c>
      <c r="N177">
        <v>2009</v>
      </c>
      <c r="O177">
        <v>2010</v>
      </c>
      <c r="P177">
        <v>2011</v>
      </c>
      <c r="Q177">
        <v>2012</v>
      </c>
      <c r="R177">
        <v>2013</v>
      </c>
      <c r="S177">
        <v>2014</v>
      </c>
      <c r="T177">
        <v>2015</v>
      </c>
    </row>
    <row r="178" spans="1:20" x14ac:dyDescent="0.2">
      <c r="A178" t="str">
        <f>'Population Definitions'!$A$2</f>
        <v>Gen 0-4</v>
      </c>
      <c r="B178" t="s">
        <v>10</v>
      </c>
      <c r="C178">
        <f t="shared" ref="C178:C183" si="22">IF(SUMPRODUCT(--(E178:T178&lt;&gt;""))=0,0.34,"N.A.")</f>
        <v>0.34</v>
      </c>
      <c r="D178" t="s">
        <v>12</v>
      </c>
    </row>
    <row r="179" spans="1:20" x14ac:dyDescent="0.2">
      <c r="A179" t="str">
        <f>'Population Definitions'!$A$3</f>
        <v>Gen 5-14</v>
      </c>
      <c r="B179" t="s">
        <v>10</v>
      </c>
      <c r="C179">
        <f t="shared" si="22"/>
        <v>0.34</v>
      </c>
      <c r="D179" t="s">
        <v>12</v>
      </c>
    </row>
    <row r="180" spans="1:20" x14ac:dyDescent="0.2">
      <c r="A180" t="str">
        <f>'Population Definitions'!$A$4</f>
        <v>Gen 15-64</v>
      </c>
      <c r="B180" t="s">
        <v>10</v>
      </c>
      <c r="C180">
        <f t="shared" si="22"/>
        <v>0.34</v>
      </c>
      <c r="D180" t="s">
        <v>12</v>
      </c>
    </row>
    <row r="181" spans="1:20" x14ac:dyDescent="0.2">
      <c r="A181" t="str">
        <f>'Population Definitions'!$A$5</f>
        <v>Gen 65+</v>
      </c>
      <c r="B181" t="s">
        <v>10</v>
      </c>
      <c r="C181">
        <f t="shared" si="22"/>
        <v>0.34</v>
      </c>
      <c r="D181" t="s">
        <v>12</v>
      </c>
    </row>
    <row r="182" spans="1:20" x14ac:dyDescent="0.2">
      <c r="A182" t="str">
        <f>'Population Definitions'!$A$6</f>
        <v>PLHIV 15+</v>
      </c>
      <c r="B182" t="s">
        <v>10</v>
      </c>
      <c r="C182">
        <f t="shared" si="22"/>
        <v>0.34</v>
      </c>
      <c r="D182" t="s">
        <v>12</v>
      </c>
    </row>
    <row r="183" spans="1:20" x14ac:dyDescent="0.2">
      <c r="A183" t="str">
        <f>'Population Definitions'!$A$7</f>
        <v>Prisoners</v>
      </c>
      <c r="B183" t="s">
        <v>10</v>
      </c>
      <c r="C183">
        <f t="shared" si="22"/>
        <v>0.34</v>
      </c>
      <c r="D183" t="s">
        <v>12</v>
      </c>
    </row>
    <row r="185" spans="1:20" x14ac:dyDescent="0.2">
      <c r="A185" t="s">
        <v>121</v>
      </c>
      <c r="B185" t="s">
        <v>8</v>
      </c>
      <c r="C185" t="s">
        <v>9</v>
      </c>
      <c r="E185">
        <v>2000</v>
      </c>
      <c r="F185">
        <v>2001</v>
      </c>
      <c r="G185">
        <v>2002</v>
      </c>
      <c r="H185">
        <v>2003</v>
      </c>
      <c r="I185">
        <v>2004</v>
      </c>
      <c r="J185">
        <v>2005</v>
      </c>
      <c r="K185">
        <v>2006</v>
      </c>
      <c r="L185">
        <v>2007</v>
      </c>
      <c r="M185">
        <v>2008</v>
      </c>
      <c r="N185">
        <v>2009</v>
      </c>
      <c r="O185">
        <v>2010</v>
      </c>
      <c r="P185">
        <v>2011</v>
      </c>
      <c r="Q185">
        <v>2012</v>
      </c>
      <c r="R185">
        <v>2013</v>
      </c>
      <c r="S185">
        <v>2014</v>
      </c>
      <c r="T185">
        <v>2015</v>
      </c>
    </row>
    <row r="186" spans="1:20" x14ac:dyDescent="0.2">
      <c r="A186" t="str">
        <f>'Population Definitions'!$A$2</f>
        <v>Gen 0-4</v>
      </c>
      <c r="B186" t="s">
        <v>10</v>
      </c>
      <c r="C186">
        <f t="shared" ref="C186:C191" si="23">IF(SUMPRODUCT(--(E186:T186&lt;&gt;""))=0,0.5,"N.A.")</f>
        <v>0.5</v>
      </c>
      <c r="D186" t="s">
        <v>12</v>
      </c>
    </row>
    <row r="187" spans="1:20" x14ac:dyDescent="0.2">
      <c r="A187" t="str">
        <f>'Population Definitions'!$A$3</f>
        <v>Gen 5-14</v>
      </c>
      <c r="B187" t="s">
        <v>10</v>
      </c>
      <c r="C187">
        <f t="shared" si="23"/>
        <v>0.5</v>
      </c>
      <c r="D187" t="s">
        <v>12</v>
      </c>
    </row>
    <row r="188" spans="1:20" x14ac:dyDescent="0.2">
      <c r="A188" t="str">
        <f>'Population Definitions'!$A$4</f>
        <v>Gen 15-64</v>
      </c>
      <c r="B188" t="s">
        <v>10</v>
      </c>
      <c r="C188">
        <f t="shared" si="23"/>
        <v>0.5</v>
      </c>
      <c r="D188" t="s">
        <v>12</v>
      </c>
    </row>
    <row r="189" spans="1:20" x14ac:dyDescent="0.2">
      <c r="A189" t="str">
        <f>'Population Definitions'!$A$5</f>
        <v>Gen 65+</v>
      </c>
      <c r="B189" t="s">
        <v>10</v>
      </c>
      <c r="C189">
        <f t="shared" si="23"/>
        <v>0.5</v>
      </c>
      <c r="D189" t="s">
        <v>12</v>
      </c>
    </row>
    <row r="190" spans="1:20" x14ac:dyDescent="0.2">
      <c r="A190" t="str">
        <f>'Population Definitions'!$A$6</f>
        <v>PLHIV 15+</v>
      </c>
      <c r="B190" t="s">
        <v>10</v>
      </c>
      <c r="C190">
        <f t="shared" si="23"/>
        <v>0.5</v>
      </c>
      <c r="D190" t="s">
        <v>12</v>
      </c>
    </row>
    <row r="191" spans="1:20" x14ac:dyDescent="0.2">
      <c r="A191" t="str">
        <f>'Population Definitions'!$A$7</f>
        <v>Prisoners</v>
      </c>
      <c r="B191" t="s">
        <v>10</v>
      </c>
      <c r="C191">
        <f t="shared" si="23"/>
        <v>0.5</v>
      </c>
      <c r="D191" t="s">
        <v>12</v>
      </c>
    </row>
  </sheetData>
  <dataValidations count="144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99">
      <formula1>"Fraction,Number"</formula1>
    </dataValidation>
    <dataValidation type="list" showInputMessage="1" showErrorMessage="1" sqref="B100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08">
      <formula1>"Fraction,Number"</formula1>
    </dataValidation>
    <dataValidation type="list" showInputMessage="1" showErrorMessage="1" sqref="B109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7">
      <formula1>"Fraction,Number"</formula1>
    </dataValidation>
    <dataValidation type="list" showInputMessage="1" showErrorMessage="1" sqref="B118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6">
      <formula1>"Fraction,Number"</formula1>
    </dataValidation>
    <dataValidation type="list" showInputMessage="1" showErrorMessage="1" sqref="B127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5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4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2">
      <formula1>"Fraction,Number"</formula1>
    </dataValidation>
    <dataValidation type="list" showInputMessage="1" showErrorMessage="1" sqref="B163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1">
      <formula1>"Fraction,Number"</formula1>
    </dataValidation>
    <dataValidation type="list" showInputMessage="1" showErrorMessage="1" sqref="B172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0">
      <formula1>"Fraction,Number"</formula1>
    </dataValidation>
    <dataValidation type="list" showInputMessage="1" showErrorMessage="1" sqref="B181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89">
      <formula1>"Fraction,Number"</formula1>
    </dataValidation>
    <dataValidation type="list" showInputMessage="1" showErrorMessage="1" sqref="B190">
      <formula1>"Fraction,Number"</formula1>
    </dataValidation>
    <dataValidation type="list" showInputMessage="1" showErrorMessage="1" sqref="B191">
      <formula1>"Fraction,Number"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opLeftCell="A71"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23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7" si="0">IF(SUMPRODUCT(--(E2:T2&lt;&gt;""))=0,0.2,"N.A.")</f>
        <v>0.2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0.2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0.2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0.2</v>
      </c>
      <c r="D5" t="s">
        <v>12</v>
      </c>
    </row>
    <row r="6" spans="1:20" x14ac:dyDescent="0.2">
      <c r="A6" t="str">
        <f>'Population Definitions'!$A$6</f>
        <v>PLHIV 15+</v>
      </c>
      <c r="B6" t="s">
        <v>10</v>
      </c>
      <c r="C6">
        <f t="shared" si="0"/>
        <v>0.2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0.2</v>
      </c>
      <c r="D7" t="s">
        <v>12</v>
      </c>
    </row>
    <row r="9" spans="1:20" x14ac:dyDescent="0.2">
      <c r="A9" t="s">
        <v>34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>
        <f t="shared" ref="C10:C15" si="1">IF(SUMPRODUCT(--(E10:T10&lt;&gt;""))=0,0.15,"N.A.")</f>
        <v>0.15</v>
      </c>
      <c r="D10" t="s">
        <v>12</v>
      </c>
    </row>
    <row r="11" spans="1:20" x14ac:dyDescent="0.2">
      <c r="A11" t="str">
        <f>'Population Definitions'!$A$3</f>
        <v>Gen 5-14</v>
      </c>
      <c r="B11" t="s">
        <v>10</v>
      </c>
      <c r="C11">
        <f t="shared" si="1"/>
        <v>0.15</v>
      </c>
      <c r="D11" t="s">
        <v>12</v>
      </c>
    </row>
    <row r="12" spans="1:20" x14ac:dyDescent="0.2">
      <c r="A12" t="str">
        <f>'Population Definitions'!$A$4</f>
        <v>Gen 15-64</v>
      </c>
      <c r="B12" t="s">
        <v>10</v>
      </c>
      <c r="C12">
        <f t="shared" si="1"/>
        <v>0.15</v>
      </c>
      <c r="D12" t="s">
        <v>12</v>
      </c>
    </row>
    <row r="13" spans="1:20" x14ac:dyDescent="0.2">
      <c r="A13" t="str">
        <f>'Population Definitions'!$A$5</f>
        <v>Gen 65+</v>
      </c>
      <c r="B13" t="s">
        <v>10</v>
      </c>
      <c r="C13">
        <f t="shared" si="1"/>
        <v>0.15</v>
      </c>
      <c r="D13" t="s">
        <v>12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0.15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0.15</v>
      </c>
      <c r="D15" t="s">
        <v>12</v>
      </c>
    </row>
    <row r="17" spans="1:20" x14ac:dyDescent="0.2">
      <c r="A17" t="s">
        <v>45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10</v>
      </c>
      <c r="C18">
        <f t="shared" ref="C18:C23" si="2">IF(SUMPRODUCT(--(E18:T18&lt;&gt;""))=0,0.15,"N.A.")</f>
        <v>0.15</v>
      </c>
      <c r="D18" t="s">
        <v>12</v>
      </c>
    </row>
    <row r="19" spans="1:20" x14ac:dyDescent="0.2">
      <c r="A19" t="str">
        <f>'Population Definitions'!$A$3</f>
        <v>Gen 5-14</v>
      </c>
      <c r="B19" t="s">
        <v>10</v>
      </c>
      <c r="C19">
        <f t="shared" si="2"/>
        <v>0.15</v>
      </c>
      <c r="D19" t="s">
        <v>12</v>
      </c>
    </row>
    <row r="20" spans="1:20" x14ac:dyDescent="0.2">
      <c r="A20" t="str">
        <f>'Population Definitions'!$A$4</f>
        <v>Gen 15-64</v>
      </c>
      <c r="B20" t="s">
        <v>10</v>
      </c>
      <c r="C20">
        <f t="shared" si="2"/>
        <v>0.15</v>
      </c>
      <c r="D20" t="s">
        <v>12</v>
      </c>
    </row>
    <row r="21" spans="1:20" x14ac:dyDescent="0.2">
      <c r="A21" t="str">
        <f>'Population Definitions'!$A$5</f>
        <v>Gen 65+</v>
      </c>
      <c r="B21" t="s">
        <v>10</v>
      </c>
      <c r="C21">
        <f t="shared" si="2"/>
        <v>0.15</v>
      </c>
      <c r="D21" t="s">
        <v>12</v>
      </c>
    </row>
    <row r="22" spans="1:20" x14ac:dyDescent="0.2">
      <c r="A22" t="str">
        <f>'Population Definitions'!$A$6</f>
        <v>PLHIV 15+</v>
      </c>
      <c r="B22" t="s">
        <v>10</v>
      </c>
      <c r="C22">
        <f t="shared" si="2"/>
        <v>0.15</v>
      </c>
      <c r="D22" t="s">
        <v>12</v>
      </c>
    </row>
    <row r="23" spans="1:20" x14ac:dyDescent="0.2">
      <c r="A23" t="str">
        <f>'Population Definitions'!$A$7</f>
        <v>Prisoners</v>
      </c>
      <c r="B23" t="s">
        <v>10</v>
      </c>
      <c r="C23">
        <f t="shared" si="2"/>
        <v>0.15</v>
      </c>
      <c r="D23" t="s">
        <v>12</v>
      </c>
    </row>
    <row r="25" spans="1:20" x14ac:dyDescent="0.2">
      <c r="A25" t="s">
        <v>55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10</v>
      </c>
      <c r="C26">
        <f t="shared" ref="C26:C31" si="3">IF(SUMPRODUCT(--(E26:T26&lt;&gt;""))=0,0.2,"N.A.")</f>
        <v>0.2</v>
      </c>
      <c r="D26" t="s">
        <v>12</v>
      </c>
    </row>
    <row r="27" spans="1:20" x14ac:dyDescent="0.2">
      <c r="A27" t="str">
        <f>'Population Definitions'!$A$3</f>
        <v>Gen 5-14</v>
      </c>
      <c r="B27" t="s">
        <v>10</v>
      </c>
      <c r="C27">
        <f t="shared" si="3"/>
        <v>0.2</v>
      </c>
      <c r="D27" t="s">
        <v>12</v>
      </c>
    </row>
    <row r="28" spans="1:20" x14ac:dyDescent="0.2">
      <c r="A28" t="str">
        <f>'Population Definitions'!$A$4</f>
        <v>Gen 15-64</v>
      </c>
      <c r="B28" t="s">
        <v>10</v>
      </c>
      <c r="C28">
        <f t="shared" si="3"/>
        <v>0.2</v>
      </c>
      <c r="D28" t="s">
        <v>12</v>
      </c>
    </row>
    <row r="29" spans="1:20" x14ac:dyDescent="0.2">
      <c r="A29" t="str">
        <f>'Population Definitions'!$A$5</f>
        <v>Gen 65+</v>
      </c>
      <c r="B29" t="s">
        <v>10</v>
      </c>
      <c r="C29">
        <f t="shared" si="3"/>
        <v>0.2</v>
      </c>
      <c r="D29" t="s">
        <v>12</v>
      </c>
    </row>
    <row r="30" spans="1:20" x14ac:dyDescent="0.2">
      <c r="A30" t="str">
        <f>'Population Definitions'!$A$6</f>
        <v>PLHIV 15+</v>
      </c>
      <c r="B30" t="s">
        <v>10</v>
      </c>
      <c r="C30">
        <f t="shared" si="3"/>
        <v>0.2</v>
      </c>
      <c r="D30" t="s">
        <v>12</v>
      </c>
    </row>
    <row r="31" spans="1:20" x14ac:dyDescent="0.2">
      <c r="A31" t="str">
        <f>'Population Definitions'!$A$7</f>
        <v>Prisoners</v>
      </c>
      <c r="B31" t="s">
        <v>10</v>
      </c>
      <c r="C31">
        <f t="shared" si="3"/>
        <v>0.2</v>
      </c>
      <c r="D31" t="s">
        <v>12</v>
      </c>
    </row>
    <row r="33" spans="1:20" x14ac:dyDescent="0.2">
      <c r="A33" t="s">
        <v>65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10</v>
      </c>
      <c r="C34">
        <f t="shared" ref="C34:C39" si="4">IF(SUMPRODUCT(--(E34:T34&lt;&gt;""))=0,0.15,"N.A.")</f>
        <v>0.15</v>
      </c>
      <c r="D34" t="s">
        <v>12</v>
      </c>
    </row>
    <row r="35" spans="1:20" x14ac:dyDescent="0.2">
      <c r="A35" t="str">
        <f>'Population Definitions'!$A$3</f>
        <v>Gen 5-14</v>
      </c>
      <c r="B35" t="s">
        <v>10</v>
      </c>
      <c r="C35">
        <f t="shared" si="4"/>
        <v>0.15</v>
      </c>
      <c r="D35" t="s">
        <v>12</v>
      </c>
    </row>
    <row r="36" spans="1:20" x14ac:dyDescent="0.2">
      <c r="A36" t="str">
        <f>'Population Definitions'!$A$4</f>
        <v>Gen 15-64</v>
      </c>
      <c r="B36" t="s">
        <v>10</v>
      </c>
      <c r="C36">
        <f t="shared" si="4"/>
        <v>0.15</v>
      </c>
      <c r="D36" t="s">
        <v>12</v>
      </c>
    </row>
    <row r="37" spans="1:20" x14ac:dyDescent="0.2">
      <c r="A37" t="str">
        <f>'Population Definitions'!$A$5</f>
        <v>Gen 65+</v>
      </c>
      <c r="B37" t="s">
        <v>10</v>
      </c>
      <c r="C37">
        <f t="shared" si="4"/>
        <v>0.15</v>
      </c>
      <c r="D37" t="s">
        <v>12</v>
      </c>
    </row>
    <row r="38" spans="1:20" x14ac:dyDescent="0.2">
      <c r="A38" t="str">
        <f>'Population Definitions'!$A$6</f>
        <v>PLHIV 15+</v>
      </c>
      <c r="B38" t="s">
        <v>10</v>
      </c>
      <c r="C38">
        <f t="shared" si="4"/>
        <v>0.15</v>
      </c>
      <c r="D38" t="s">
        <v>12</v>
      </c>
    </row>
    <row r="39" spans="1:20" x14ac:dyDescent="0.2">
      <c r="A39" t="str">
        <f>'Population Definitions'!$A$7</f>
        <v>Prisoners</v>
      </c>
      <c r="B39" t="s">
        <v>10</v>
      </c>
      <c r="C39">
        <f t="shared" si="4"/>
        <v>0.15</v>
      </c>
      <c r="D39" t="s">
        <v>12</v>
      </c>
    </row>
    <row r="41" spans="1:20" x14ac:dyDescent="0.2">
      <c r="A41" t="s">
        <v>74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10</v>
      </c>
      <c r="C42">
        <f t="shared" ref="C42:C47" si="5">IF(SUMPRODUCT(--(E42:T42&lt;&gt;""))=0,0.15,"N.A.")</f>
        <v>0.15</v>
      </c>
      <c r="D42" t="s">
        <v>12</v>
      </c>
    </row>
    <row r="43" spans="1:20" x14ac:dyDescent="0.2">
      <c r="A43" t="str">
        <f>'Population Definitions'!$A$3</f>
        <v>Gen 5-14</v>
      </c>
      <c r="B43" t="s">
        <v>10</v>
      </c>
      <c r="C43">
        <f t="shared" si="5"/>
        <v>0.15</v>
      </c>
      <c r="D43" t="s">
        <v>12</v>
      </c>
    </row>
    <row r="44" spans="1:20" x14ac:dyDescent="0.2">
      <c r="A44" t="str">
        <f>'Population Definitions'!$A$4</f>
        <v>Gen 15-64</v>
      </c>
      <c r="B44" t="s">
        <v>10</v>
      </c>
      <c r="C44">
        <f t="shared" si="5"/>
        <v>0.15</v>
      </c>
      <c r="D44" t="s">
        <v>12</v>
      </c>
    </row>
    <row r="45" spans="1:20" x14ac:dyDescent="0.2">
      <c r="A45" t="str">
        <f>'Population Definitions'!$A$5</f>
        <v>Gen 65+</v>
      </c>
      <c r="B45" t="s">
        <v>10</v>
      </c>
      <c r="C45">
        <f t="shared" si="5"/>
        <v>0.15</v>
      </c>
      <c r="D45" t="s">
        <v>12</v>
      </c>
    </row>
    <row r="46" spans="1:20" x14ac:dyDescent="0.2">
      <c r="A46" t="str">
        <f>'Population Definitions'!$A$6</f>
        <v>PLHIV 15+</v>
      </c>
      <c r="B46" t="s">
        <v>10</v>
      </c>
      <c r="C46">
        <f t="shared" si="5"/>
        <v>0.15</v>
      </c>
      <c r="D46" t="s">
        <v>12</v>
      </c>
    </row>
    <row r="47" spans="1:20" x14ac:dyDescent="0.2">
      <c r="A47" t="str">
        <f>'Population Definitions'!$A$7</f>
        <v>Prisoners</v>
      </c>
      <c r="B47" t="s">
        <v>10</v>
      </c>
      <c r="C47">
        <f t="shared" si="5"/>
        <v>0.15</v>
      </c>
      <c r="D47" t="s">
        <v>12</v>
      </c>
    </row>
    <row r="49" spans="1:20" x14ac:dyDescent="0.2">
      <c r="A49" t="s">
        <v>83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10</v>
      </c>
      <c r="C50">
        <f t="shared" ref="C50:C55" si="6">IF(SUMPRODUCT(--(E50:T50&lt;&gt;""))=0,0,"N.A.")</f>
        <v>0</v>
      </c>
      <c r="D50" t="s">
        <v>12</v>
      </c>
    </row>
    <row r="51" spans="1:20" x14ac:dyDescent="0.2">
      <c r="A51" t="str">
        <f>'Population Definitions'!$A$3</f>
        <v>Gen 5-14</v>
      </c>
      <c r="B51" t="s">
        <v>10</v>
      </c>
      <c r="C51">
        <f t="shared" si="6"/>
        <v>0</v>
      </c>
      <c r="D51" t="s">
        <v>12</v>
      </c>
    </row>
    <row r="52" spans="1:20" x14ac:dyDescent="0.2">
      <c r="A52" t="str">
        <f>'Population Definitions'!$A$4</f>
        <v>Gen 15-64</v>
      </c>
      <c r="B52" t="s">
        <v>10</v>
      </c>
      <c r="C52">
        <f t="shared" si="6"/>
        <v>0</v>
      </c>
      <c r="D52" t="s">
        <v>12</v>
      </c>
    </row>
    <row r="53" spans="1:20" x14ac:dyDescent="0.2">
      <c r="A53" t="str">
        <f>'Population Definitions'!$A$5</f>
        <v>Gen 65+</v>
      </c>
      <c r="B53" t="s">
        <v>10</v>
      </c>
      <c r="C53">
        <f t="shared" si="6"/>
        <v>0</v>
      </c>
      <c r="D53" t="s">
        <v>12</v>
      </c>
    </row>
    <row r="54" spans="1:20" x14ac:dyDescent="0.2">
      <c r="A54" t="str">
        <f>'Population Definitions'!$A$6</f>
        <v>PLHIV 15+</v>
      </c>
      <c r="B54" t="s">
        <v>10</v>
      </c>
      <c r="C54">
        <f t="shared" si="6"/>
        <v>0</v>
      </c>
      <c r="D54" t="s">
        <v>12</v>
      </c>
    </row>
    <row r="55" spans="1:20" x14ac:dyDescent="0.2">
      <c r="A55" t="str">
        <f>'Population Definitions'!$A$7</f>
        <v>Prisoners</v>
      </c>
      <c r="B55" t="s">
        <v>10</v>
      </c>
      <c r="C55">
        <f t="shared" si="6"/>
        <v>0</v>
      </c>
      <c r="D55" t="s">
        <v>12</v>
      </c>
    </row>
    <row r="57" spans="1:20" x14ac:dyDescent="0.2">
      <c r="A57" t="s">
        <v>91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 x14ac:dyDescent="0.2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 x14ac:dyDescent="0.2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 x14ac:dyDescent="0.2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 x14ac:dyDescent="0.2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 x14ac:dyDescent="0.2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 x14ac:dyDescent="0.2">
      <c r="A65" t="s">
        <v>98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 x14ac:dyDescent="0.2">
      <c r="A66" t="str">
        <f>'Population Definitions'!$A$2</f>
        <v>Gen 0-4</v>
      </c>
      <c r="B66" t="s">
        <v>10</v>
      </c>
      <c r="C66">
        <f t="shared" ref="C66:C71" si="8">IF(SUMPRODUCT(--(E66:T66&lt;&gt;""))=0,0,"N.A.")</f>
        <v>0</v>
      </c>
      <c r="D66" t="s">
        <v>12</v>
      </c>
    </row>
    <row r="67" spans="1:20" x14ac:dyDescent="0.2">
      <c r="A67" t="str">
        <f>'Population Definitions'!$A$3</f>
        <v>Gen 5-14</v>
      </c>
      <c r="B67" t="s">
        <v>10</v>
      </c>
      <c r="C67">
        <f t="shared" si="8"/>
        <v>0</v>
      </c>
      <c r="D67" t="s">
        <v>12</v>
      </c>
    </row>
    <row r="68" spans="1:20" x14ac:dyDescent="0.2">
      <c r="A68" t="str">
        <f>'Population Definitions'!$A$4</f>
        <v>Gen 15-64</v>
      </c>
      <c r="B68" t="s">
        <v>10</v>
      </c>
      <c r="C68">
        <f t="shared" si="8"/>
        <v>0</v>
      </c>
      <c r="D68" t="s">
        <v>12</v>
      </c>
    </row>
    <row r="69" spans="1:20" x14ac:dyDescent="0.2">
      <c r="A69" t="str">
        <f>'Population Definitions'!$A$5</f>
        <v>Gen 65+</v>
      </c>
      <c r="B69" t="s">
        <v>10</v>
      </c>
      <c r="C69">
        <f t="shared" si="8"/>
        <v>0</v>
      </c>
      <c r="D69" t="s">
        <v>12</v>
      </c>
    </row>
    <row r="70" spans="1:20" x14ac:dyDescent="0.2">
      <c r="A70" t="str">
        <f>'Population Definitions'!$A$6</f>
        <v>PLHIV 15+</v>
      </c>
      <c r="B70" t="s">
        <v>10</v>
      </c>
      <c r="C70">
        <f t="shared" si="8"/>
        <v>0</v>
      </c>
      <c r="D70" t="s">
        <v>12</v>
      </c>
    </row>
    <row r="71" spans="1:20" x14ac:dyDescent="0.2">
      <c r="A71" t="str">
        <f>'Population Definitions'!$A$7</f>
        <v>Prisoners</v>
      </c>
      <c r="B71" t="s">
        <v>10</v>
      </c>
      <c r="C71">
        <f t="shared" si="8"/>
        <v>0</v>
      </c>
      <c r="D71" t="s">
        <v>12</v>
      </c>
    </row>
    <row r="73" spans="1:20" x14ac:dyDescent="0.2">
      <c r="A73" t="s">
        <v>102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79" si="9">IF(SUMPRODUCT(--(E74:T74&lt;&gt;""))=0,0,"N.A.")</f>
        <v>0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9"/>
        <v>0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9"/>
        <v>0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9"/>
        <v>0</v>
      </c>
      <c r="D77" t="s">
        <v>12</v>
      </c>
    </row>
    <row r="78" spans="1:20" x14ac:dyDescent="0.2">
      <c r="A78" t="str">
        <f>'Population Definitions'!$A$6</f>
        <v>PLHIV 15+</v>
      </c>
      <c r="B78" t="s">
        <v>10</v>
      </c>
      <c r="C78">
        <f t="shared" si="9"/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workbookViewId="0">
      <selection activeCell="L77" sqref="L77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24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7" si="0">IF(SUMPRODUCT(--(E2:T2&lt;&gt;""))=0,0.7,"N.A.")</f>
        <v>0.7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0.7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0.7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0.7</v>
      </c>
      <c r="D5" t="s">
        <v>12</v>
      </c>
    </row>
    <row r="6" spans="1:20" x14ac:dyDescent="0.2">
      <c r="A6" t="str">
        <f>'Population Definitions'!$A$6</f>
        <v>PLHIV 15+</v>
      </c>
      <c r="B6" t="s">
        <v>10</v>
      </c>
      <c r="C6">
        <f t="shared" si="0"/>
        <v>0.7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0.7</v>
      </c>
      <c r="D7" t="s">
        <v>12</v>
      </c>
    </row>
    <row r="9" spans="1:20" x14ac:dyDescent="0.2">
      <c r="A9" t="s">
        <v>35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>
        <f t="shared" ref="C10:C15" si="1">IF(SUMPRODUCT(--(E10:T10&lt;&gt;""))=0,0.7,"N.A.")</f>
        <v>0.7</v>
      </c>
      <c r="D10" t="s">
        <v>12</v>
      </c>
    </row>
    <row r="11" spans="1:20" x14ac:dyDescent="0.2">
      <c r="A11" t="str">
        <f>'Population Definitions'!$A$3</f>
        <v>Gen 5-14</v>
      </c>
      <c r="B11" t="s">
        <v>10</v>
      </c>
      <c r="C11">
        <f t="shared" si="1"/>
        <v>0.7</v>
      </c>
      <c r="D11" t="s">
        <v>12</v>
      </c>
    </row>
    <row r="12" spans="1:20" x14ac:dyDescent="0.2">
      <c r="A12" t="str">
        <f>'Population Definitions'!$A$4</f>
        <v>Gen 15-64</v>
      </c>
      <c r="B12" t="s">
        <v>10</v>
      </c>
      <c r="C12">
        <f t="shared" si="1"/>
        <v>0.7</v>
      </c>
      <c r="D12" t="s">
        <v>12</v>
      </c>
    </row>
    <row r="13" spans="1:20" x14ac:dyDescent="0.2">
      <c r="A13" t="str">
        <f>'Population Definitions'!$A$5</f>
        <v>Gen 65+</v>
      </c>
      <c r="B13" t="s">
        <v>10</v>
      </c>
      <c r="C13">
        <f t="shared" si="1"/>
        <v>0.7</v>
      </c>
      <c r="D13" t="s">
        <v>12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0.7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0.7</v>
      </c>
      <c r="D15" t="s">
        <v>12</v>
      </c>
    </row>
    <row r="17" spans="1:20" x14ac:dyDescent="0.2">
      <c r="A17" t="s">
        <v>46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10</v>
      </c>
      <c r="C18">
        <f t="shared" ref="C18:C23" si="2">IF(SUMPRODUCT(--(E18:T18&lt;&gt;""))=0,0.7,"N.A.")</f>
        <v>0.7</v>
      </c>
      <c r="D18" t="s">
        <v>12</v>
      </c>
    </row>
    <row r="19" spans="1:20" x14ac:dyDescent="0.2">
      <c r="A19" t="str">
        <f>'Population Definitions'!$A$3</f>
        <v>Gen 5-14</v>
      </c>
      <c r="B19" t="s">
        <v>10</v>
      </c>
      <c r="C19">
        <f t="shared" si="2"/>
        <v>0.7</v>
      </c>
      <c r="D19" t="s">
        <v>12</v>
      </c>
    </row>
    <row r="20" spans="1:20" x14ac:dyDescent="0.2">
      <c r="A20" t="str">
        <f>'Population Definitions'!$A$4</f>
        <v>Gen 15-64</v>
      </c>
      <c r="B20" t="s">
        <v>10</v>
      </c>
      <c r="C20">
        <f t="shared" si="2"/>
        <v>0.7</v>
      </c>
      <c r="D20" t="s">
        <v>12</v>
      </c>
    </row>
    <row r="21" spans="1:20" x14ac:dyDescent="0.2">
      <c r="A21" t="str">
        <f>'Population Definitions'!$A$5</f>
        <v>Gen 65+</v>
      </c>
      <c r="B21" t="s">
        <v>10</v>
      </c>
      <c r="C21">
        <f t="shared" si="2"/>
        <v>0.7</v>
      </c>
      <c r="D21" t="s">
        <v>12</v>
      </c>
    </row>
    <row r="22" spans="1:20" x14ac:dyDescent="0.2">
      <c r="A22" t="str">
        <f>'Population Definitions'!$A$6</f>
        <v>PLHIV 15+</v>
      </c>
      <c r="B22" t="s">
        <v>10</v>
      </c>
      <c r="C22">
        <f t="shared" si="2"/>
        <v>0.7</v>
      </c>
      <c r="D22" t="s">
        <v>12</v>
      </c>
    </row>
    <row r="23" spans="1:20" x14ac:dyDescent="0.2">
      <c r="A23" t="str">
        <f>'Population Definitions'!$A$7</f>
        <v>Prisoners</v>
      </c>
      <c r="B23" t="s">
        <v>10</v>
      </c>
      <c r="C23">
        <f t="shared" si="2"/>
        <v>0.7</v>
      </c>
      <c r="D23" t="s">
        <v>12</v>
      </c>
    </row>
    <row r="25" spans="1:20" x14ac:dyDescent="0.2">
      <c r="A25" t="s">
        <v>56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10</v>
      </c>
      <c r="C26" t="str">
        <f t="shared" ref="C26:C31" si="3">IF(SUMPRODUCT(--(E26:T26&lt;&gt;""))=0,0.06,"N.A.")</f>
        <v>N.A.</v>
      </c>
      <c r="D26" t="s">
        <v>12</v>
      </c>
      <c r="H26">
        <v>0.08</v>
      </c>
      <c r="I26">
        <v>0.09</v>
      </c>
      <c r="J26">
        <v>0.02</v>
      </c>
      <c r="K26">
        <v>0.06</v>
      </c>
      <c r="L26">
        <v>0.06</v>
      </c>
      <c r="M26">
        <v>0.06</v>
      </c>
      <c r="N26">
        <v>7.0000000000000007E-2</v>
      </c>
      <c r="O26">
        <v>7.0000000000000007E-2</v>
      </c>
      <c r="P26">
        <v>0.05</v>
      </c>
      <c r="Q26">
        <v>0.06</v>
      </c>
    </row>
    <row r="27" spans="1:20" x14ac:dyDescent="0.2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H27">
        <v>0.08</v>
      </c>
      <c r="I27">
        <v>0.09</v>
      </c>
      <c r="J27">
        <v>0.02</v>
      </c>
      <c r="K27">
        <v>0.06</v>
      </c>
      <c r="L27">
        <v>0.06</v>
      </c>
      <c r="M27">
        <v>0.06</v>
      </c>
      <c r="N27">
        <v>7.0000000000000007E-2</v>
      </c>
      <c r="O27">
        <v>7.0000000000000007E-2</v>
      </c>
      <c r="P27">
        <v>0.05</v>
      </c>
      <c r="Q27">
        <v>0.06</v>
      </c>
    </row>
    <row r="28" spans="1:20" x14ac:dyDescent="0.2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H28">
        <v>0.08</v>
      </c>
      <c r="I28">
        <v>0.09</v>
      </c>
      <c r="J28">
        <v>0.02</v>
      </c>
      <c r="K28">
        <v>0.06</v>
      </c>
      <c r="L28">
        <v>0.06</v>
      </c>
      <c r="M28">
        <v>0.06</v>
      </c>
      <c r="N28">
        <v>7.0000000000000007E-2</v>
      </c>
      <c r="O28">
        <v>7.0000000000000007E-2</v>
      </c>
      <c r="P28">
        <v>0.05</v>
      </c>
      <c r="Q28">
        <v>0.06</v>
      </c>
    </row>
    <row r="29" spans="1:20" x14ac:dyDescent="0.2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H29">
        <v>0.08</v>
      </c>
      <c r="I29">
        <v>0.09</v>
      </c>
      <c r="J29">
        <v>0.02</v>
      </c>
      <c r="K29">
        <v>0.06</v>
      </c>
      <c r="L29">
        <v>0.06</v>
      </c>
      <c r="M29">
        <v>0.06</v>
      </c>
      <c r="N29">
        <v>7.0000000000000007E-2</v>
      </c>
      <c r="O29">
        <v>7.0000000000000007E-2</v>
      </c>
      <c r="P29">
        <v>0.05</v>
      </c>
      <c r="Q29">
        <v>0.06</v>
      </c>
    </row>
    <row r="30" spans="1:20" x14ac:dyDescent="0.2">
      <c r="A30" t="str">
        <f>'Population Definitions'!$A$6</f>
        <v>PLHIV 15+</v>
      </c>
      <c r="B30" t="s">
        <v>10</v>
      </c>
      <c r="C30">
        <f t="shared" si="3"/>
        <v>0.06</v>
      </c>
      <c r="D30" t="s">
        <v>12</v>
      </c>
    </row>
    <row r="31" spans="1:20" x14ac:dyDescent="0.2">
      <c r="A31" t="str">
        <f>'Population Definitions'!$A$7</f>
        <v>Prisoners</v>
      </c>
      <c r="B31" t="s">
        <v>10</v>
      </c>
      <c r="C31">
        <f t="shared" si="3"/>
        <v>0.06</v>
      </c>
      <c r="D31" t="s">
        <v>12</v>
      </c>
    </row>
    <row r="33" spans="1:20" x14ac:dyDescent="0.2">
      <c r="A33" t="s">
        <v>66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10</v>
      </c>
      <c r="C34" t="str">
        <f t="shared" ref="C34:C39" si="4">IF(SUMPRODUCT(--(E34:T34&lt;&gt;""))=0,0.11,"N.A.")</f>
        <v>N.A.</v>
      </c>
      <c r="D34" t="s">
        <v>12</v>
      </c>
      <c r="N34">
        <v>0.15</v>
      </c>
      <c r="O34">
        <v>0.1</v>
      </c>
      <c r="P34">
        <v>0.11</v>
      </c>
    </row>
    <row r="35" spans="1:20" x14ac:dyDescent="0.2">
      <c r="A35" t="str">
        <f>'Population Definitions'!$A$3</f>
        <v>Gen 5-14</v>
      </c>
      <c r="B35" t="s">
        <v>10</v>
      </c>
      <c r="C35" t="str">
        <f t="shared" si="4"/>
        <v>N.A.</v>
      </c>
      <c r="D35" t="s">
        <v>12</v>
      </c>
      <c r="N35">
        <v>0.15</v>
      </c>
      <c r="O35">
        <v>0.1</v>
      </c>
      <c r="P35">
        <v>0.11</v>
      </c>
    </row>
    <row r="36" spans="1:20" x14ac:dyDescent="0.2">
      <c r="A36" t="str">
        <f>'Population Definitions'!$A$4</f>
        <v>Gen 15-64</v>
      </c>
      <c r="B36" t="s">
        <v>10</v>
      </c>
      <c r="C36" t="str">
        <f t="shared" si="4"/>
        <v>N.A.</v>
      </c>
      <c r="D36" t="s">
        <v>12</v>
      </c>
      <c r="N36">
        <v>0.15</v>
      </c>
      <c r="O36">
        <v>0.1</v>
      </c>
      <c r="P36">
        <v>0.11</v>
      </c>
    </row>
    <row r="37" spans="1:20" x14ac:dyDescent="0.2">
      <c r="A37" t="str">
        <f>'Population Definitions'!$A$5</f>
        <v>Gen 65+</v>
      </c>
      <c r="B37" t="s">
        <v>10</v>
      </c>
      <c r="C37" t="str">
        <f t="shared" si="4"/>
        <v>N.A.</v>
      </c>
      <c r="D37" t="s">
        <v>12</v>
      </c>
      <c r="N37">
        <v>0.15</v>
      </c>
      <c r="O37">
        <v>0.1</v>
      </c>
      <c r="P37">
        <v>0.11</v>
      </c>
    </row>
    <row r="38" spans="1:20" x14ac:dyDescent="0.2">
      <c r="A38" t="str">
        <f>'Population Definitions'!$A$6</f>
        <v>PLHIV 15+</v>
      </c>
      <c r="B38" t="s">
        <v>10</v>
      </c>
      <c r="C38">
        <f t="shared" si="4"/>
        <v>0.11</v>
      </c>
      <c r="D38" t="s">
        <v>12</v>
      </c>
    </row>
    <row r="39" spans="1:20" x14ac:dyDescent="0.2">
      <c r="A39" t="str">
        <f>'Population Definitions'!$A$7</f>
        <v>Prisoners</v>
      </c>
      <c r="B39" t="s">
        <v>10</v>
      </c>
      <c r="C39">
        <f t="shared" si="4"/>
        <v>0.11</v>
      </c>
      <c r="D39" t="s">
        <v>12</v>
      </c>
    </row>
    <row r="41" spans="1:20" x14ac:dyDescent="0.2">
      <c r="A41" t="s">
        <v>75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10</v>
      </c>
      <c r="C42">
        <f t="shared" ref="C42:C47" si="5">IF(SUMPRODUCT(--(E42:T42&lt;&gt;""))=0,0.11,"N.A.")</f>
        <v>0.11</v>
      </c>
      <c r="D42" t="s">
        <v>12</v>
      </c>
    </row>
    <row r="43" spans="1:20" x14ac:dyDescent="0.2">
      <c r="A43" t="str">
        <f>'Population Definitions'!$A$3</f>
        <v>Gen 5-14</v>
      </c>
      <c r="B43" t="s">
        <v>10</v>
      </c>
      <c r="C43">
        <f t="shared" si="5"/>
        <v>0.11</v>
      </c>
      <c r="D43" t="s">
        <v>12</v>
      </c>
    </row>
    <row r="44" spans="1:20" x14ac:dyDescent="0.2">
      <c r="A44" t="str">
        <f>'Population Definitions'!$A$4</f>
        <v>Gen 15-64</v>
      </c>
      <c r="B44" t="s">
        <v>10</v>
      </c>
      <c r="C44">
        <f t="shared" si="5"/>
        <v>0.11</v>
      </c>
      <c r="D44" t="s">
        <v>12</v>
      </c>
    </row>
    <row r="45" spans="1:20" x14ac:dyDescent="0.2">
      <c r="A45" t="str">
        <f>'Population Definitions'!$A$5</f>
        <v>Gen 65+</v>
      </c>
      <c r="B45" t="s">
        <v>10</v>
      </c>
      <c r="C45">
        <f t="shared" si="5"/>
        <v>0.11</v>
      </c>
      <c r="D45" t="s">
        <v>12</v>
      </c>
    </row>
    <row r="46" spans="1:20" x14ac:dyDescent="0.2">
      <c r="A46" t="str">
        <f>'Population Definitions'!$A$6</f>
        <v>PLHIV 15+</v>
      </c>
      <c r="B46" t="s">
        <v>10</v>
      </c>
      <c r="C46">
        <f t="shared" si="5"/>
        <v>0.11</v>
      </c>
      <c r="D46" t="s">
        <v>12</v>
      </c>
    </row>
    <row r="47" spans="1:20" x14ac:dyDescent="0.2">
      <c r="A47" t="str">
        <f>'Population Definitions'!$A$7</f>
        <v>Prisoners</v>
      </c>
      <c r="B47" t="s">
        <v>10</v>
      </c>
      <c r="C47">
        <f t="shared" si="5"/>
        <v>0.11</v>
      </c>
      <c r="D47" t="s">
        <v>12</v>
      </c>
    </row>
    <row r="49" spans="1:20" x14ac:dyDescent="0.2">
      <c r="A49" t="s">
        <v>84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10</v>
      </c>
      <c r="C50">
        <f t="shared" ref="C50:C55" si="6">IF(SUMPRODUCT(--(E50:T50&lt;&gt;""))=0,0.2,"N.A.")</f>
        <v>0.2</v>
      </c>
      <c r="D50" t="s">
        <v>12</v>
      </c>
    </row>
    <row r="51" spans="1:20" x14ac:dyDescent="0.2">
      <c r="A51" t="str">
        <f>'Population Definitions'!$A$3</f>
        <v>Gen 5-14</v>
      </c>
      <c r="B51" t="s">
        <v>10</v>
      </c>
      <c r="C51">
        <f t="shared" si="6"/>
        <v>0.2</v>
      </c>
      <c r="D51" t="s">
        <v>12</v>
      </c>
    </row>
    <row r="52" spans="1:20" x14ac:dyDescent="0.2">
      <c r="A52" t="str">
        <f>'Population Definitions'!$A$4</f>
        <v>Gen 15-64</v>
      </c>
      <c r="B52" t="s">
        <v>10</v>
      </c>
      <c r="C52">
        <f t="shared" si="6"/>
        <v>0.2</v>
      </c>
      <c r="D52" t="s">
        <v>12</v>
      </c>
    </row>
    <row r="53" spans="1:20" x14ac:dyDescent="0.2">
      <c r="A53" t="str">
        <f>'Population Definitions'!$A$5</f>
        <v>Gen 65+</v>
      </c>
      <c r="B53" t="s">
        <v>10</v>
      </c>
      <c r="C53">
        <f t="shared" si="6"/>
        <v>0.2</v>
      </c>
      <c r="D53" t="s">
        <v>12</v>
      </c>
    </row>
    <row r="54" spans="1:20" x14ac:dyDescent="0.2">
      <c r="A54" t="str">
        <f>'Population Definitions'!$A$6</f>
        <v>PLHIV 15+</v>
      </c>
      <c r="B54" t="s">
        <v>10</v>
      </c>
      <c r="C54">
        <f t="shared" si="6"/>
        <v>0.2</v>
      </c>
      <c r="D54" t="s">
        <v>12</v>
      </c>
    </row>
    <row r="55" spans="1:20" x14ac:dyDescent="0.2">
      <c r="A55" t="str">
        <f>'Population Definitions'!$A$7</f>
        <v>Prisoners</v>
      </c>
      <c r="B55" t="s">
        <v>10</v>
      </c>
      <c r="C55">
        <f t="shared" si="6"/>
        <v>0.2</v>
      </c>
      <c r="D55" t="s">
        <v>12</v>
      </c>
    </row>
    <row r="57" spans="1:20" x14ac:dyDescent="0.2">
      <c r="A57" t="s">
        <v>92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10</v>
      </c>
      <c r="C58">
        <f t="shared" ref="C58:C63" si="7">IF(SUMPRODUCT(--(E58:T58&lt;&gt;""))=0,0.2,"N.A.")</f>
        <v>0.2</v>
      </c>
      <c r="D58" t="s">
        <v>12</v>
      </c>
    </row>
    <row r="59" spans="1:20" x14ac:dyDescent="0.2">
      <c r="A59" t="str">
        <f>'Population Definitions'!$A$3</f>
        <v>Gen 5-14</v>
      </c>
      <c r="B59" t="s">
        <v>10</v>
      </c>
      <c r="C59">
        <f t="shared" si="7"/>
        <v>0.2</v>
      </c>
      <c r="D59" t="s">
        <v>12</v>
      </c>
    </row>
    <row r="60" spans="1:20" x14ac:dyDescent="0.2">
      <c r="A60" t="str">
        <f>'Population Definitions'!$A$4</f>
        <v>Gen 15-64</v>
      </c>
      <c r="B60" t="s">
        <v>10</v>
      </c>
      <c r="C60">
        <f t="shared" si="7"/>
        <v>0.2</v>
      </c>
      <c r="D60" t="s">
        <v>12</v>
      </c>
    </row>
    <row r="61" spans="1:20" x14ac:dyDescent="0.2">
      <c r="A61" t="str">
        <f>'Population Definitions'!$A$5</f>
        <v>Gen 65+</v>
      </c>
      <c r="B61" t="s">
        <v>10</v>
      </c>
      <c r="C61">
        <f t="shared" si="7"/>
        <v>0.2</v>
      </c>
      <c r="D61" t="s">
        <v>12</v>
      </c>
    </row>
    <row r="62" spans="1:20" x14ac:dyDescent="0.2">
      <c r="A62" t="str">
        <f>'Population Definitions'!$A$6</f>
        <v>PLHIV 15+</v>
      </c>
      <c r="B62" t="s">
        <v>10</v>
      </c>
      <c r="C62">
        <f t="shared" si="7"/>
        <v>0.2</v>
      </c>
      <c r="D62" t="s">
        <v>12</v>
      </c>
    </row>
    <row r="63" spans="1:20" x14ac:dyDescent="0.2">
      <c r="A63" t="str">
        <f>'Population Definitions'!$A$7</f>
        <v>Prisoners</v>
      </c>
      <c r="B63" t="s">
        <v>10</v>
      </c>
      <c r="C63">
        <f t="shared" si="7"/>
        <v>0.2</v>
      </c>
      <c r="D63" t="s">
        <v>12</v>
      </c>
    </row>
    <row r="65" spans="1:20" x14ac:dyDescent="0.2">
      <c r="A65" t="s">
        <v>99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 x14ac:dyDescent="0.2">
      <c r="A66" t="str">
        <f>'Population Definitions'!$A$2</f>
        <v>Gen 0-4</v>
      </c>
      <c r="B66" t="s">
        <v>10</v>
      </c>
      <c r="C66">
        <f t="shared" ref="C66:C71" si="8">IF(SUMPRODUCT(--(E66:T66&lt;&gt;""))=0,0.2,"N.A.")</f>
        <v>0.2</v>
      </c>
      <c r="D66" t="s">
        <v>12</v>
      </c>
    </row>
    <row r="67" spans="1:20" x14ac:dyDescent="0.2">
      <c r="A67" t="str">
        <f>'Population Definitions'!$A$3</f>
        <v>Gen 5-14</v>
      </c>
      <c r="B67" t="s">
        <v>10</v>
      </c>
      <c r="C67">
        <f t="shared" si="8"/>
        <v>0.2</v>
      </c>
      <c r="D67" t="s">
        <v>12</v>
      </c>
    </row>
    <row r="68" spans="1:20" x14ac:dyDescent="0.2">
      <c r="A68" t="str">
        <f>'Population Definitions'!$A$4</f>
        <v>Gen 15-64</v>
      </c>
      <c r="B68" t="s">
        <v>10</v>
      </c>
      <c r="C68">
        <f t="shared" si="8"/>
        <v>0.2</v>
      </c>
      <c r="D68" t="s">
        <v>12</v>
      </c>
    </row>
    <row r="69" spans="1:20" x14ac:dyDescent="0.2">
      <c r="A69" t="str">
        <f>'Population Definitions'!$A$5</f>
        <v>Gen 65+</v>
      </c>
      <c r="B69" t="s">
        <v>10</v>
      </c>
      <c r="C69">
        <f t="shared" si="8"/>
        <v>0.2</v>
      </c>
      <c r="D69" t="s">
        <v>12</v>
      </c>
    </row>
    <row r="70" spans="1:20" x14ac:dyDescent="0.2">
      <c r="A70" t="str">
        <f>'Population Definitions'!$A$6</f>
        <v>PLHIV 15+</v>
      </c>
      <c r="B70" t="s">
        <v>10</v>
      </c>
      <c r="C70">
        <f t="shared" si="8"/>
        <v>0.2</v>
      </c>
      <c r="D70" t="s">
        <v>12</v>
      </c>
    </row>
    <row r="71" spans="1:20" x14ac:dyDescent="0.2">
      <c r="A71" t="str">
        <f>'Population Definitions'!$A$7</f>
        <v>Prisoners</v>
      </c>
      <c r="B71" t="s">
        <v>10</v>
      </c>
      <c r="C71">
        <f t="shared" si="8"/>
        <v>0.2</v>
      </c>
      <c r="D71" t="s">
        <v>12</v>
      </c>
    </row>
    <row r="73" spans="1:20" x14ac:dyDescent="0.2">
      <c r="A73" t="s">
        <v>103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 t="str">
        <f t="shared" ref="C74:C79" si="9">IF(SUMPRODUCT(--(E74:T74&lt;&gt;""))=0,0.06,"N.A.")</f>
        <v>N.A.</v>
      </c>
      <c r="D74" t="s">
        <v>12</v>
      </c>
      <c r="H74">
        <v>0.08</v>
      </c>
      <c r="I74">
        <v>0.09</v>
      </c>
      <c r="J74">
        <v>0.02</v>
      </c>
      <c r="K74">
        <v>0.06</v>
      </c>
      <c r="L74">
        <v>0.06</v>
      </c>
      <c r="M74">
        <v>0.06</v>
      </c>
      <c r="N74">
        <v>7.0000000000000007E-2</v>
      </c>
      <c r="O74">
        <v>7.0000000000000007E-2</v>
      </c>
      <c r="P74">
        <v>0.05</v>
      </c>
      <c r="Q74">
        <v>0.06</v>
      </c>
    </row>
    <row r="75" spans="1:20" x14ac:dyDescent="0.2">
      <c r="A75" t="str">
        <f>'Population Definitions'!$A$3</f>
        <v>Gen 5-14</v>
      </c>
      <c r="B75" t="s">
        <v>10</v>
      </c>
      <c r="C75" t="str">
        <f t="shared" si="9"/>
        <v>N.A.</v>
      </c>
      <c r="D75" t="s">
        <v>12</v>
      </c>
      <c r="H75">
        <v>0.08</v>
      </c>
      <c r="I75">
        <v>0.09</v>
      </c>
      <c r="J75">
        <v>0.02</v>
      </c>
      <c r="K75">
        <v>0.06</v>
      </c>
      <c r="L75">
        <v>0.06</v>
      </c>
      <c r="M75">
        <v>0.06</v>
      </c>
      <c r="N75">
        <v>7.0000000000000007E-2</v>
      </c>
      <c r="O75">
        <v>7.0000000000000007E-2</v>
      </c>
      <c r="P75">
        <v>0.05</v>
      </c>
      <c r="Q75">
        <v>0.06</v>
      </c>
    </row>
    <row r="76" spans="1:20" x14ac:dyDescent="0.2">
      <c r="A76" t="str">
        <f>'Population Definitions'!$A$4</f>
        <v>Gen 15-64</v>
      </c>
      <c r="B76" t="s">
        <v>10</v>
      </c>
      <c r="C76" t="str">
        <f t="shared" si="9"/>
        <v>N.A.</v>
      </c>
      <c r="D76" t="s">
        <v>12</v>
      </c>
      <c r="H76">
        <v>0.08</v>
      </c>
      <c r="I76">
        <v>0.09</v>
      </c>
      <c r="J76">
        <v>0.02</v>
      </c>
      <c r="K76">
        <v>0.06</v>
      </c>
      <c r="L76">
        <v>0.06</v>
      </c>
      <c r="M76">
        <v>0.06</v>
      </c>
      <c r="N76">
        <v>7.0000000000000007E-2</v>
      </c>
      <c r="O76">
        <v>7.0000000000000007E-2</v>
      </c>
      <c r="P76">
        <v>0.05</v>
      </c>
      <c r="Q76">
        <v>0.06</v>
      </c>
    </row>
    <row r="77" spans="1:20" x14ac:dyDescent="0.2">
      <c r="A77" t="str">
        <f>'Population Definitions'!$A$5</f>
        <v>Gen 65+</v>
      </c>
      <c r="B77" t="s">
        <v>10</v>
      </c>
      <c r="C77" t="str">
        <f t="shared" si="9"/>
        <v>N.A.</v>
      </c>
      <c r="D77" t="s">
        <v>12</v>
      </c>
      <c r="H77">
        <v>0.08</v>
      </c>
      <c r="I77">
        <v>0.09</v>
      </c>
      <c r="J77">
        <v>0.02</v>
      </c>
      <c r="K77">
        <v>0.06</v>
      </c>
      <c r="L77">
        <v>0.06</v>
      </c>
      <c r="M77">
        <v>0.06</v>
      </c>
      <c r="N77">
        <v>7.0000000000000007E-2</v>
      </c>
      <c r="O77">
        <v>7.0000000000000007E-2</v>
      </c>
      <c r="P77">
        <v>0.05</v>
      </c>
      <c r="Q77">
        <v>0.06</v>
      </c>
    </row>
    <row r="78" spans="1:20" x14ac:dyDescent="0.2">
      <c r="A78" t="str">
        <f>'Population Definitions'!$A$6</f>
        <v>PLHIV 15+</v>
      </c>
      <c r="B78" t="s">
        <v>10</v>
      </c>
      <c r="C78">
        <f t="shared" si="9"/>
        <v>0.06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9"/>
        <v>0.06</v>
      </c>
      <c r="D79" t="s">
        <v>12</v>
      </c>
    </row>
    <row r="81" spans="1:20" x14ac:dyDescent="0.2">
      <c r="A81" t="s">
        <v>106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 x14ac:dyDescent="0.2">
      <c r="A82" t="str">
        <f>'Population Definitions'!$A$2</f>
        <v>Gen 0-4</v>
      </c>
      <c r="B82" t="s">
        <v>10</v>
      </c>
      <c r="C82" t="str">
        <f t="shared" ref="C82:C87" si="10">IF(SUMPRODUCT(--(E82:T82&lt;&gt;""))=0,0.11,"N.A.")</f>
        <v>N.A.</v>
      </c>
      <c r="D82" t="s">
        <v>12</v>
      </c>
      <c r="N82">
        <v>0.15</v>
      </c>
      <c r="O82">
        <v>0.1</v>
      </c>
      <c r="P82">
        <v>0.11</v>
      </c>
    </row>
    <row r="83" spans="1:20" x14ac:dyDescent="0.2">
      <c r="A83" t="str">
        <f>'Population Definitions'!$A$3</f>
        <v>Gen 5-14</v>
      </c>
      <c r="B83" t="s">
        <v>10</v>
      </c>
      <c r="C83" t="str">
        <f t="shared" si="10"/>
        <v>N.A.</v>
      </c>
      <c r="D83" t="s">
        <v>12</v>
      </c>
      <c r="N83">
        <v>0.15</v>
      </c>
      <c r="O83">
        <v>0.1</v>
      </c>
      <c r="P83">
        <v>0.11</v>
      </c>
    </row>
    <row r="84" spans="1:20" x14ac:dyDescent="0.2">
      <c r="A84" t="str">
        <f>'Population Definitions'!$A$4</f>
        <v>Gen 15-64</v>
      </c>
      <c r="B84" t="s">
        <v>10</v>
      </c>
      <c r="C84" t="str">
        <f t="shared" si="10"/>
        <v>N.A.</v>
      </c>
      <c r="D84" t="s">
        <v>12</v>
      </c>
      <c r="N84">
        <v>0.15</v>
      </c>
      <c r="O84">
        <v>0.1</v>
      </c>
      <c r="P84">
        <v>0.11</v>
      </c>
    </row>
    <row r="85" spans="1:20" x14ac:dyDescent="0.2">
      <c r="A85" t="str">
        <f>'Population Definitions'!$A$5</f>
        <v>Gen 65+</v>
      </c>
      <c r="B85" t="s">
        <v>10</v>
      </c>
      <c r="C85" t="str">
        <f t="shared" si="10"/>
        <v>N.A.</v>
      </c>
      <c r="D85" t="s">
        <v>12</v>
      </c>
      <c r="N85">
        <v>0.15</v>
      </c>
      <c r="O85">
        <v>0.1</v>
      </c>
      <c r="P85">
        <v>0.11</v>
      </c>
    </row>
    <row r="86" spans="1:20" x14ac:dyDescent="0.2">
      <c r="A86" t="str">
        <f>'Population Definitions'!$A$6</f>
        <v>PLHIV 15+</v>
      </c>
      <c r="B86" t="s">
        <v>10</v>
      </c>
      <c r="C86">
        <f t="shared" si="10"/>
        <v>0.11</v>
      </c>
      <c r="D86" t="s">
        <v>12</v>
      </c>
    </row>
    <row r="87" spans="1:20" x14ac:dyDescent="0.2">
      <c r="A87" t="str">
        <f>'Population Definitions'!$A$7</f>
        <v>Prisoners</v>
      </c>
      <c r="B87" t="s">
        <v>10</v>
      </c>
      <c r="C87">
        <f t="shared" si="10"/>
        <v>0.11</v>
      </c>
      <c r="D87" t="s">
        <v>12</v>
      </c>
    </row>
    <row r="89" spans="1:20" x14ac:dyDescent="0.2">
      <c r="A89" t="s">
        <v>109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 x14ac:dyDescent="0.2">
      <c r="A90" t="str">
        <f>'Population Definitions'!$A$2</f>
        <v>Gen 0-4</v>
      </c>
      <c r="B90" t="s">
        <v>10</v>
      </c>
      <c r="C90">
        <f t="shared" ref="C90:C95" si="11">IF(SUMPRODUCT(--(E90:T90&lt;&gt;""))=0,0.11,"N.A.")</f>
        <v>0.11</v>
      </c>
      <c r="D90" t="s">
        <v>12</v>
      </c>
    </row>
    <row r="91" spans="1:20" x14ac:dyDescent="0.2">
      <c r="A91" t="str">
        <f>'Population Definitions'!$A$3</f>
        <v>Gen 5-14</v>
      </c>
      <c r="B91" t="s">
        <v>10</v>
      </c>
      <c r="C91">
        <f t="shared" si="11"/>
        <v>0.11</v>
      </c>
      <c r="D91" t="s">
        <v>12</v>
      </c>
    </row>
    <row r="92" spans="1:20" x14ac:dyDescent="0.2">
      <c r="A92" t="str">
        <f>'Population Definitions'!$A$4</f>
        <v>Gen 15-64</v>
      </c>
      <c r="B92" t="s">
        <v>10</v>
      </c>
      <c r="C92">
        <f t="shared" si="11"/>
        <v>0.11</v>
      </c>
      <c r="D92" t="s">
        <v>12</v>
      </c>
    </row>
    <row r="93" spans="1:20" x14ac:dyDescent="0.2">
      <c r="A93" t="str">
        <f>'Population Definitions'!$A$5</f>
        <v>Gen 65+</v>
      </c>
      <c r="B93" t="s">
        <v>10</v>
      </c>
      <c r="C93">
        <f t="shared" si="11"/>
        <v>0.11</v>
      </c>
      <c r="D93" t="s">
        <v>12</v>
      </c>
    </row>
    <row r="94" spans="1:20" x14ac:dyDescent="0.2">
      <c r="A94" t="str">
        <f>'Population Definitions'!$A$6</f>
        <v>PLHIV 15+</v>
      </c>
      <c r="B94" t="s">
        <v>10</v>
      </c>
      <c r="C94">
        <f t="shared" si="11"/>
        <v>0.11</v>
      </c>
      <c r="D94" t="s">
        <v>12</v>
      </c>
    </row>
    <row r="95" spans="1:20" x14ac:dyDescent="0.2">
      <c r="A95" t="str">
        <f>'Population Definitions'!$A$7</f>
        <v>Prisoners</v>
      </c>
      <c r="B95" t="s">
        <v>10</v>
      </c>
      <c r="C95">
        <f t="shared" si="11"/>
        <v>0.11</v>
      </c>
      <c r="D95" t="s">
        <v>12</v>
      </c>
    </row>
  </sheetData>
  <dataValidations count="7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38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J2">
        <v>1</v>
      </c>
      <c r="M2">
        <v>1</v>
      </c>
    </row>
    <row r="3" spans="1:20" x14ac:dyDescent="0.2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K3">
        <v>1</v>
      </c>
      <c r="N3">
        <v>1</v>
      </c>
    </row>
    <row r="4" spans="1:20" x14ac:dyDescent="0.2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E4">
        <v>595</v>
      </c>
      <c r="F4">
        <v>700</v>
      </c>
      <c r="G4">
        <v>626</v>
      </c>
      <c r="H4">
        <v>911</v>
      </c>
      <c r="I4">
        <v>955</v>
      </c>
      <c r="J4">
        <v>1071</v>
      </c>
      <c r="K4">
        <v>888</v>
      </c>
      <c r="L4">
        <v>801</v>
      </c>
      <c r="M4">
        <v>733</v>
      </c>
      <c r="N4">
        <v>658</v>
      </c>
      <c r="O4">
        <v>696</v>
      </c>
      <c r="P4">
        <v>667</v>
      </c>
      <c r="Q4">
        <v>577</v>
      </c>
      <c r="R4">
        <v>481</v>
      </c>
      <c r="S4">
        <v>392</v>
      </c>
      <c r="T4">
        <v>348</v>
      </c>
    </row>
    <row r="5" spans="1:20" x14ac:dyDescent="0.2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E5">
        <v>131</v>
      </c>
      <c r="F5">
        <v>127</v>
      </c>
      <c r="G5">
        <v>128</v>
      </c>
      <c r="H5">
        <v>112</v>
      </c>
      <c r="I5">
        <v>132</v>
      </c>
      <c r="J5">
        <v>114</v>
      </c>
      <c r="K5">
        <v>88</v>
      </c>
      <c r="L5">
        <v>97</v>
      </c>
      <c r="M5">
        <v>97</v>
      </c>
      <c r="N5">
        <v>106</v>
      </c>
      <c r="O5">
        <v>79</v>
      </c>
      <c r="P5">
        <v>70</v>
      </c>
      <c r="Q5">
        <v>72</v>
      </c>
      <c r="R5">
        <v>66</v>
      </c>
      <c r="S5">
        <v>53</v>
      </c>
      <c r="T5">
        <v>36</v>
      </c>
    </row>
    <row r="6" spans="1:20" x14ac:dyDescent="0.2">
      <c r="A6" t="str">
        <f>'Population Definitions'!$A$6</f>
        <v>PLHIV 15+</v>
      </c>
      <c r="B6" t="s">
        <v>11</v>
      </c>
      <c r="C6">
        <f>IF(SUMPRODUCT(--(E6:T6&lt;&gt;""))=0,1,"N.A.")</f>
        <v>1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>IF(SUMPRODUCT(--(E7:T7&lt;&gt;""))=0,1,"N.A.")</f>
        <v>1</v>
      </c>
      <c r="D7" t="s">
        <v>12</v>
      </c>
    </row>
    <row r="9" spans="1:20" x14ac:dyDescent="0.2">
      <c r="A9" t="s">
        <v>49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 x14ac:dyDescent="0.2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 x14ac:dyDescent="0.2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 x14ac:dyDescent="0.2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 x14ac:dyDescent="0.2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 x14ac:dyDescent="0.2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 x14ac:dyDescent="0.2">
      <c r="A17" t="s">
        <v>59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 x14ac:dyDescent="0.2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 x14ac:dyDescent="0.2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 x14ac:dyDescent="0.2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 x14ac:dyDescent="0.2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 x14ac:dyDescent="0.2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 x14ac:dyDescent="0.2">
      <c r="A25" t="s">
        <v>69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 x14ac:dyDescent="0.2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 x14ac:dyDescent="0.2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 x14ac:dyDescent="0.2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 x14ac:dyDescent="0.2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 x14ac:dyDescent="0.2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 x14ac:dyDescent="0.2">
      <c r="A33" t="s">
        <v>78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10</v>
      </c>
      <c r="C34">
        <f t="shared" ref="C34:C39" si="4">IF(SUMPRODUCT(--(E34:T34&lt;&gt;""))=0,0,"N.A.")</f>
        <v>0</v>
      </c>
      <c r="D34" t="s">
        <v>12</v>
      </c>
    </row>
    <row r="35" spans="1:20" x14ac:dyDescent="0.2">
      <c r="A35" t="str">
        <f>'Population Definitions'!$A$3</f>
        <v>Gen 5-14</v>
      </c>
      <c r="B35" t="s">
        <v>10</v>
      </c>
      <c r="C35">
        <f t="shared" si="4"/>
        <v>0</v>
      </c>
      <c r="D35" t="s">
        <v>12</v>
      </c>
    </row>
    <row r="36" spans="1:20" x14ac:dyDescent="0.2">
      <c r="A36" t="str">
        <f>'Population Definitions'!$A$4</f>
        <v>Gen 15-64</v>
      </c>
      <c r="B36" t="s">
        <v>10</v>
      </c>
      <c r="C36">
        <f t="shared" si="4"/>
        <v>0</v>
      </c>
      <c r="D36" t="s">
        <v>12</v>
      </c>
    </row>
    <row r="37" spans="1:20" x14ac:dyDescent="0.2">
      <c r="A37" t="str">
        <f>'Population Definitions'!$A$5</f>
        <v>Gen 65+</v>
      </c>
      <c r="B37" t="s">
        <v>10</v>
      </c>
      <c r="C37">
        <f t="shared" si="4"/>
        <v>0</v>
      </c>
      <c r="D37" t="s">
        <v>12</v>
      </c>
    </row>
    <row r="38" spans="1:20" x14ac:dyDescent="0.2">
      <c r="A38" t="str">
        <f>'Population Definitions'!$A$6</f>
        <v>PLHIV 15+</v>
      </c>
      <c r="B38" t="s">
        <v>10</v>
      </c>
      <c r="C38">
        <f t="shared" si="4"/>
        <v>0</v>
      </c>
      <c r="D38" t="s">
        <v>12</v>
      </c>
    </row>
    <row r="39" spans="1:20" x14ac:dyDescent="0.2">
      <c r="A39" t="str">
        <f>'Population Definitions'!$A$7</f>
        <v>Prisoners</v>
      </c>
      <c r="B39" t="s">
        <v>10</v>
      </c>
      <c r="C39">
        <f t="shared" si="4"/>
        <v>0</v>
      </c>
      <c r="D39" t="s">
        <v>12</v>
      </c>
    </row>
    <row r="41" spans="1:20" x14ac:dyDescent="0.2">
      <c r="A41" t="s">
        <v>87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10</v>
      </c>
      <c r="C42">
        <f t="shared" ref="C42:C47" si="5">IF(SUMPRODUCT(--(E42:T42&lt;&gt;""))=0,0,"N.A.")</f>
        <v>0</v>
      </c>
      <c r="D42" t="s">
        <v>12</v>
      </c>
    </row>
    <row r="43" spans="1:20" x14ac:dyDescent="0.2">
      <c r="A43" t="str">
        <f>'Population Definitions'!$A$3</f>
        <v>Gen 5-14</v>
      </c>
      <c r="B43" t="s">
        <v>10</v>
      </c>
      <c r="C43">
        <f t="shared" si="5"/>
        <v>0</v>
      </c>
      <c r="D43" t="s">
        <v>12</v>
      </c>
    </row>
    <row r="44" spans="1:20" x14ac:dyDescent="0.2">
      <c r="A44" t="str">
        <f>'Population Definitions'!$A$4</f>
        <v>Gen 15-64</v>
      </c>
      <c r="B44" t="s">
        <v>10</v>
      </c>
      <c r="C44">
        <f t="shared" si="5"/>
        <v>0</v>
      </c>
      <c r="D44" t="s">
        <v>12</v>
      </c>
    </row>
    <row r="45" spans="1:20" x14ac:dyDescent="0.2">
      <c r="A45" t="str">
        <f>'Population Definitions'!$A$5</f>
        <v>Gen 65+</v>
      </c>
      <c r="B45" t="s">
        <v>10</v>
      </c>
      <c r="C45">
        <f t="shared" si="5"/>
        <v>0</v>
      </c>
      <c r="D45" t="s">
        <v>12</v>
      </c>
    </row>
    <row r="46" spans="1:20" x14ac:dyDescent="0.2">
      <c r="A46" t="str">
        <f>'Population Definitions'!$A$6</f>
        <v>PLHIV 15+</v>
      </c>
      <c r="B46" t="s">
        <v>10</v>
      </c>
      <c r="C46">
        <f t="shared" si="5"/>
        <v>0</v>
      </c>
      <c r="D46" t="s">
        <v>12</v>
      </c>
    </row>
    <row r="47" spans="1:20" x14ac:dyDescent="0.2">
      <c r="A47" t="str">
        <f>'Population Definitions'!$A$7</f>
        <v>Prisoners</v>
      </c>
      <c r="B47" t="s">
        <v>10</v>
      </c>
      <c r="C47">
        <f t="shared" si="5"/>
        <v>0</v>
      </c>
      <c r="D47" t="s">
        <v>12</v>
      </c>
    </row>
    <row r="49" spans="1:20" x14ac:dyDescent="0.2">
      <c r="A49" t="s">
        <v>95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10</v>
      </c>
      <c r="C50">
        <f t="shared" ref="C50:C55" si="6">IF(SUMPRODUCT(--(E50:T50&lt;&gt;""))=0,0,"N.A.")</f>
        <v>0</v>
      </c>
      <c r="D50" t="s">
        <v>12</v>
      </c>
    </row>
    <row r="51" spans="1:20" x14ac:dyDescent="0.2">
      <c r="A51" t="str">
        <f>'Population Definitions'!$A$3</f>
        <v>Gen 5-14</v>
      </c>
      <c r="B51" t="s">
        <v>10</v>
      </c>
      <c r="C51">
        <f t="shared" si="6"/>
        <v>0</v>
      </c>
      <c r="D51" t="s">
        <v>12</v>
      </c>
    </row>
    <row r="52" spans="1:20" x14ac:dyDescent="0.2">
      <c r="A52" t="str">
        <f>'Population Definitions'!$A$4</f>
        <v>Gen 15-64</v>
      </c>
      <c r="B52" t="s">
        <v>10</v>
      </c>
      <c r="C52">
        <f t="shared" si="6"/>
        <v>0</v>
      </c>
      <c r="D52" t="s">
        <v>12</v>
      </c>
    </row>
    <row r="53" spans="1:20" x14ac:dyDescent="0.2">
      <c r="A53" t="str">
        <f>'Population Definitions'!$A$5</f>
        <v>Gen 65+</v>
      </c>
      <c r="B53" t="s">
        <v>10</v>
      </c>
      <c r="C53">
        <f t="shared" si="6"/>
        <v>0</v>
      </c>
      <c r="D53" t="s">
        <v>12</v>
      </c>
    </row>
    <row r="54" spans="1:20" x14ac:dyDescent="0.2">
      <c r="A54" t="str">
        <f>'Population Definitions'!$A$6</f>
        <v>PLHIV 15+</v>
      </c>
      <c r="B54" t="s">
        <v>10</v>
      </c>
      <c r="C54">
        <f t="shared" si="6"/>
        <v>0</v>
      </c>
      <c r="D54" t="s">
        <v>12</v>
      </c>
    </row>
    <row r="55" spans="1:20" x14ac:dyDescent="0.2">
      <c r="A55" t="str">
        <f>'Population Definitions'!$A$7</f>
        <v>Prisoners</v>
      </c>
      <c r="B55" t="s">
        <v>10</v>
      </c>
      <c r="C55">
        <f t="shared" si="6"/>
        <v>0</v>
      </c>
      <c r="D55" t="s">
        <v>12</v>
      </c>
    </row>
    <row r="57" spans="1:20" x14ac:dyDescent="0.2">
      <c r="A57" t="s">
        <v>100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 x14ac:dyDescent="0.2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 x14ac:dyDescent="0.2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 x14ac:dyDescent="0.2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 x14ac:dyDescent="0.2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 x14ac:dyDescent="0.2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 x14ac:dyDescent="0.2">
      <c r="A65" t="s">
        <v>104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 x14ac:dyDescent="0.2">
      <c r="A66" t="str">
        <f>'Population Definitions'!$A$2</f>
        <v>Gen 0-4</v>
      </c>
      <c r="B66" t="s">
        <v>10</v>
      </c>
      <c r="C66">
        <f t="shared" ref="C66:C71" si="8">IF(SUMPRODUCT(--(E66:T66&lt;&gt;""))=0,0,"N.A.")</f>
        <v>0</v>
      </c>
      <c r="D66" t="s">
        <v>12</v>
      </c>
    </row>
    <row r="67" spans="1:20" x14ac:dyDescent="0.2">
      <c r="A67" t="str">
        <f>'Population Definitions'!$A$3</f>
        <v>Gen 5-14</v>
      </c>
      <c r="B67" t="s">
        <v>10</v>
      </c>
      <c r="C67">
        <f t="shared" si="8"/>
        <v>0</v>
      </c>
      <c r="D67" t="s">
        <v>12</v>
      </c>
    </row>
    <row r="68" spans="1:20" x14ac:dyDescent="0.2">
      <c r="A68" t="str">
        <f>'Population Definitions'!$A$4</f>
        <v>Gen 15-64</v>
      </c>
      <c r="B68" t="s">
        <v>10</v>
      </c>
      <c r="C68">
        <f t="shared" si="8"/>
        <v>0</v>
      </c>
      <c r="D68" t="s">
        <v>12</v>
      </c>
    </row>
    <row r="69" spans="1:20" x14ac:dyDescent="0.2">
      <c r="A69" t="str">
        <f>'Population Definitions'!$A$5</f>
        <v>Gen 65+</v>
      </c>
      <c r="B69" t="s">
        <v>10</v>
      </c>
      <c r="C69">
        <f t="shared" si="8"/>
        <v>0</v>
      </c>
      <c r="D69" t="s">
        <v>12</v>
      </c>
    </row>
    <row r="70" spans="1:20" x14ac:dyDescent="0.2">
      <c r="A70" t="str">
        <f>'Population Definitions'!$A$6</f>
        <v>PLHIV 15+</v>
      </c>
      <c r="B70" t="s">
        <v>10</v>
      </c>
      <c r="C70">
        <f t="shared" si="8"/>
        <v>0</v>
      </c>
      <c r="D70" t="s">
        <v>12</v>
      </c>
    </row>
    <row r="71" spans="1:20" x14ac:dyDescent="0.2">
      <c r="A71" t="str">
        <f>'Population Definitions'!$A$7</f>
        <v>Prisoners</v>
      </c>
      <c r="B71" t="s">
        <v>10</v>
      </c>
      <c r="C71">
        <f t="shared" si="8"/>
        <v>0</v>
      </c>
      <c r="D71" t="s">
        <v>12</v>
      </c>
    </row>
    <row r="73" spans="1:20" x14ac:dyDescent="0.2">
      <c r="A73" t="s">
        <v>107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79" si="9">IF(SUMPRODUCT(--(E74:T74&lt;&gt;""))=0,0,"N.A.")</f>
        <v>0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9"/>
        <v>0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9"/>
        <v>0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9"/>
        <v>0</v>
      </c>
      <c r="D77" t="s">
        <v>12</v>
      </c>
    </row>
    <row r="78" spans="1:20" x14ac:dyDescent="0.2">
      <c r="A78" t="str">
        <f>'Population Definitions'!$A$6</f>
        <v>PLHIV 15+</v>
      </c>
      <c r="B78" t="s">
        <v>10</v>
      </c>
      <c r="C78">
        <f t="shared" si="9"/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6">
      <formula1>"Fraction"</formula1>
    </dataValidation>
    <dataValidation type="list" showInputMessage="1" showErrorMessage="1" sqref="B37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5">
      <formula1>"Fraction"</formula1>
    </dataValidation>
    <dataValidation type="list" showInputMessage="1" showErrorMessage="1" sqref="B46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4">
      <formula1>"Fraction"</formula1>
    </dataValidation>
    <dataValidation type="list" showInputMessage="1" showErrorMessage="1" sqref="B55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3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123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>
        <f t="shared" ref="C2:C7" si="0">IF(SUMPRODUCT(--(E2:T2&lt;&gt;""))=0,0,"N.A.")</f>
        <v>0</v>
      </c>
      <c r="D2" t="s">
        <v>12</v>
      </c>
    </row>
    <row r="3" spans="1:20" x14ac:dyDescent="0.2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 x14ac:dyDescent="0.2">
      <c r="A9" t="s">
        <v>124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 x14ac:dyDescent="0.2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 x14ac:dyDescent="0.2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 x14ac:dyDescent="0.2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 x14ac:dyDescent="0.2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 x14ac:dyDescent="0.2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 x14ac:dyDescent="0.2">
      <c r="A17" t="s">
        <v>126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 x14ac:dyDescent="0.2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 x14ac:dyDescent="0.2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 x14ac:dyDescent="0.2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 x14ac:dyDescent="0.2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 x14ac:dyDescent="0.2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 x14ac:dyDescent="0.2">
      <c r="A25" t="s">
        <v>127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 x14ac:dyDescent="0.2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 x14ac:dyDescent="0.2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 x14ac:dyDescent="0.2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 x14ac:dyDescent="0.2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 x14ac:dyDescent="0.2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 x14ac:dyDescent="0.2">
      <c r="A33" t="s">
        <v>128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</row>
    <row r="35" spans="1:20" x14ac:dyDescent="0.2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</row>
    <row r="36" spans="1:20" x14ac:dyDescent="0.2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</row>
    <row r="37" spans="1:20" x14ac:dyDescent="0.2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</row>
    <row r="38" spans="1:20" x14ac:dyDescent="0.2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 x14ac:dyDescent="0.2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</sheetData>
  <dataValidations count="3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5.6640625" customWidth="1"/>
  </cols>
  <sheetData>
    <row r="1" spans="1:7" x14ac:dyDescent="0.2">
      <c r="A1" t="s">
        <v>4</v>
      </c>
      <c r="B1" t="str">
        <f>'Population Definitions'!$B$2</f>
        <v>0-4</v>
      </c>
      <c r="C1" t="str">
        <f>'Population Definitions'!$B$3</f>
        <v>5-14</v>
      </c>
      <c r="D1" t="str">
        <f>'Population Definitions'!$B$4</f>
        <v>15-64</v>
      </c>
      <c r="E1" t="str">
        <f>'Population Definitions'!$B$5</f>
        <v>65+</v>
      </c>
      <c r="F1" t="str">
        <f>'Population Definitions'!$B$6</f>
        <v>HIV 15+</v>
      </c>
      <c r="G1" t="str">
        <f>'Population Definitions'!$B$7</f>
        <v>Pris</v>
      </c>
    </row>
    <row r="2" spans="1:7" x14ac:dyDescent="0.2">
      <c r="A2" t="str">
        <f>'Population Definitions'!$B$2</f>
        <v>0-4</v>
      </c>
      <c r="C2" t="s">
        <v>144</v>
      </c>
      <c r="D2" t="s">
        <v>5</v>
      </c>
      <c r="E2" t="s">
        <v>5</v>
      </c>
      <c r="F2" t="s">
        <v>5</v>
      </c>
      <c r="G2" t="s">
        <v>5</v>
      </c>
    </row>
    <row r="3" spans="1:7" x14ac:dyDescent="0.2">
      <c r="A3" t="str">
        <f>'Population Definitions'!$B$3</f>
        <v>5-14</v>
      </c>
      <c r="B3" t="s">
        <v>5</v>
      </c>
      <c r="D3" t="s">
        <v>144</v>
      </c>
      <c r="E3" t="s">
        <v>5</v>
      </c>
      <c r="F3" t="s">
        <v>5</v>
      </c>
      <c r="G3" t="s">
        <v>5</v>
      </c>
    </row>
    <row r="4" spans="1:7" x14ac:dyDescent="0.2">
      <c r="A4" t="str">
        <f>'Population Definitions'!$B$4</f>
        <v>15-64</v>
      </c>
      <c r="B4" t="s">
        <v>5</v>
      </c>
      <c r="C4" t="s">
        <v>5</v>
      </c>
      <c r="E4" t="s">
        <v>144</v>
      </c>
      <c r="F4" t="s">
        <v>5</v>
      </c>
      <c r="G4" t="s">
        <v>5</v>
      </c>
    </row>
    <row r="5" spans="1:7" x14ac:dyDescent="0.2">
      <c r="A5" t="str">
        <f>'Population Definitions'!$B$5</f>
        <v>65+</v>
      </c>
      <c r="B5" t="s">
        <v>5</v>
      </c>
      <c r="C5" t="s">
        <v>5</v>
      </c>
      <c r="D5" t="s">
        <v>5</v>
      </c>
      <c r="F5" t="s">
        <v>5</v>
      </c>
      <c r="G5" t="s">
        <v>5</v>
      </c>
    </row>
    <row r="6" spans="1:7" x14ac:dyDescent="0.2">
      <c r="A6" t="str">
        <f>'Population Definitions'!$B$6</f>
        <v>HIV 15+</v>
      </c>
      <c r="B6" t="s">
        <v>5</v>
      </c>
      <c r="C6" t="s">
        <v>5</v>
      </c>
      <c r="D6" t="s">
        <v>5</v>
      </c>
      <c r="E6" t="s">
        <v>5</v>
      </c>
      <c r="G6" t="s">
        <v>5</v>
      </c>
    </row>
    <row r="7" spans="1:7" x14ac:dyDescent="0.2">
      <c r="A7" t="str">
        <f>'Population Definitions'!$B$7</f>
        <v>Pris</v>
      </c>
      <c r="B7" t="s">
        <v>5</v>
      </c>
      <c r="C7" t="s">
        <v>5</v>
      </c>
      <c r="D7" t="s">
        <v>5</v>
      </c>
      <c r="E7" t="s">
        <v>5</v>
      </c>
      <c r="F7" t="s">
        <v>5</v>
      </c>
    </row>
    <row r="9" spans="1:7" x14ac:dyDescent="0.2">
      <c r="A9" t="s">
        <v>6</v>
      </c>
      <c r="B9" t="str">
        <f>'Population Definitions'!$B$2</f>
        <v>0-4</v>
      </c>
      <c r="C9" t="str">
        <f>'Population Definitions'!$B$3</f>
        <v>5-14</v>
      </c>
      <c r="D9" t="str">
        <f>'Population Definitions'!$B$4</f>
        <v>15-64</v>
      </c>
      <c r="E9" t="str">
        <f>'Population Definitions'!$B$5</f>
        <v>65+</v>
      </c>
      <c r="F9" t="str">
        <f>'Population Definitions'!$B$6</f>
        <v>HIV 15+</v>
      </c>
      <c r="G9" t="str">
        <f>'Population Definitions'!$B$7</f>
        <v>Pris</v>
      </c>
    </row>
    <row r="10" spans="1:7" x14ac:dyDescent="0.2">
      <c r="A10" t="str">
        <f>'Population Definitions'!$B$2</f>
        <v>0-4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</row>
    <row r="11" spans="1:7" x14ac:dyDescent="0.2">
      <c r="A11" t="str">
        <f>'Population Definitions'!$B$3</f>
        <v>5-14</v>
      </c>
      <c r="B11" t="s">
        <v>5</v>
      </c>
      <c r="D11" t="s">
        <v>5</v>
      </c>
      <c r="E11" t="s">
        <v>5</v>
      </c>
      <c r="F11" t="s">
        <v>5</v>
      </c>
      <c r="G11" t="s">
        <v>5</v>
      </c>
    </row>
    <row r="12" spans="1:7" x14ac:dyDescent="0.2">
      <c r="A12" t="str">
        <f>'Population Definitions'!$B$4</f>
        <v>15-64</v>
      </c>
      <c r="B12" t="s">
        <v>5</v>
      </c>
      <c r="C12" t="s">
        <v>5</v>
      </c>
      <c r="E12" t="s">
        <v>5</v>
      </c>
      <c r="F12" t="s">
        <v>5</v>
      </c>
      <c r="G12" t="s">
        <v>5</v>
      </c>
    </row>
    <row r="13" spans="1:7" x14ac:dyDescent="0.2">
      <c r="A13" t="str">
        <f>'Population Definitions'!$B$5</f>
        <v>65+</v>
      </c>
      <c r="B13" t="s">
        <v>5</v>
      </c>
      <c r="C13" t="s">
        <v>5</v>
      </c>
      <c r="D13" t="s">
        <v>5</v>
      </c>
      <c r="F13" t="s">
        <v>5</v>
      </c>
      <c r="G13" t="s">
        <v>5</v>
      </c>
    </row>
    <row r="14" spans="1:7" x14ac:dyDescent="0.2">
      <c r="A14" t="str">
        <f>'Population Definitions'!$B$6</f>
        <v>HIV 15+</v>
      </c>
      <c r="B14" t="s">
        <v>5</v>
      </c>
      <c r="C14" t="s">
        <v>5</v>
      </c>
      <c r="D14" t="s">
        <v>5</v>
      </c>
      <c r="E14" t="s">
        <v>5</v>
      </c>
      <c r="G14" t="s">
        <v>5</v>
      </c>
    </row>
    <row r="15" spans="1:7" x14ac:dyDescent="0.2">
      <c r="A15" t="str">
        <f>'Population Definitions'!$B$7</f>
        <v>Pris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</row>
    <row r="17" spans="1:7" x14ac:dyDescent="0.2">
      <c r="A17" t="s">
        <v>7</v>
      </c>
      <c r="B17" t="str">
        <f>'Population Definitions'!$B$2</f>
        <v>0-4</v>
      </c>
      <c r="C17" t="str">
        <f>'Population Definitions'!$B$3</f>
        <v>5-14</v>
      </c>
      <c r="D17" t="str">
        <f>'Population Definitions'!$B$4</f>
        <v>15-64</v>
      </c>
      <c r="E17" t="str">
        <f>'Population Definitions'!$B$5</f>
        <v>65+</v>
      </c>
      <c r="F17" t="str">
        <f>'Population Definitions'!$B$6</f>
        <v>HIV 15+</v>
      </c>
      <c r="G17" t="str">
        <f>'Population Definitions'!$B$7</f>
        <v>Pris</v>
      </c>
    </row>
    <row r="18" spans="1:7" x14ac:dyDescent="0.2">
      <c r="A18" t="str">
        <f>'Population Definitions'!$B$2</f>
        <v>0-4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</row>
    <row r="19" spans="1:7" x14ac:dyDescent="0.2">
      <c r="A19" t="str">
        <f>'Population Definitions'!$B$3</f>
        <v>5-14</v>
      </c>
      <c r="B19" t="s">
        <v>5</v>
      </c>
      <c r="D19" t="s">
        <v>5</v>
      </c>
      <c r="E19" t="s">
        <v>5</v>
      </c>
      <c r="F19" t="s">
        <v>5</v>
      </c>
      <c r="G19" t="s">
        <v>5</v>
      </c>
    </row>
    <row r="20" spans="1:7" x14ac:dyDescent="0.2">
      <c r="A20" t="str">
        <f>'Population Definitions'!$B$4</f>
        <v>15-64</v>
      </c>
      <c r="B20" t="s">
        <v>5</v>
      </c>
      <c r="C20" t="s">
        <v>5</v>
      </c>
      <c r="E20" t="s">
        <v>5</v>
      </c>
      <c r="F20" t="s">
        <v>5</v>
      </c>
      <c r="G20" t="s">
        <v>5</v>
      </c>
    </row>
    <row r="21" spans="1:7" x14ac:dyDescent="0.2">
      <c r="A21" t="str">
        <f>'Population Definitions'!$B$5</f>
        <v>65+</v>
      </c>
      <c r="B21" t="s">
        <v>5</v>
      </c>
      <c r="C21" t="s">
        <v>5</v>
      </c>
      <c r="D21" t="s">
        <v>5</v>
      </c>
      <c r="F21" t="s">
        <v>5</v>
      </c>
      <c r="G21" t="s">
        <v>5</v>
      </c>
    </row>
    <row r="22" spans="1:7" x14ac:dyDescent="0.2">
      <c r="A22" t="str">
        <f>'Population Definitions'!$B$6</f>
        <v>HIV 15+</v>
      </c>
      <c r="B22" t="s">
        <v>5</v>
      </c>
      <c r="C22" t="s">
        <v>5</v>
      </c>
      <c r="D22" t="s">
        <v>5</v>
      </c>
      <c r="E22" t="s">
        <v>5</v>
      </c>
      <c r="G22" t="s">
        <v>5</v>
      </c>
    </row>
    <row r="23" spans="1:7" x14ac:dyDescent="0.2">
      <c r="A23" t="str">
        <f>'Population Definitions'!$B$7</f>
        <v>Pris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</row>
  </sheetData>
  <dataValidations count="10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"n,y"</formula1>
    </dataValidation>
    <dataValidation type="list" showInputMessage="1" showErrorMessage="1" sqref="E10">
      <formula1>"n,y"</formula1>
    </dataValidation>
    <dataValidation type="list" showInputMessage="1" showErrorMessage="1" sqref="F10">
      <formula1>"n,y"</formula1>
    </dataValidation>
    <dataValidation type="list" showInputMessage="1" showErrorMessage="1" sqref="G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"n,y"</formula1>
    </dataValidation>
    <dataValidation type="list" showInputMessage="1" showErrorMessage="1" sqref="D12">
      <formula1>""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"n,y"</formula1>
    </dataValidation>
    <dataValidation type="list" showInputMessage="1" showErrorMessage="1" sqref="E13">
      <formula1>""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F14">
      <formula1>""</formula1>
    </dataValidation>
    <dataValidation type="list" showInputMessage="1" showErrorMessage="1" sqref="G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"n,y"</formula1>
    </dataValidation>
    <dataValidation type="list" showInputMessage="1" showErrorMessage="1" sqref="G15">
      <formula1>""</formula1>
    </dataValidation>
    <dataValidation type="list" showInputMessage="1" showErrorMessage="1" sqref="B18">
      <formula1>""</formula1>
    </dataValidation>
    <dataValidation type="list" showInputMessage="1" showErrorMessage="1" sqref="C18">
      <formula1>"n,y"</formula1>
    </dataValidation>
    <dataValidation type="list" showInputMessage="1" showErrorMessage="1" sqref="D18">
      <formula1>"n,y"</formula1>
    </dataValidation>
    <dataValidation type="list" showInputMessage="1" showErrorMessage="1" sqref="E18">
      <formula1>"n,y"</formula1>
    </dataValidation>
    <dataValidation type="list" showInputMessage="1" showErrorMessage="1" sqref="F18">
      <formula1>"n,y"</formula1>
    </dataValidation>
    <dataValidation type="list" showInputMessage="1" showErrorMessage="1" sqref="G18">
      <formula1>"n,y"</formula1>
    </dataValidation>
    <dataValidation type="list" showInputMessage="1" showErrorMessage="1" sqref="B19">
      <formula1>"n,y"</formula1>
    </dataValidation>
    <dataValidation type="list" showInputMessage="1" showErrorMessage="1" sqref="C19">
      <formula1>""</formula1>
    </dataValidation>
    <dataValidation type="list" showInputMessage="1" showErrorMessage="1" sqref="D19">
      <formula1>"n,y"</formula1>
    </dataValidation>
    <dataValidation type="list" showInputMessage="1" showErrorMessage="1" sqref="E19">
      <formula1>"n,y"</formula1>
    </dataValidation>
    <dataValidation type="list" showInputMessage="1" showErrorMessage="1" sqref="F19">
      <formula1>"n,y"</formula1>
    </dataValidation>
    <dataValidation type="list" showInputMessage="1" showErrorMessage="1" sqref="G19">
      <formula1>"n,y"</formula1>
    </dataValidation>
    <dataValidation type="list" showInputMessage="1" showErrorMessage="1" sqref="B20">
      <formula1>"n,y"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"n,y"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"n,y"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""</formula1>
    </dataValidation>
    <dataValidation type="list" showInputMessage="1" showErrorMessage="1" sqref="G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"n,y"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/>
  </sheetViews>
  <sheetFormatPr baseColWidth="10" defaultColWidth="8.83203125" defaultRowHeight="15" x14ac:dyDescent="0.2"/>
  <cols>
    <col min="1" max="1" width="15.6640625" customWidth="1"/>
    <col min="3" max="3" width="15.6640625" customWidth="1"/>
    <col min="4" max="5" width="10.6640625" customWidth="1"/>
  </cols>
  <sheetData>
    <row r="1" spans="1:22" x14ac:dyDescent="0.2">
      <c r="A1" t="str">
        <f>'Transfer Definitions'!A9</f>
        <v>Migration Type 1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2">
      <c r="A2" t="str">
        <f>IF('Transfer Definitions'!C10="y",'Population Definitions'!$A$2,"...")</f>
        <v>...</v>
      </c>
      <c r="B2" t="str">
        <f>IF('Transfer Definitions'!C10="y","---&gt;","")</f>
        <v/>
      </c>
      <c r="C2" t="str">
        <f>IF('Transfer Definitions'!C10="y",'Population Definitions'!$A$3,"")</f>
        <v/>
      </c>
      <c r="D2" t="str">
        <f t="shared" ref="D2:D31" si="0">IF(A2&lt;&gt;"...","Fraction","")</f>
        <v/>
      </c>
      <c r="E2" t="str">
        <f t="shared" ref="E2:E31" si="1">IF(A2&lt;&gt;"...",IF(SUMPRODUCT(--(G2:V2&lt;&gt;""))=0,0,"N.A."),"")</f>
        <v/>
      </c>
      <c r="F2" t="str">
        <f t="shared" ref="F2:F31" si="2">IF(A2&lt;&gt;"...","OR","")</f>
        <v/>
      </c>
    </row>
    <row r="3" spans="1:22" x14ac:dyDescent="0.2">
      <c r="A3" t="str">
        <f>IF('Transfer Definitions'!D10="y",'Population Definitions'!$A$2,"...")</f>
        <v>...</v>
      </c>
      <c r="B3" t="str">
        <f>IF('Transfer Definitions'!D10="y","---&gt;","")</f>
        <v/>
      </c>
      <c r="C3" t="str">
        <f>IF('Transfer Definitions'!D10="y",'Population Definitions'!$A$4,"")</f>
        <v/>
      </c>
      <c r="D3" t="str">
        <f t="shared" si="0"/>
        <v/>
      </c>
      <c r="E3" t="str">
        <f t="shared" si="1"/>
        <v/>
      </c>
      <c r="F3" t="str">
        <f t="shared" si="2"/>
        <v/>
      </c>
    </row>
    <row r="4" spans="1:22" x14ac:dyDescent="0.2">
      <c r="A4" t="str">
        <f>IF('Transfer Definitions'!E10="y",'Population Definitions'!$A$2,"...")</f>
        <v>...</v>
      </c>
      <c r="B4" t="str">
        <f>IF('Transfer Definitions'!E10="y","---&gt;","")</f>
        <v/>
      </c>
      <c r="C4" t="str">
        <f>IF('Transfer Definitions'!E10="y",'Population Definitions'!$A$5,"")</f>
        <v/>
      </c>
      <c r="D4" t="str">
        <f t="shared" si="0"/>
        <v/>
      </c>
      <c r="E4" t="str">
        <f t="shared" si="1"/>
        <v/>
      </c>
      <c r="F4" t="str">
        <f t="shared" si="2"/>
        <v/>
      </c>
    </row>
    <row r="5" spans="1:22" x14ac:dyDescent="0.2">
      <c r="A5" t="str">
        <f>IF('Transfer Definitions'!F10="y",'Population Definitions'!$A$2,"...")</f>
        <v>...</v>
      </c>
      <c r="B5" t="str">
        <f>IF('Transfer Definitions'!F10="y","---&gt;","")</f>
        <v/>
      </c>
      <c r="C5" t="str">
        <f>IF('Transfer Definitions'!F10="y",'Population Definitions'!$A$6,"")</f>
        <v/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22" x14ac:dyDescent="0.2">
      <c r="A6" t="str">
        <f>IF('Transfer Definitions'!G10="y",'Population Definitions'!$A$2,"...")</f>
        <v>...</v>
      </c>
      <c r="B6" t="str">
        <f>IF('Transfer Definitions'!G10="y","---&gt;","")</f>
        <v/>
      </c>
      <c r="C6" t="str">
        <f>IF('Transfer Definitions'!G10="y",'Population Definitions'!$A$7,"")</f>
        <v/>
      </c>
      <c r="D6" t="str">
        <f t="shared" si="0"/>
        <v/>
      </c>
      <c r="E6" t="str">
        <f t="shared" si="1"/>
        <v/>
      </c>
      <c r="F6" t="str">
        <f t="shared" si="2"/>
        <v/>
      </c>
    </row>
    <row r="7" spans="1:22" x14ac:dyDescent="0.2">
      <c r="A7" t="str">
        <f>IF('Transfer Definitions'!B11="y",'Population Definitions'!$A$3,"...")</f>
        <v>...</v>
      </c>
      <c r="B7" t="str">
        <f>IF('Transfer Definitions'!B11="y","---&gt;","")</f>
        <v/>
      </c>
      <c r="C7" t="str">
        <f>IF('Transfer Definitions'!B11="y",'Population Definitions'!$A$2,"")</f>
        <v/>
      </c>
      <c r="D7" t="str">
        <f t="shared" si="0"/>
        <v/>
      </c>
      <c r="E7" t="str">
        <f t="shared" si="1"/>
        <v/>
      </c>
      <c r="F7" t="str">
        <f t="shared" si="2"/>
        <v/>
      </c>
    </row>
    <row r="8" spans="1:22" x14ac:dyDescent="0.2">
      <c r="A8" t="str">
        <f>IF('Transfer Definitions'!D11="y",'Population Definitions'!$A$3,"...")</f>
        <v>...</v>
      </c>
      <c r="B8" t="str">
        <f>IF('Transfer Definitions'!D11="y","---&gt;","")</f>
        <v/>
      </c>
      <c r="C8" t="str">
        <f>IF('Transfer Definitions'!D11="y",'Population Definitions'!$A$4,"")</f>
        <v/>
      </c>
      <c r="D8" t="str">
        <f t="shared" si="0"/>
        <v/>
      </c>
      <c r="E8" t="str">
        <f t="shared" si="1"/>
        <v/>
      </c>
      <c r="F8" t="str">
        <f t="shared" si="2"/>
        <v/>
      </c>
    </row>
    <row r="9" spans="1:22" x14ac:dyDescent="0.2">
      <c r="A9" t="str">
        <f>IF('Transfer Definitions'!E11="y",'Population Definitions'!$A$3,"...")</f>
        <v>...</v>
      </c>
      <c r="B9" t="str">
        <f>IF('Transfer Definitions'!E11="y","---&gt;","")</f>
        <v/>
      </c>
      <c r="C9" t="str">
        <f>IF('Transfer Definitions'!E11="y",'Population Definitions'!$A$5,"")</f>
        <v/>
      </c>
      <c r="D9" t="str">
        <f t="shared" si="0"/>
        <v/>
      </c>
      <c r="E9" t="str">
        <f t="shared" si="1"/>
        <v/>
      </c>
      <c r="F9" t="str">
        <f t="shared" si="2"/>
        <v/>
      </c>
    </row>
    <row r="10" spans="1:22" x14ac:dyDescent="0.2">
      <c r="A10" t="str">
        <f>IF('Transfer Definitions'!F11="y",'Population Definitions'!$A$3,"...")</f>
        <v>...</v>
      </c>
      <c r="B10" t="str">
        <f>IF('Transfer Definitions'!F11="y","---&gt;","")</f>
        <v/>
      </c>
      <c r="C10" t="str">
        <f>IF('Transfer Definitions'!F11="y",'Population Definitions'!$A$6,"")</f>
        <v/>
      </c>
      <c r="D10" t="str">
        <f t="shared" si="0"/>
        <v/>
      </c>
      <c r="E10" t="str">
        <f t="shared" si="1"/>
        <v/>
      </c>
      <c r="F10" t="str">
        <f t="shared" si="2"/>
        <v/>
      </c>
    </row>
    <row r="11" spans="1:22" x14ac:dyDescent="0.2">
      <c r="A11" t="str">
        <f>IF('Transfer Definitions'!G11="y",'Population Definitions'!$A$3,"...")</f>
        <v>...</v>
      </c>
      <c r="B11" t="str">
        <f>IF('Transfer Definitions'!G11="y","---&gt;","")</f>
        <v/>
      </c>
      <c r="C11" t="str">
        <f>IF('Transfer Definitions'!G11="y",'Population Definitions'!$A$7,"")</f>
        <v/>
      </c>
      <c r="D11" t="str">
        <f t="shared" si="0"/>
        <v/>
      </c>
      <c r="E11" t="str">
        <f t="shared" si="1"/>
        <v/>
      </c>
      <c r="F11" t="str">
        <f t="shared" si="2"/>
        <v/>
      </c>
    </row>
    <row r="12" spans="1:22" x14ac:dyDescent="0.2">
      <c r="A12" t="str">
        <f>IF('Transfer Definitions'!B12="y",'Population Definitions'!$A$4,"...")</f>
        <v>...</v>
      </c>
      <c r="B12" t="str">
        <f>IF('Transfer Definitions'!B12="y","---&gt;","")</f>
        <v/>
      </c>
      <c r="C12" t="str">
        <f>IF('Transfer Definitions'!B12="y",'Population Definitions'!$A$2,"")</f>
        <v/>
      </c>
      <c r="D12" t="str">
        <f t="shared" si="0"/>
        <v/>
      </c>
      <c r="E12" t="str">
        <f t="shared" si="1"/>
        <v/>
      </c>
      <c r="F12" t="str">
        <f t="shared" si="2"/>
        <v/>
      </c>
    </row>
    <row r="13" spans="1:22" x14ac:dyDescent="0.2">
      <c r="A13" t="str">
        <f>IF('Transfer Definitions'!C12="y",'Population Definitions'!$A$4,"...")</f>
        <v>...</v>
      </c>
      <c r="B13" t="str">
        <f>IF('Transfer Definitions'!C12="y","---&gt;","")</f>
        <v/>
      </c>
      <c r="C13" t="str">
        <f>IF('Transfer Definitions'!C12="y",'Population Definitions'!$A$3,"")</f>
        <v/>
      </c>
      <c r="D13" t="str">
        <f t="shared" si="0"/>
        <v/>
      </c>
      <c r="E13" t="str">
        <f t="shared" si="1"/>
        <v/>
      </c>
      <c r="F13" t="str">
        <f t="shared" si="2"/>
        <v/>
      </c>
    </row>
    <row r="14" spans="1:22" x14ac:dyDescent="0.2">
      <c r="A14" t="str">
        <f>IF('Transfer Definitions'!E12="y",'Population Definitions'!$A$4,"...")</f>
        <v>...</v>
      </c>
      <c r="B14" t="str">
        <f>IF('Transfer Definitions'!E12="y","---&gt;","")</f>
        <v/>
      </c>
      <c r="C14" t="str">
        <f>IF('Transfer Definitions'!E12="y",'Population Definitions'!$A$5,"")</f>
        <v/>
      </c>
      <c r="D14" t="str">
        <f t="shared" si="0"/>
        <v/>
      </c>
      <c r="E14" t="str">
        <f t="shared" si="1"/>
        <v/>
      </c>
      <c r="F14" t="str">
        <f t="shared" si="2"/>
        <v/>
      </c>
    </row>
    <row r="15" spans="1:22" x14ac:dyDescent="0.2">
      <c r="A15" t="str">
        <f>IF('Transfer Definitions'!F12="y",'Population Definitions'!$A$4,"...")</f>
        <v>...</v>
      </c>
      <c r="B15" t="str">
        <f>IF('Transfer Definitions'!F12="y","---&gt;","")</f>
        <v/>
      </c>
      <c r="C15" t="str">
        <f>IF('Transfer Definitions'!F12="y",'Population Definitions'!$A$6,"")</f>
        <v/>
      </c>
      <c r="D15" t="str">
        <f t="shared" si="0"/>
        <v/>
      </c>
      <c r="E15" t="str">
        <f t="shared" si="1"/>
        <v/>
      </c>
      <c r="F15" t="str">
        <f t="shared" si="2"/>
        <v/>
      </c>
    </row>
    <row r="16" spans="1:22" x14ac:dyDescent="0.2">
      <c r="A16" t="str">
        <f>IF('Transfer Definitions'!G12="y",'Population Definitions'!$A$4,"...")</f>
        <v>...</v>
      </c>
      <c r="B16" t="str">
        <f>IF('Transfer Definitions'!G12="y","---&gt;","")</f>
        <v/>
      </c>
      <c r="C16" t="str">
        <f>IF('Transfer Definitions'!G12="y",'Population Definitions'!$A$7,"")</f>
        <v/>
      </c>
      <c r="D16" t="str">
        <f t="shared" si="0"/>
        <v/>
      </c>
      <c r="E16" t="str">
        <f t="shared" si="1"/>
        <v/>
      </c>
      <c r="F16" t="str">
        <f t="shared" si="2"/>
        <v/>
      </c>
    </row>
    <row r="17" spans="1:6" x14ac:dyDescent="0.2">
      <c r="A17" t="str">
        <f>IF('Transfer Definitions'!B13="y",'Population Definitions'!$A$5,"...")</f>
        <v>...</v>
      </c>
      <c r="B17" t="str">
        <f>IF('Transfer Definitions'!B13="y","---&gt;","")</f>
        <v/>
      </c>
      <c r="C17" t="str">
        <f>IF('Transfer Definitions'!B13="y",'Population Definitions'!$A$2,"")</f>
        <v/>
      </c>
      <c r="D17" t="str">
        <f t="shared" si="0"/>
        <v/>
      </c>
      <c r="E17" t="str">
        <f t="shared" si="1"/>
        <v/>
      </c>
      <c r="F17" t="str">
        <f t="shared" si="2"/>
        <v/>
      </c>
    </row>
    <row r="18" spans="1:6" x14ac:dyDescent="0.2">
      <c r="A18" t="str">
        <f>IF('Transfer Definitions'!C13="y",'Population Definitions'!$A$5,"...")</f>
        <v>...</v>
      </c>
      <c r="B18" t="str">
        <f>IF('Transfer Definitions'!C13="y","---&gt;","")</f>
        <v/>
      </c>
      <c r="C18" t="str">
        <f>IF('Transfer Definitions'!C13="y",'Population Definitions'!$A$3,"")</f>
        <v/>
      </c>
      <c r="D18" t="str">
        <f t="shared" si="0"/>
        <v/>
      </c>
      <c r="E18" t="str">
        <f t="shared" si="1"/>
        <v/>
      </c>
      <c r="F18" t="str">
        <f t="shared" si="2"/>
        <v/>
      </c>
    </row>
    <row r="19" spans="1:6" x14ac:dyDescent="0.2">
      <c r="A19" t="str">
        <f>IF('Transfer Definitions'!D13="y",'Population Definitions'!$A$5,"...")</f>
        <v>...</v>
      </c>
      <c r="B19" t="str">
        <f>IF('Transfer Definitions'!D13="y","---&gt;","")</f>
        <v/>
      </c>
      <c r="C19" t="str">
        <f>IF('Transfer Definitions'!D13="y",'Population Definitions'!$A$4,"")</f>
        <v/>
      </c>
      <c r="D19" t="str">
        <f t="shared" si="0"/>
        <v/>
      </c>
      <c r="E19" t="str">
        <f t="shared" si="1"/>
        <v/>
      </c>
      <c r="F19" t="str">
        <f t="shared" si="2"/>
        <v/>
      </c>
    </row>
    <row r="20" spans="1:6" x14ac:dyDescent="0.2">
      <c r="A20" t="str">
        <f>IF('Transfer Definitions'!F13="y",'Population Definitions'!$A$5,"...")</f>
        <v>...</v>
      </c>
      <c r="B20" t="str">
        <f>IF('Transfer Definitions'!F13="y","---&gt;","")</f>
        <v/>
      </c>
      <c r="C20" t="str">
        <f>IF('Transfer Definitions'!F13="y",'Population Definitions'!$A$6,"")</f>
        <v/>
      </c>
      <c r="D20" t="str">
        <f t="shared" si="0"/>
        <v/>
      </c>
      <c r="E20" t="str">
        <f t="shared" si="1"/>
        <v/>
      </c>
      <c r="F20" t="str">
        <f t="shared" si="2"/>
        <v/>
      </c>
    </row>
    <row r="21" spans="1:6" x14ac:dyDescent="0.2">
      <c r="A21" t="str">
        <f>IF('Transfer Definitions'!G13="y",'Population Definitions'!$A$5,"...")</f>
        <v>...</v>
      </c>
      <c r="B21" t="str">
        <f>IF('Transfer Definitions'!G13="y","---&gt;","")</f>
        <v/>
      </c>
      <c r="C21" t="str">
        <f>IF('Transfer Definitions'!G13="y",'Population Definitions'!$A$7,"")</f>
        <v/>
      </c>
      <c r="D21" t="str">
        <f t="shared" si="0"/>
        <v/>
      </c>
      <c r="E21" t="str">
        <f t="shared" si="1"/>
        <v/>
      </c>
      <c r="F21" t="str">
        <f t="shared" si="2"/>
        <v/>
      </c>
    </row>
    <row r="22" spans="1:6" x14ac:dyDescent="0.2">
      <c r="A22" t="str">
        <f>IF('Transfer Definitions'!B14="y",'Population Definitions'!$A$6,"...")</f>
        <v>...</v>
      </c>
      <c r="B22" t="str">
        <f>IF('Transfer Definitions'!B14="y","---&gt;","")</f>
        <v/>
      </c>
      <c r="C22" t="str">
        <f>IF('Transfer Definitions'!B14="y",'Population Definitions'!$A$2,"")</f>
        <v/>
      </c>
      <c r="D22" t="str">
        <f t="shared" si="0"/>
        <v/>
      </c>
      <c r="E22" t="str">
        <f t="shared" si="1"/>
        <v/>
      </c>
      <c r="F22" t="str">
        <f t="shared" si="2"/>
        <v/>
      </c>
    </row>
    <row r="23" spans="1:6" x14ac:dyDescent="0.2">
      <c r="A23" t="str">
        <f>IF('Transfer Definitions'!C14="y",'Population Definitions'!$A$6,"...")</f>
        <v>...</v>
      </c>
      <c r="B23" t="str">
        <f>IF('Transfer Definitions'!C14="y","---&gt;","")</f>
        <v/>
      </c>
      <c r="C23" t="str">
        <f>IF('Transfer Definitions'!C14="y",'Population Definitions'!$A$3,"")</f>
        <v/>
      </c>
      <c r="D23" t="str">
        <f t="shared" si="0"/>
        <v/>
      </c>
      <c r="E23" t="str">
        <f t="shared" si="1"/>
        <v/>
      </c>
      <c r="F23" t="str">
        <f t="shared" si="2"/>
        <v/>
      </c>
    </row>
    <row r="24" spans="1:6" x14ac:dyDescent="0.2">
      <c r="A24" t="str">
        <f>IF('Transfer Definitions'!D14="y",'Population Definitions'!$A$6,"...")</f>
        <v>...</v>
      </c>
      <c r="B24" t="str">
        <f>IF('Transfer Definitions'!D14="y","---&gt;","")</f>
        <v/>
      </c>
      <c r="C24" t="str">
        <f>IF('Transfer Definitions'!D14="y",'Population Definitions'!$A$4,"")</f>
        <v/>
      </c>
      <c r="D24" t="str">
        <f t="shared" si="0"/>
        <v/>
      </c>
      <c r="E24" t="str">
        <f t="shared" si="1"/>
        <v/>
      </c>
      <c r="F24" t="str">
        <f t="shared" si="2"/>
        <v/>
      </c>
    </row>
    <row r="25" spans="1:6" x14ac:dyDescent="0.2">
      <c r="A25" t="str">
        <f>IF('Transfer Definitions'!E14="y",'Population Definitions'!$A$6,"...")</f>
        <v>...</v>
      </c>
      <c r="B25" t="str">
        <f>IF('Transfer Definitions'!E14="y","---&gt;","")</f>
        <v/>
      </c>
      <c r="C25" t="str">
        <f>IF('Transfer Definitions'!E14="y",'Population Definitions'!$A$5,"")</f>
        <v/>
      </c>
      <c r="D25" t="str">
        <f t="shared" si="0"/>
        <v/>
      </c>
      <c r="E25" t="str">
        <f t="shared" si="1"/>
        <v/>
      </c>
      <c r="F25" t="str">
        <f t="shared" si="2"/>
        <v/>
      </c>
    </row>
    <row r="26" spans="1:6" x14ac:dyDescent="0.2">
      <c r="A26" t="str">
        <f>IF('Transfer Definitions'!G14="y",'Population Definitions'!$A$6,"...")</f>
        <v>...</v>
      </c>
      <c r="B26" t="str">
        <f>IF('Transfer Definitions'!G14="y","---&gt;","")</f>
        <v/>
      </c>
      <c r="C26" t="str">
        <f>IF('Transfer Definitions'!G14="y",'Population Definitions'!$A$7,"")</f>
        <v/>
      </c>
      <c r="D26" t="str">
        <f t="shared" si="0"/>
        <v/>
      </c>
      <c r="E26" t="str">
        <f t="shared" si="1"/>
        <v/>
      </c>
      <c r="F26" t="str">
        <f t="shared" si="2"/>
        <v/>
      </c>
    </row>
    <row r="27" spans="1:6" x14ac:dyDescent="0.2">
      <c r="A27" t="str">
        <f>IF('Transfer Definitions'!B15="y",'Population Definitions'!$A$7,"...")</f>
        <v>...</v>
      </c>
      <c r="B27" t="str">
        <f>IF('Transfer Definitions'!B15="y","---&gt;","")</f>
        <v/>
      </c>
      <c r="C27" t="str">
        <f>IF('Transfer Definitions'!B15="y",'Population Definitions'!$A$2,"")</f>
        <v/>
      </c>
      <c r="D27" t="str">
        <f t="shared" si="0"/>
        <v/>
      </c>
      <c r="E27" t="str">
        <f t="shared" si="1"/>
        <v/>
      </c>
      <c r="F27" t="str">
        <f t="shared" si="2"/>
        <v/>
      </c>
    </row>
    <row r="28" spans="1:6" x14ac:dyDescent="0.2">
      <c r="A28" t="str">
        <f>IF('Transfer Definitions'!C15="y",'Population Definitions'!$A$7,"...")</f>
        <v>...</v>
      </c>
      <c r="B28" t="str">
        <f>IF('Transfer Definitions'!C15="y","---&gt;","")</f>
        <v/>
      </c>
      <c r="C28" t="str">
        <f>IF('Transfer Definitions'!C15="y",'Population Definitions'!$A$3,"")</f>
        <v/>
      </c>
      <c r="D28" t="str">
        <f t="shared" si="0"/>
        <v/>
      </c>
      <c r="E28" t="str">
        <f t="shared" si="1"/>
        <v/>
      </c>
      <c r="F28" t="str">
        <f t="shared" si="2"/>
        <v/>
      </c>
    </row>
    <row r="29" spans="1:6" x14ac:dyDescent="0.2">
      <c r="A29" t="str">
        <f>IF('Transfer Definitions'!D15="y",'Population Definitions'!$A$7,"...")</f>
        <v>...</v>
      </c>
      <c r="B29" t="str">
        <f>IF('Transfer Definitions'!D15="y","---&gt;","")</f>
        <v/>
      </c>
      <c r="C29" t="str">
        <f>IF('Transfer Definitions'!D15="y",'Population Definitions'!$A$4,"")</f>
        <v/>
      </c>
      <c r="D29" t="str">
        <f t="shared" si="0"/>
        <v/>
      </c>
      <c r="E29" t="str">
        <f t="shared" si="1"/>
        <v/>
      </c>
      <c r="F29" t="str">
        <f t="shared" si="2"/>
        <v/>
      </c>
    </row>
    <row r="30" spans="1:6" x14ac:dyDescent="0.2">
      <c r="A30" t="str">
        <f>IF('Transfer Definitions'!E15="y",'Population Definitions'!$A$7,"...")</f>
        <v>...</v>
      </c>
      <c r="B30" t="str">
        <f>IF('Transfer Definitions'!E15="y","---&gt;","")</f>
        <v/>
      </c>
      <c r="C30" t="str">
        <f>IF('Transfer Definitions'!E15="y",'Population Definitions'!$A$5,"")</f>
        <v/>
      </c>
      <c r="D30" t="str">
        <f t="shared" si="0"/>
        <v/>
      </c>
      <c r="E30" t="str">
        <f t="shared" si="1"/>
        <v/>
      </c>
      <c r="F30" t="str">
        <f t="shared" si="2"/>
        <v/>
      </c>
    </row>
    <row r="31" spans="1:6" x14ac:dyDescent="0.2">
      <c r="A31" t="str">
        <f>IF('Transfer Definitions'!F15="y",'Population Definitions'!$A$7,"...")</f>
        <v>...</v>
      </c>
      <c r="B31" t="str">
        <f>IF('Transfer Definitions'!F15="y","---&gt;","")</f>
        <v/>
      </c>
      <c r="C31" t="str">
        <f>IF('Transfer Definitions'!F15="y",'Population Definitions'!$A$6,"")</f>
        <v/>
      </c>
      <c r="D31" t="str">
        <f t="shared" si="0"/>
        <v/>
      </c>
      <c r="E31" t="str">
        <f t="shared" si="1"/>
        <v/>
      </c>
      <c r="F31" t="str">
        <f t="shared" si="2"/>
        <v/>
      </c>
    </row>
    <row r="33" spans="1:22" x14ac:dyDescent="0.2">
      <c r="A33" t="str">
        <f>'Transfer Definitions'!A17</f>
        <v>Migration Type 2</v>
      </c>
      <c r="D33" t="s">
        <v>8</v>
      </c>
      <c r="E33" t="s">
        <v>9</v>
      </c>
      <c r="G33">
        <v>2000</v>
      </c>
      <c r="H33">
        <v>2001</v>
      </c>
      <c r="I33">
        <v>2002</v>
      </c>
      <c r="J33">
        <v>2003</v>
      </c>
      <c r="K33">
        <v>2004</v>
      </c>
      <c r="L33">
        <v>2005</v>
      </c>
      <c r="M33">
        <v>2006</v>
      </c>
      <c r="N33">
        <v>2007</v>
      </c>
      <c r="O33">
        <v>2008</v>
      </c>
      <c r="P33">
        <v>2009</v>
      </c>
      <c r="Q33">
        <v>2010</v>
      </c>
      <c r="R33">
        <v>2011</v>
      </c>
      <c r="S33">
        <v>2012</v>
      </c>
      <c r="T33">
        <v>2013</v>
      </c>
      <c r="U33">
        <v>2014</v>
      </c>
      <c r="V33">
        <v>2015</v>
      </c>
    </row>
    <row r="34" spans="1:22" x14ac:dyDescent="0.2">
      <c r="A34" t="str">
        <f>IF('Transfer Definitions'!C18="y",'Population Definitions'!$A$2,"...")</f>
        <v>...</v>
      </c>
      <c r="B34" t="str">
        <f>IF('Transfer Definitions'!C18="y","---&gt;","")</f>
        <v/>
      </c>
      <c r="C34" t="str">
        <f>IF('Transfer Definitions'!C18="y",'Population Definitions'!$A$3,"")</f>
        <v/>
      </c>
      <c r="D34" t="str">
        <f t="shared" ref="D34:D63" si="3">IF(A34&lt;&gt;"...","Fraction","")</f>
        <v/>
      </c>
      <c r="E34" t="str">
        <f t="shared" ref="E34:E63" si="4">IF(A34&lt;&gt;"...",IF(SUMPRODUCT(--(G34:V34&lt;&gt;""))=0,0,"N.A."),"")</f>
        <v/>
      </c>
      <c r="F34" t="str">
        <f t="shared" ref="F34:F63" si="5">IF(A34&lt;&gt;"...","OR","")</f>
        <v/>
      </c>
    </row>
    <row r="35" spans="1:22" x14ac:dyDescent="0.2">
      <c r="A35" t="str">
        <f>IF('Transfer Definitions'!D18="y",'Population Definitions'!$A$2,"...")</f>
        <v>...</v>
      </c>
      <c r="B35" t="str">
        <f>IF('Transfer Definitions'!D18="y","---&gt;","")</f>
        <v/>
      </c>
      <c r="C35" t="str">
        <f>IF('Transfer Definitions'!D18="y",'Population Definitions'!$A$4,"")</f>
        <v/>
      </c>
      <c r="D35" t="str">
        <f t="shared" si="3"/>
        <v/>
      </c>
      <c r="E35" t="str">
        <f t="shared" si="4"/>
        <v/>
      </c>
      <c r="F35" t="str">
        <f t="shared" si="5"/>
        <v/>
      </c>
    </row>
    <row r="36" spans="1:22" x14ac:dyDescent="0.2">
      <c r="A36" t="str">
        <f>IF('Transfer Definitions'!E18="y",'Population Definitions'!$A$2,"...")</f>
        <v>...</v>
      </c>
      <c r="B36" t="str">
        <f>IF('Transfer Definitions'!E18="y","---&gt;","")</f>
        <v/>
      </c>
      <c r="C36" t="str">
        <f>IF('Transfer Definitions'!E18="y",'Population Definitions'!$A$5,"")</f>
        <v/>
      </c>
      <c r="D36" t="str">
        <f t="shared" si="3"/>
        <v/>
      </c>
      <c r="E36" t="str">
        <f t="shared" si="4"/>
        <v/>
      </c>
      <c r="F36" t="str">
        <f t="shared" si="5"/>
        <v/>
      </c>
    </row>
    <row r="37" spans="1:22" x14ac:dyDescent="0.2">
      <c r="A37" t="str">
        <f>IF('Transfer Definitions'!F18="y",'Population Definitions'!$A$2,"...")</f>
        <v>...</v>
      </c>
      <c r="B37" t="str">
        <f>IF('Transfer Definitions'!F18="y","---&gt;","")</f>
        <v/>
      </c>
      <c r="C37" t="str">
        <f>IF('Transfer Definitions'!F18="y",'Population Definitions'!$A$6,"")</f>
        <v/>
      </c>
      <c r="D37" t="str">
        <f t="shared" si="3"/>
        <v/>
      </c>
      <c r="E37" t="str">
        <f t="shared" si="4"/>
        <v/>
      </c>
      <c r="F37" t="str">
        <f t="shared" si="5"/>
        <v/>
      </c>
    </row>
    <row r="38" spans="1:22" x14ac:dyDescent="0.2">
      <c r="A38" t="str">
        <f>IF('Transfer Definitions'!G18="y",'Population Definitions'!$A$2,"...")</f>
        <v>...</v>
      </c>
      <c r="B38" t="str">
        <f>IF('Transfer Definitions'!G18="y","---&gt;","")</f>
        <v/>
      </c>
      <c r="C38" t="str">
        <f>IF('Transfer Definitions'!G18="y",'Population Definitions'!$A$7,"")</f>
        <v/>
      </c>
      <c r="D38" t="str">
        <f t="shared" si="3"/>
        <v/>
      </c>
      <c r="E38" t="str">
        <f t="shared" si="4"/>
        <v/>
      </c>
      <c r="F38" t="str">
        <f t="shared" si="5"/>
        <v/>
      </c>
    </row>
    <row r="39" spans="1:22" x14ac:dyDescent="0.2">
      <c r="A39" t="str">
        <f>IF('Transfer Definitions'!B19="y",'Population Definitions'!$A$3,"...")</f>
        <v>...</v>
      </c>
      <c r="B39" t="str">
        <f>IF('Transfer Definitions'!B19="y","---&gt;","")</f>
        <v/>
      </c>
      <c r="C39" t="str">
        <f>IF('Transfer Definitions'!B19="y",'Population Definitions'!$A$2,"")</f>
        <v/>
      </c>
      <c r="D39" t="str">
        <f t="shared" si="3"/>
        <v/>
      </c>
      <c r="E39" t="str">
        <f t="shared" si="4"/>
        <v/>
      </c>
      <c r="F39" t="str">
        <f t="shared" si="5"/>
        <v/>
      </c>
    </row>
    <row r="40" spans="1:22" x14ac:dyDescent="0.2">
      <c r="A40" t="str">
        <f>IF('Transfer Definitions'!D19="y",'Population Definitions'!$A$3,"...")</f>
        <v>...</v>
      </c>
      <c r="B40" t="str">
        <f>IF('Transfer Definitions'!D19="y","---&gt;","")</f>
        <v/>
      </c>
      <c r="C40" t="str">
        <f>IF('Transfer Definitions'!D19="y",'Population Definitions'!$A$4,"")</f>
        <v/>
      </c>
      <c r="D40" t="str">
        <f t="shared" si="3"/>
        <v/>
      </c>
      <c r="E40" t="str">
        <f t="shared" si="4"/>
        <v/>
      </c>
      <c r="F40" t="str">
        <f t="shared" si="5"/>
        <v/>
      </c>
    </row>
    <row r="41" spans="1:22" x14ac:dyDescent="0.2">
      <c r="A41" t="str">
        <f>IF('Transfer Definitions'!E19="y",'Population Definitions'!$A$3,"...")</f>
        <v>...</v>
      </c>
      <c r="B41" t="str">
        <f>IF('Transfer Definitions'!E19="y","---&gt;","")</f>
        <v/>
      </c>
      <c r="C41" t="str">
        <f>IF('Transfer Definitions'!E19="y",'Population Definitions'!$A$5,"")</f>
        <v/>
      </c>
      <c r="D41" t="str">
        <f t="shared" si="3"/>
        <v/>
      </c>
      <c r="E41" t="str">
        <f t="shared" si="4"/>
        <v/>
      </c>
      <c r="F41" t="str">
        <f t="shared" si="5"/>
        <v/>
      </c>
    </row>
    <row r="42" spans="1:22" x14ac:dyDescent="0.2">
      <c r="A42" t="str">
        <f>IF('Transfer Definitions'!F19="y",'Population Definitions'!$A$3,"...")</f>
        <v>...</v>
      </c>
      <c r="B42" t="str">
        <f>IF('Transfer Definitions'!F19="y","---&gt;","")</f>
        <v/>
      </c>
      <c r="C42" t="str">
        <f>IF('Transfer Definitions'!F19="y",'Population Definitions'!$A$6,"")</f>
        <v/>
      </c>
      <c r="D42" t="str">
        <f t="shared" si="3"/>
        <v/>
      </c>
      <c r="E42" t="str">
        <f t="shared" si="4"/>
        <v/>
      </c>
      <c r="F42" t="str">
        <f t="shared" si="5"/>
        <v/>
      </c>
    </row>
    <row r="43" spans="1:22" x14ac:dyDescent="0.2">
      <c r="A43" t="str">
        <f>IF('Transfer Definitions'!G19="y",'Population Definitions'!$A$3,"...")</f>
        <v>...</v>
      </c>
      <c r="B43" t="str">
        <f>IF('Transfer Definitions'!G19="y","---&gt;","")</f>
        <v/>
      </c>
      <c r="C43" t="str">
        <f>IF('Transfer Definitions'!G19="y",'Population Definitions'!$A$7,"")</f>
        <v/>
      </c>
      <c r="D43" t="str">
        <f t="shared" si="3"/>
        <v/>
      </c>
      <c r="E43" t="str">
        <f t="shared" si="4"/>
        <v/>
      </c>
      <c r="F43" t="str">
        <f t="shared" si="5"/>
        <v/>
      </c>
    </row>
    <row r="44" spans="1:22" x14ac:dyDescent="0.2">
      <c r="A44" t="str">
        <f>IF('Transfer Definitions'!B20="y",'Population Definitions'!$A$4,"...")</f>
        <v>...</v>
      </c>
      <c r="B44" t="str">
        <f>IF('Transfer Definitions'!B20="y","---&gt;","")</f>
        <v/>
      </c>
      <c r="C44" t="str">
        <f>IF('Transfer Definitions'!B20="y",'Population Definitions'!$A$2,"")</f>
        <v/>
      </c>
      <c r="D44" t="str">
        <f t="shared" si="3"/>
        <v/>
      </c>
      <c r="E44" t="str">
        <f t="shared" si="4"/>
        <v/>
      </c>
      <c r="F44" t="str">
        <f t="shared" si="5"/>
        <v/>
      </c>
    </row>
    <row r="45" spans="1:22" x14ac:dyDescent="0.2">
      <c r="A45" t="str">
        <f>IF('Transfer Definitions'!C20="y",'Population Definitions'!$A$4,"...")</f>
        <v>...</v>
      </c>
      <c r="B45" t="str">
        <f>IF('Transfer Definitions'!C20="y","---&gt;","")</f>
        <v/>
      </c>
      <c r="C45" t="str">
        <f>IF('Transfer Definitions'!C20="y",'Population Definitions'!$A$3,"")</f>
        <v/>
      </c>
      <c r="D45" t="str">
        <f t="shared" si="3"/>
        <v/>
      </c>
      <c r="E45" t="str">
        <f t="shared" si="4"/>
        <v/>
      </c>
      <c r="F45" t="str">
        <f t="shared" si="5"/>
        <v/>
      </c>
    </row>
    <row r="46" spans="1:22" x14ac:dyDescent="0.2">
      <c r="A46" t="str">
        <f>IF('Transfer Definitions'!E20="y",'Population Definitions'!$A$4,"...")</f>
        <v>...</v>
      </c>
      <c r="B46" t="str">
        <f>IF('Transfer Definitions'!E20="y","---&gt;","")</f>
        <v/>
      </c>
      <c r="C46" t="str">
        <f>IF('Transfer Definitions'!E20="y",'Population Definitions'!$A$5,"")</f>
        <v/>
      </c>
      <c r="D46" t="str">
        <f t="shared" si="3"/>
        <v/>
      </c>
      <c r="E46" t="str">
        <f t="shared" si="4"/>
        <v/>
      </c>
      <c r="F46" t="str">
        <f t="shared" si="5"/>
        <v/>
      </c>
    </row>
    <row r="47" spans="1:22" x14ac:dyDescent="0.2">
      <c r="A47" t="str">
        <f>IF('Transfer Definitions'!F20="y",'Population Definitions'!$A$4,"...")</f>
        <v>...</v>
      </c>
      <c r="B47" t="str">
        <f>IF('Transfer Definitions'!F20="y","---&gt;","")</f>
        <v/>
      </c>
      <c r="C47" t="str">
        <f>IF('Transfer Definitions'!F20="y",'Population Definitions'!$A$6,"")</f>
        <v/>
      </c>
      <c r="D47" t="str">
        <f t="shared" si="3"/>
        <v/>
      </c>
      <c r="E47" t="str">
        <f t="shared" si="4"/>
        <v/>
      </c>
      <c r="F47" t="str">
        <f t="shared" si="5"/>
        <v/>
      </c>
    </row>
    <row r="48" spans="1:22" x14ac:dyDescent="0.2">
      <c r="A48" t="str">
        <f>IF('Transfer Definitions'!G20="y",'Population Definitions'!$A$4,"...")</f>
        <v>...</v>
      </c>
      <c r="B48" t="str">
        <f>IF('Transfer Definitions'!G20="y","---&gt;","")</f>
        <v/>
      </c>
      <c r="C48" t="str">
        <f>IF('Transfer Definitions'!G20="y",'Population Definitions'!$A$7,"")</f>
        <v/>
      </c>
      <c r="D48" t="str">
        <f t="shared" si="3"/>
        <v/>
      </c>
      <c r="E48" t="str">
        <f t="shared" si="4"/>
        <v/>
      </c>
      <c r="F48" t="str">
        <f t="shared" si="5"/>
        <v/>
      </c>
    </row>
    <row r="49" spans="1:6" x14ac:dyDescent="0.2">
      <c r="A49" t="str">
        <f>IF('Transfer Definitions'!B21="y",'Population Definitions'!$A$5,"...")</f>
        <v>...</v>
      </c>
      <c r="B49" t="str">
        <f>IF('Transfer Definitions'!B21="y","---&gt;","")</f>
        <v/>
      </c>
      <c r="C49" t="str">
        <f>IF('Transfer Definitions'!B21="y",'Population Definitions'!$A$2,"")</f>
        <v/>
      </c>
      <c r="D49" t="str">
        <f t="shared" si="3"/>
        <v/>
      </c>
      <c r="E49" t="str">
        <f t="shared" si="4"/>
        <v/>
      </c>
      <c r="F49" t="str">
        <f t="shared" si="5"/>
        <v/>
      </c>
    </row>
    <row r="50" spans="1:6" x14ac:dyDescent="0.2">
      <c r="A50" t="str">
        <f>IF('Transfer Definitions'!C21="y",'Population Definitions'!$A$5,"...")</f>
        <v>...</v>
      </c>
      <c r="B50" t="str">
        <f>IF('Transfer Definitions'!C21="y","---&gt;","")</f>
        <v/>
      </c>
      <c r="C50" t="str">
        <f>IF('Transfer Definitions'!C21="y",'Population Definitions'!$A$3,"")</f>
        <v/>
      </c>
      <c r="D50" t="str">
        <f t="shared" si="3"/>
        <v/>
      </c>
      <c r="E50" t="str">
        <f t="shared" si="4"/>
        <v/>
      </c>
      <c r="F50" t="str">
        <f t="shared" si="5"/>
        <v/>
      </c>
    </row>
    <row r="51" spans="1:6" x14ac:dyDescent="0.2">
      <c r="A51" t="str">
        <f>IF('Transfer Definitions'!D21="y",'Population Definitions'!$A$5,"...")</f>
        <v>...</v>
      </c>
      <c r="B51" t="str">
        <f>IF('Transfer Definitions'!D21="y","---&gt;","")</f>
        <v/>
      </c>
      <c r="C51" t="str">
        <f>IF('Transfer Definitions'!D21="y",'Population Definitions'!$A$4,"")</f>
        <v/>
      </c>
      <c r="D51" t="str">
        <f t="shared" si="3"/>
        <v/>
      </c>
      <c r="E51" t="str">
        <f t="shared" si="4"/>
        <v/>
      </c>
      <c r="F51" t="str">
        <f t="shared" si="5"/>
        <v/>
      </c>
    </row>
    <row r="52" spans="1:6" x14ac:dyDescent="0.2">
      <c r="A52" t="str">
        <f>IF('Transfer Definitions'!F21="y",'Population Definitions'!$A$5,"...")</f>
        <v>...</v>
      </c>
      <c r="B52" t="str">
        <f>IF('Transfer Definitions'!F21="y","---&gt;","")</f>
        <v/>
      </c>
      <c r="C52" t="str">
        <f>IF('Transfer Definitions'!F21="y",'Population Definitions'!$A$6,"")</f>
        <v/>
      </c>
      <c r="D52" t="str">
        <f t="shared" si="3"/>
        <v/>
      </c>
      <c r="E52" t="str">
        <f t="shared" si="4"/>
        <v/>
      </c>
      <c r="F52" t="str">
        <f t="shared" si="5"/>
        <v/>
      </c>
    </row>
    <row r="53" spans="1:6" x14ac:dyDescent="0.2">
      <c r="A53" t="str">
        <f>IF('Transfer Definitions'!G21="y",'Population Definitions'!$A$5,"...")</f>
        <v>...</v>
      </c>
      <c r="B53" t="str">
        <f>IF('Transfer Definitions'!G21="y","---&gt;","")</f>
        <v/>
      </c>
      <c r="C53" t="str">
        <f>IF('Transfer Definitions'!G21="y",'Population Definitions'!$A$7,"")</f>
        <v/>
      </c>
      <c r="D53" t="str">
        <f t="shared" si="3"/>
        <v/>
      </c>
      <c r="E53" t="str">
        <f t="shared" si="4"/>
        <v/>
      </c>
      <c r="F53" t="str">
        <f t="shared" si="5"/>
        <v/>
      </c>
    </row>
    <row r="54" spans="1:6" x14ac:dyDescent="0.2">
      <c r="A54" t="str">
        <f>IF('Transfer Definitions'!B22="y",'Population Definitions'!$A$6,"...")</f>
        <v>...</v>
      </c>
      <c r="B54" t="str">
        <f>IF('Transfer Definitions'!B22="y","---&gt;","")</f>
        <v/>
      </c>
      <c r="C54" t="str">
        <f>IF('Transfer Definitions'!B22="y",'Population Definitions'!$A$2,"")</f>
        <v/>
      </c>
      <c r="D54" t="str">
        <f t="shared" si="3"/>
        <v/>
      </c>
      <c r="E54" t="str">
        <f t="shared" si="4"/>
        <v/>
      </c>
      <c r="F54" t="str">
        <f t="shared" si="5"/>
        <v/>
      </c>
    </row>
    <row r="55" spans="1:6" x14ac:dyDescent="0.2">
      <c r="A55" t="str">
        <f>IF('Transfer Definitions'!C22="y",'Population Definitions'!$A$6,"...")</f>
        <v>...</v>
      </c>
      <c r="B55" t="str">
        <f>IF('Transfer Definitions'!C22="y","---&gt;","")</f>
        <v/>
      </c>
      <c r="C55" t="str">
        <f>IF('Transfer Definitions'!C22="y",'Population Definitions'!$A$3,"")</f>
        <v/>
      </c>
      <c r="D55" t="str">
        <f t="shared" si="3"/>
        <v/>
      </c>
      <c r="E55" t="str">
        <f t="shared" si="4"/>
        <v/>
      </c>
      <c r="F55" t="str">
        <f t="shared" si="5"/>
        <v/>
      </c>
    </row>
    <row r="56" spans="1:6" x14ac:dyDescent="0.2">
      <c r="A56" t="str">
        <f>IF('Transfer Definitions'!D22="y",'Population Definitions'!$A$6,"...")</f>
        <v>...</v>
      </c>
      <c r="B56" t="str">
        <f>IF('Transfer Definitions'!D22="y","---&gt;","")</f>
        <v/>
      </c>
      <c r="C56" t="str">
        <f>IF('Transfer Definitions'!D22="y",'Population Definitions'!$A$4,"")</f>
        <v/>
      </c>
      <c r="D56" t="str">
        <f t="shared" si="3"/>
        <v/>
      </c>
      <c r="E56" t="str">
        <f t="shared" si="4"/>
        <v/>
      </c>
      <c r="F56" t="str">
        <f t="shared" si="5"/>
        <v/>
      </c>
    </row>
    <row r="57" spans="1:6" x14ac:dyDescent="0.2">
      <c r="A57" t="str">
        <f>IF('Transfer Definitions'!E22="y",'Population Definitions'!$A$6,"...")</f>
        <v>...</v>
      </c>
      <c r="B57" t="str">
        <f>IF('Transfer Definitions'!E22="y","---&gt;","")</f>
        <v/>
      </c>
      <c r="C57" t="str">
        <f>IF('Transfer Definitions'!E22="y",'Population Definitions'!$A$5,"")</f>
        <v/>
      </c>
      <c r="D57" t="str">
        <f t="shared" si="3"/>
        <v/>
      </c>
      <c r="E57" t="str">
        <f t="shared" si="4"/>
        <v/>
      </c>
      <c r="F57" t="str">
        <f t="shared" si="5"/>
        <v/>
      </c>
    </row>
    <row r="58" spans="1:6" x14ac:dyDescent="0.2">
      <c r="A58" t="str">
        <f>IF('Transfer Definitions'!G22="y",'Population Definitions'!$A$6,"...")</f>
        <v>...</v>
      </c>
      <c r="B58" t="str">
        <f>IF('Transfer Definitions'!G22="y","---&gt;","")</f>
        <v/>
      </c>
      <c r="C58" t="str">
        <f>IF('Transfer Definitions'!G22="y",'Population Definitions'!$A$7,"")</f>
        <v/>
      </c>
      <c r="D58" t="str">
        <f t="shared" si="3"/>
        <v/>
      </c>
      <c r="E58" t="str">
        <f t="shared" si="4"/>
        <v/>
      </c>
      <c r="F58" t="str">
        <f t="shared" si="5"/>
        <v/>
      </c>
    </row>
    <row r="59" spans="1:6" x14ac:dyDescent="0.2">
      <c r="A59" t="str">
        <f>IF('Transfer Definitions'!B23="y",'Population Definitions'!$A$7,"...")</f>
        <v>...</v>
      </c>
      <c r="B59" t="str">
        <f>IF('Transfer Definitions'!B23="y","---&gt;","")</f>
        <v/>
      </c>
      <c r="C59" t="str">
        <f>IF('Transfer Definitions'!B23="y",'Population Definitions'!$A$2,"")</f>
        <v/>
      </c>
      <c r="D59" t="str">
        <f t="shared" si="3"/>
        <v/>
      </c>
      <c r="E59" t="str">
        <f t="shared" si="4"/>
        <v/>
      </c>
      <c r="F59" t="str">
        <f t="shared" si="5"/>
        <v/>
      </c>
    </row>
    <row r="60" spans="1:6" x14ac:dyDescent="0.2">
      <c r="A60" t="str">
        <f>IF('Transfer Definitions'!C23="y",'Population Definitions'!$A$7,"...")</f>
        <v>...</v>
      </c>
      <c r="B60" t="str">
        <f>IF('Transfer Definitions'!C23="y","---&gt;","")</f>
        <v/>
      </c>
      <c r="C60" t="str">
        <f>IF('Transfer Definitions'!C23="y",'Population Definitions'!$A$3,"")</f>
        <v/>
      </c>
      <c r="D60" t="str">
        <f t="shared" si="3"/>
        <v/>
      </c>
      <c r="E60" t="str">
        <f t="shared" si="4"/>
        <v/>
      </c>
      <c r="F60" t="str">
        <f t="shared" si="5"/>
        <v/>
      </c>
    </row>
    <row r="61" spans="1:6" x14ac:dyDescent="0.2">
      <c r="A61" t="str">
        <f>IF('Transfer Definitions'!D23="y",'Population Definitions'!$A$7,"...")</f>
        <v>...</v>
      </c>
      <c r="B61" t="str">
        <f>IF('Transfer Definitions'!D23="y","---&gt;","")</f>
        <v/>
      </c>
      <c r="C61" t="str">
        <f>IF('Transfer Definitions'!D23="y",'Population Definitions'!$A$4,"")</f>
        <v/>
      </c>
      <c r="D61" t="str">
        <f t="shared" si="3"/>
        <v/>
      </c>
      <c r="E61" t="str">
        <f t="shared" si="4"/>
        <v/>
      </c>
      <c r="F61" t="str">
        <f t="shared" si="5"/>
        <v/>
      </c>
    </row>
    <row r="62" spans="1:6" x14ac:dyDescent="0.2">
      <c r="A62" t="str">
        <f>IF('Transfer Definitions'!E23="y",'Population Definitions'!$A$7,"...")</f>
        <v>...</v>
      </c>
      <c r="B62" t="str">
        <f>IF('Transfer Definitions'!E23="y","---&gt;","")</f>
        <v/>
      </c>
      <c r="C62" t="str">
        <f>IF('Transfer Definitions'!E23="y",'Population Definitions'!$A$5,"")</f>
        <v/>
      </c>
      <c r="D62" t="str">
        <f t="shared" si="3"/>
        <v/>
      </c>
      <c r="E62" t="str">
        <f t="shared" si="4"/>
        <v/>
      </c>
      <c r="F62" t="str">
        <f t="shared" si="5"/>
        <v/>
      </c>
    </row>
    <row r="63" spans="1:6" x14ac:dyDescent="0.2">
      <c r="A63" t="str">
        <f>IF('Transfer Definitions'!F23="y",'Population Definitions'!$A$7,"...")</f>
        <v>...</v>
      </c>
      <c r="B63" t="str">
        <f>IF('Transfer Definitions'!F23="y","---&gt;","")</f>
        <v/>
      </c>
      <c r="C63" t="str">
        <f>IF('Transfer Definitions'!F23="y",'Population Definitions'!$A$6,"")</f>
        <v/>
      </c>
      <c r="D63" t="str">
        <f t="shared" si="3"/>
        <v/>
      </c>
      <c r="E63" t="str">
        <f t="shared" si="4"/>
        <v/>
      </c>
      <c r="F63" t="str">
        <f t="shared" si="5"/>
        <v/>
      </c>
    </row>
  </sheetData>
  <dataValidations count="60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4">
      <formula1>"Fraction,Number"</formula1>
    </dataValidation>
    <dataValidation type="list" showInputMessage="1" showErrorMessage="1" sqref="D45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  <col min="20" max="20" width="10.5" customWidth="1"/>
    <col min="25" max="25" width="9.1640625" bestFit="1" customWidth="1"/>
  </cols>
  <sheetData>
    <row r="1" spans="1:20" x14ac:dyDescent="0.2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 t="str">
        <f>IF(SUMPRODUCT(--(E2:T2&lt;&gt;""))=0,1000000,"N.A.")</f>
        <v>N.A.</v>
      </c>
      <c r="D2" t="s">
        <v>12</v>
      </c>
      <c r="E2">
        <v>460895</v>
      </c>
      <c r="F2">
        <v>454919</v>
      </c>
      <c r="G2">
        <v>449853</v>
      </c>
      <c r="H2">
        <v>445935</v>
      </c>
      <c r="I2">
        <v>445183</v>
      </c>
      <c r="J2">
        <v>449370</v>
      </c>
      <c r="K2">
        <v>462460</v>
      </c>
      <c r="L2">
        <v>472794</v>
      </c>
      <c r="M2">
        <v>482564</v>
      </c>
      <c r="N2">
        <v>494176</v>
      </c>
      <c r="O2">
        <v>509391</v>
      </c>
      <c r="P2">
        <v>526635</v>
      </c>
      <c r="Q2">
        <v>545959</v>
      </c>
      <c r="R2">
        <v>564931</v>
      </c>
      <c r="S2">
        <v>579119</v>
      </c>
      <c r="T2">
        <v>586330</v>
      </c>
    </row>
    <row r="3" spans="1:20" x14ac:dyDescent="0.2">
      <c r="A3" t="str">
        <f>'Population Definitions'!$A$3</f>
        <v>Gen 5-14</v>
      </c>
      <c r="B3" t="s">
        <v>11</v>
      </c>
      <c r="C3" t="str">
        <f>IF(SUMPRODUCT(--(E3:T3&lt;&gt;""))=0,1000000,"N.A.")</f>
        <v>N.A.</v>
      </c>
      <c r="D3" t="s">
        <v>12</v>
      </c>
      <c r="E3">
        <v>1378121</v>
      </c>
      <c r="F3">
        <v>1311002</v>
      </c>
      <c r="G3">
        <v>1241841</v>
      </c>
      <c r="H3">
        <v>1174143</v>
      </c>
      <c r="I3">
        <v>1111714</v>
      </c>
      <c r="J3">
        <v>1056221</v>
      </c>
      <c r="K3">
        <v>1006743</v>
      </c>
      <c r="L3">
        <v>966711</v>
      </c>
      <c r="M3">
        <v>936285</v>
      </c>
      <c r="N3">
        <v>914507</v>
      </c>
      <c r="O3">
        <v>899809</v>
      </c>
      <c r="P3">
        <v>889270</v>
      </c>
      <c r="Q3">
        <v>890027</v>
      </c>
      <c r="R3">
        <v>901152</v>
      </c>
      <c r="S3">
        <v>919021</v>
      </c>
      <c r="T3">
        <v>939479</v>
      </c>
    </row>
    <row r="4" spans="1:20" x14ac:dyDescent="0.2">
      <c r="A4" t="str">
        <f>'Population Definitions'!$A$4</f>
        <v>Gen 15-64</v>
      </c>
      <c r="B4" t="s">
        <v>11</v>
      </c>
      <c r="C4" t="str">
        <f>IF(SUMPRODUCT(--(E4:T4&lt;&gt;""))=0,1000000,"N.A.")</f>
        <v>N.A.</v>
      </c>
      <c r="D4" t="s">
        <v>12</v>
      </c>
      <c r="E4">
        <v>6772442.0000000009</v>
      </c>
      <c r="F4">
        <v>6761738</v>
      </c>
      <c r="G4">
        <v>6744970</v>
      </c>
      <c r="H4">
        <v>6727554</v>
      </c>
      <c r="I4">
        <v>6716837</v>
      </c>
      <c r="J4">
        <v>6717244</v>
      </c>
      <c r="K4">
        <v>6714551</v>
      </c>
      <c r="L4">
        <v>6725323</v>
      </c>
      <c r="M4">
        <v>6742074</v>
      </c>
      <c r="N4">
        <v>6754942</v>
      </c>
      <c r="O4">
        <v>6758057</v>
      </c>
      <c r="P4">
        <v>6744728</v>
      </c>
      <c r="Q4">
        <v>6725379</v>
      </c>
      <c r="R4">
        <v>6701386</v>
      </c>
      <c r="S4">
        <v>6674183</v>
      </c>
      <c r="T4">
        <v>6642412.9999999991</v>
      </c>
    </row>
    <row r="5" spans="1:20" x14ac:dyDescent="0.2">
      <c r="A5" t="str">
        <f>'Population Definitions'!$A$5</f>
        <v>Gen 65+</v>
      </c>
      <c r="B5" t="s">
        <v>11</v>
      </c>
      <c r="C5" t="str">
        <f>IF(SUMPRODUCT(--(E5:T5&lt;&gt;""))=0,1000000,"N.A.")</f>
        <v>N.A.</v>
      </c>
      <c r="D5" t="s">
        <v>12</v>
      </c>
      <c r="E5">
        <v>1340064.9999999988</v>
      </c>
      <c r="F5">
        <v>1363371.0000000007</v>
      </c>
      <c r="G5">
        <v>1388648.0000000007</v>
      </c>
      <c r="H5">
        <v>1410703.9999999981</v>
      </c>
      <c r="I5">
        <v>1421580.0000000005</v>
      </c>
      <c r="J5">
        <v>1417308.9999999995</v>
      </c>
      <c r="K5">
        <v>1410012.0000000007</v>
      </c>
      <c r="L5">
        <v>1390770</v>
      </c>
      <c r="M5">
        <v>1365071</v>
      </c>
      <c r="N5">
        <v>1341238.0000000002</v>
      </c>
      <c r="O5">
        <v>1324413.0000000005</v>
      </c>
      <c r="P5">
        <v>1326593.0000000002</v>
      </c>
      <c r="Q5">
        <v>1329152.9999999995</v>
      </c>
      <c r="R5">
        <v>1329385</v>
      </c>
      <c r="S5">
        <v>1327665.0000000014</v>
      </c>
      <c r="T5">
        <v>1327603.9999999995</v>
      </c>
    </row>
    <row r="6" spans="1:20" x14ac:dyDescent="0.2">
      <c r="A6" t="str">
        <f>'Population Definitions'!$A$6</f>
        <v>PLHIV 15+</v>
      </c>
      <c r="B6" t="s">
        <v>11</v>
      </c>
      <c r="C6">
        <f>IF(SUMPRODUCT(--(E6:T6&lt;&gt;""))=0,36000,"N.A.")</f>
        <v>36000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>IF(SUMPRODUCT(--(E7:T7&lt;&gt;""))=0,29000,"N.A.")</f>
        <v>29000</v>
      </c>
      <c r="D7" t="s">
        <v>12</v>
      </c>
    </row>
    <row r="9" spans="1:20" x14ac:dyDescent="0.2">
      <c r="A9" t="s">
        <v>31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ht="16" x14ac:dyDescent="0.2">
      <c r="A10" t="str">
        <f>'Population Definitions'!$A$2</f>
        <v>Gen 0-4</v>
      </c>
      <c r="B10" t="s">
        <v>11</v>
      </c>
      <c r="C10" t="str">
        <f t="shared" ref="C10:C15" si="0">IF(SUMPRODUCT(--(E10:T10&lt;&gt;""))=0,0,"N.A.")</f>
        <v>N.A.</v>
      </c>
      <c r="D10" t="s">
        <v>12</v>
      </c>
      <c r="E10" s="4">
        <v>90068.800000000003</v>
      </c>
      <c r="F10" s="4">
        <v>90068.800000000003</v>
      </c>
      <c r="G10" s="4">
        <v>90068.800000000003</v>
      </c>
      <c r="H10" s="4">
        <v>90068.800000000003</v>
      </c>
      <c r="I10" s="4">
        <v>90068.800000000003</v>
      </c>
      <c r="J10" s="4">
        <v>102352.40000000001</v>
      </c>
      <c r="K10" s="4">
        <v>102352.40000000001</v>
      </c>
      <c r="L10" s="4">
        <v>102352.40000000001</v>
      </c>
      <c r="M10" s="4">
        <v>102352.40000000001</v>
      </c>
      <c r="N10" s="4">
        <v>102352.40000000001</v>
      </c>
      <c r="O10" s="4">
        <v>111124.59999999999</v>
      </c>
      <c r="P10" s="4">
        <v>111124.59999999999</v>
      </c>
      <c r="Q10" s="4">
        <v>111124.59999999999</v>
      </c>
      <c r="R10" s="4">
        <v>111124.59999999999</v>
      </c>
      <c r="S10" s="4">
        <v>111124.59999999999</v>
      </c>
      <c r="T10" s="4">
        <v>109426.4</v>
      </c>
    </row>
    <row r="11" spans="1:20" x14ac:dyDescent="0.2">
      <c r="A11" t="str">
        <f>'Population Definitions'!$A$3</f>
        <v>Gen 5-14</v>
      </c>
      <c r="B11" t="s">
        <v>11</v>
      </c>
      <c r="C11">
        <f t="shared" si="0"/>
        <v>0</v>
      </c>
      <c r="D11" t="s">
        <v>12</v>
      </c>
    </row>
    <row r="12" spans="1:20" x14ac:dyDescent="0.2">
      <c r="A12" t="str">
        <f>'Population Definitions'!$A$4</f>
        <v>Gen 15-64</v>
      </c>
      <c r="B12" t="s">
        <v>11</v>
      </c>
      <c r="C12">
        <f t="shared" si="0"/>
        <v>0</v>
      </c>
      <c r="D12" t="s">
        <v>12</v>
      </c>
    </row>
    <row r="13" spans="1:20" x14ac:dyDescent="0.2">
      <c r="A13" t="str">
        <f>'Population Definitions'!$A$5</f>
        <v>Gen 65+</v>
      </c>
      <c r="B13" t="s">
        <v>11</v>
      </c>
      <c r="C13">
        <f t="shared" si="0"/>
        <v>0</v>
      </c>
      <c r="D13" t="s">
        <v>12</v>
      </c>
    </row>
    <row r="14" spans="1:20" x14ac:dyDescent="0.2">
      <c r="A14" t="str">
        <f>'Population Definitions'!$A$6</f>
        <v>PLHIV 15+</v>
      </c>
      <c r="B14" t="s">
        <v>11</v>
      </c>
      <c r="C14">
        <f t="shared" si="0"/>
        <v>0</v>
      </c>
      <c r="D14" t="s">
        <v>12</v>
      </c>
    </row>
    <row r="15" spans="1:20" x14ac:dyDescent="0.2">
      <c r="A15" t="str">
        <f>'Population Definitions'!$A$7</f>
        <v>Prisoners</v>
      </c>
      <c r="B15" t="s">
        <v>11</v>
      </c>
      <c r="C15">
        <f t="shared" si="0"/>
        <v>0</v>
      </c>
      <c r="D15" t="s">
        <v>12</v>
      </c>
    </row>
    <row r="17" spans="1:20" x14ac:dyDescent="0.2">
      <c r="A17" t="s">
        <v>42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10</v>
      </c>
      <c r="C18" t="str">
        <f t="shared" ref="C18:C23" si="1">IF(SUMPRODUCT(--(E18:T18&lt;&gt;""))=0,0,"N.A.")</f>
        <v>N.A.</v>
      </c>
      <c r="D18" t="s">
        <v>12</v>
      </c>
      <c r="E18">
        <v>2.3999999999999998E-3</v>
      </c>
      <c r="F18">
        <v>2.3999999999999998E-3</v>
      </c>
      <c r="G18">
        <v>2.5000000000000001E-3</v>
      </c>
      <c r="H18">
        <v>2.5000000000000001E-3</v>
      </c>
      <c r="I18">
        <v>2.5000000000000001E-3</v>
      </c>
      <c r="J18">
        <v>1.8E-3</v>
      </c>
      <c r="K18">
        <v>1.8E-3</v>
      </c>
      <c r="L18">
        <v>1.6999999999999999E-3</v>
      </c>
      <c r="M18">
        <v>1.6999999999999999E-3</v>
      </c>
      <c r="N18" s="2">
        <v>1.6999999999999999E-3</v>
      </c>
      <c r="O18" s="2">
        <v>1.1999999999999999E-3</v>
      </c>
      <c r="P18" s="2">
        <v>1.1999999999999999E-3</v>
      </c>
      <c r="Q18">
        <v>1.1000000000000001E-3</v>
      </c>
      <c r="R18" s="2">
        <v>1.1000000000000001E-3</v>
      </c>
      <c r="S18" s="2">
        <v>1.1000000000000001E-3</v>
      </c>
      <c r="T18">
        <v>8.9999999999999998E-4</v>
      </c>
    </row>
    <row r="19" spans="1:20" x14ac:dyDescent="0.2">
      <c r="A19" t="str">
        <f>'Population Definitions'!$A$3</f>
        <v>Gen 5-14</v>
      </c>
      <c r="B19" t="s">
        <v>10</v>
      </c>
      <c r="C19" t="str">
        <f t="shared" si="1"/>
        <v>N.A.</v>
      </c>
      <c r="D19" t="s">
        <v>12</v>
      </c>
      <c r="E19">
        <v>2.9999999999999997E-4</v>
      </c>
      <c r="F19">
        <v>2.9999999999999997E-4</v>
      </c>
      <c r="G19">
        <v>2.9999999999999997E-4</v>
      </c>
      <c r="H19">
        <v>2.9999999999999997E-4</v>
      </c>
      <c r="I19">
        <v>2.9999999999999997E-4</v>
      </c>
      <c r="J19">
        <v>2.0000000000000001E-4</v>
      </c>
      <c r="K19">
        <v>2.0000000000000001E-4</v>
      </c>
      <c r="L19">
        <v>2.0000000000000001E-4</v>
      </c>
      <c r="M19">
        <v>2.0000000000000001E-4</v>
      </c>
      <c r="N19">
        <v>2.9999999999999997E-4</v>
      </c>
      <c r="O19">
        <v>2.0000000000000001E-4</v>
      </c>
      <c r="P19">
        <v>2.0000000000000001E-4</v>
      </c>
      <c r="Q19">
        <v>2.0000000000000001E-4</v>
      </c>
      <c r="R19">
        <v>2.0000000000000001E-4</v>
      </c>
      <c r="S19">
        <v>2.0000000000000001E-4</v>
      </c>
      <c r="T19">
        <v>2.0000000000000001E-4</v>
      </c>
    </row>
    <row r="20" spans="1:20" x14ac:dyDescent="0.2">
      <c r="A20" t="str">
        <f>'Population Definitions'!$A$4</f>
        <v>Gen 15-64</v>
      </c>
      <c r="B20" t="s">
        <v>10</v>
      </c>
      <c r="C20" t="str">
        <f t="shared" si="1"/>
        <v>N.A.</v>
      </c>
      <c r="D20" t="s">
        <v>12</v>
      </c>
      <c r="E20">
        <v>7.0000000000000001E-3</v>
      </c>
      <c r="F20">
        <v>7.0000000000000001E-3</v>
      </c>
      <c r="G20">
        <v>7.0000000000000001E-3</v>
      </c>
      <c r="H20">
        <v>7.0000000000000001E-3</v>
      </c>
      <c r="I20">
        <v>7.0000000000000001E-3</v>
      </c>
      <c r="J20">
        <v>6.6E-3</v>
      </c>
      <c r="K20">
        <v>6.6E-3</v>
      </c>
      <c r="L20">
        <v>6.6E-3</v>
      </c>
      <c r="M20">
        <v>6.6E-3</v>
      </c>
      <c r="N20">
        <v>6.6E-3</v>
      </c>
      <c r="O20">
        <v>6.4999999999999997E-3</v>
      </c>
      <c r="P20">
        <v>6.6E-3</v>
      </c>
      <c r="Q20">
        <v>6.6E-3</v>
      </c>
      <c r="R20">
        <v>6.6E-3</v>
      </c>
      <c r="S20">
        <v>6.7000000000000002E-3</v>
      </c>
      <c r="T20">
        <v>6.7999999999999996E-3</v>
      </c>
    </row>
    <row r="21" spans="1:20" x14ac:dyDescent="0.2">
      <c r="A21" t="str">
        <f>'Population Definitions'!$A$5</f>
        <v>Gen 65+</v>
      </c>
      <c r="B21" t="s">
        <v>10</v>
      </c>
      <c r="C21" t="str">
        <f t="shared" si="1"/>
        <v>N.A.</v>
      </c>
      <c r="D21" t="s">
        <v>12</v>
      </c>
      <c r="E21">
        <v>7.5700000000000003E-2</v>
      </c>
      <c r="F21">
        <v>7.4499999999999997E-2</v>
      </c>
      <c r="G21">
        <v>7.3099999999999998E-2</v>
      </c>
      <c r="H21">
        <v>7.1999999999999995E-2</v>
      </c>
      <c r="I21">
        <v>7.1400000000000005E-2</v>
      </c>
      <c r="J21">
        <v>6.9500000000000006E-2</v>
      </c>
      <c r="K21">
        <v>6.9800000000000001E-2</v>
      </c>
      <c r="L21">
        <v>7.0800000000000002E-2</v>
      </c>
      <c r="M21">
        <v>7.2099999999999997E-2</v>
      </c>
      <c r="N21">
        <v>7.3400000000000007E-2</v>
      </c>
      <c r="O21">
        <v>6.6900000000000001E-2</v>
      </c>
      <c r="P21">
        <v>6.6799999999999998E-2</v>
      </c>
      <c r="Q21">
        <v>6.6699999999999995E-2</v>
      </c>
      <c r="R21">
        <v>6.6699999999999995E-2</v>
      </c>
      <c r="S21">
        <v>6.6799999999999998E-2</v>
      </c>
      <c r="T21" s="3">
        <v>6.9000000000000006E-2</v>
      </c>
    </row>
    <row r="22" spans="1:20" x14ac:dyDescent="0.2">
      <c r="A22" t="str">
        <f>'Population Definitions'!$A$6</f>
        <v>PLHIV 15+</v>
      </c>
      <c r="B22" t="s">
        <v>10</v>
      </c>
      <c r="C22">
        <f t="shared" si="1"/>
        <v>0</v>
      </c>
      <c r="D22" t="s">
        <v>12</v>
      </c>
    </row>
    <row r="23" spans="1:20" x14ac:dyDescent="0.2">
      <c r="A23" t="str">
        <f>'Population Definitions'!$A$7</f>
        <v>Prisoners</v>
      </c>
      <c r="B23" t="s">
        <v>10</v>
      </c>
      <c r="C23">
        <f t="shared" si="1"/>
        <v>0</v>
      </c>
      <c r="D23" t="s">
        <v>12</v>
      </c>
    </row>
  </sheetData>
  <dataValidations count="1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: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A29" workbookViewId="0">
      <selection activeCell="H66" sqref="H66:N69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  <col min="8" max="8" width="11.83203125" bestFit="1" customWidth="1"/>
  </cols>
  <sheetData>
    <row r="1" spans="1:20" x14ac:dyDescent="0.2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H2">
        <f>'Notified Cases'!H2/'General Demographics'!$H$2</f>
        <v>5.3819502842342493E-5</v>
      </c>
      <c r="I2">
        <f>'Notified Cases'!I2/'General Demographics'!I2</f>
        <v>6.2895483430409514E-5</v>
      </c>
      <c r="J2">
        <f>'Notified Cases'!J2/'General Demographics'!J2</f>
        <v>7.7886819324832541E-5</v>
      </c>
      <c r="K2">
        <f>'Notified Cases'!K2/'General Demographics'!K2</f>
        <v>5.6221078579769064E-5</v>
      </c>
      <c r="L2">
        <f>'Notified Cases'!L2/'General Demographics'!L2</f>
        <v>2.3265946691370873E-5</v>
      </c>
      <c r="M2">
        <f>'Notified Cases'!M2/'General Demographics'!M2</f>
        <v>2.279490388839615E-5</v>
      </c>
      <c r="N2">
        <f>'Notified Cases'!N2/'General Demographics'!N2</f>
        <v>7.6895680891018591E-5</v>
      </c>
      <c r="O2">
        <f>'Notified Cases'!O2/'General Demographics'!O2</f>
        <v>1.3741899640943794E-5</v>
      </c>
      <c r="P2">
        <f>'Notified Cases'!P2/'General Demographics'!P2</f>
        <v>9.4942417423832448E-6</v>
      </c>
      <c r="Q2">
        <f>'Notified Cases'!Q2/'General Demographics'!Q2</f>
        <v>3.6632787443745776E-6</v>
      </c>
      <c r="R2">
        <f>'Notified Cases'!R2/'General Demographics'!R2</f>
        <v>3.540255358619017E-6</v>
      </c>
      <c r="S2">
        <f>'Notified Cases'!S2/'General Demographics'!S2</f>
        <v>1.0360564927070256E-5</v>
      </c>
      <c r="T2">
        <f>'Notified Cases'!T2/'General Demographics'!T2</f>
        <v>5.1165725785820274E-6</v>
      </c>
    </row>
    <row r="3" spans="1:20" x14ac:dyDescent="0.2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H3">
        <f>'Notified Cases'!H3/'General Demographics'!H3</f>
        <v>9.1130296735576503E-5</v>
      </c>
      <c r="I3">
        <f>'Notified Cases'!I3/'General Demographics'!I3</f>
        <v>1.0344387135540256E-4</v>
      </c>
      <c r="J3">
        <f>'Notified Cases'!J3/'General Demographics'!J3</f>
        <v>1.1739967298510444E-4</v>
      </c>
      <c r="K3">
        <f>'Notified Cases'!K3/'General Demographics'!K3</f>
        <v>9.3370403370075577E-5</v>
      </c>
      <c r="L3">
        <f>'Notified Cases'!L3/'General Demographics'!L3</f>
        <v>5.2756201181118247E-5</v>
      </c>
      <c r="M3">
        <f>'Notified Cases'!M3/'General Demographics'!M3</f>
        <v>7.7967712822484613E-5</v>
      </c>
      <c r="N3">
        <f>'Notified Cases'!N3/'General Demographics'!N3</f>
        <v>4.7019869722156312E-5</v>
      </c>
      <c r="O3">
        <f>'Notified Cases'!O3/'General Demographics'!O3</f>
        <v>2.1115592309034472E-5</v>
      </c>
      <c r="P3">
        <f>'Notified Cases'!P3/'General Demographics'!P3</f>
        <v>1.9116803670426305E-5</v>
      </c>
      <c r="Q3">
        <f>'Notified Cases'!Q3/'General Demographics'!Q3</f>
        <v>1.4606298460608498E-5</v>
      </c>
      <c r="R3">
        <f>'Notified Cases'!R3/'General Demographics'!R3</f>
        <v>1.2206597777067576E-5</v>
      </c>
      <c r="S3">
        <f>'Notified Cases'!S3/'General Demographics'!S3</f>
        <v>1.5233601843701069E-5</v>
      </c>
      <c r="T3">
        <f>'Notified Cases'!T3/'General Demographics'!T3</f>
        <v>9.5797777278683184E-6</v>
      </c>
    </row>
    <row r="4" spans="1:20" x14ac:dyDescent="0.2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H4">
        <f>'Notified Cases'!H4/'General Demographics'!H4</f>
        <v>6.22068585402659E-4</v>
      </c>
      <c r="I4">
        <f>'Notified Cases'!I4/'General Demographics'!I4</f>
        <v>6.7059688957763896E-4</v>
      </c>
      <c r="J4">
        <f>'Notified Cases'!J4/'General Demographics'!J4</f>
        <v>6.4033404175879271E-4</v>
      </c>
      <c r="K4">
        <f>'Notified Cases'!K4/'General Demographics'!K4</f>
        <v>6.5107555218509776E-4</v>
      </c>
      <c r="L4">
        <f>'Notified Cases'!L4/'General Demographics'!L4</f>
        <v>6.0321266354047235E-4</v>
      </c>
      <c r="M4">
        <f>'Notified Cases'!M4/'General Demographics'!M4</f>
        <v>5.4323936521610415E-4</v>
      </c>
      <c r="N4">
        <f>'Notified Cases'!N4/'General Demographics'!N4</f>
        <v>5.7300714054983745E-4</v>
      </c>
      <c r="O4">
        <f>'Notified Cases'!O4/'General Demographics'!O4</f>
        <v>5.3580489184983202E-4</v>
      </c>
      <c r="P4">
        <f>'Notified Cases'!P4/'General Demographics'!P4</f>
        <v>5.0973145247666034E-4</v>
      </c>
      <c r="Q4">
        <f>'Notified Cases'!Q4/'General Demographics'!Q4</f>
        <v>4.7789128315296433E-4</v>
      </c>
      <c r="R4">
        <f>'Notified Cases'!R4/'General Demographics'!R4</f>
        <v>4.4513179810863005E-4</v>
      </c>
      <c r="S4">
        <f>'Notified Cases'!S4/'General Demographics'!S4</f>
        <v>3.9989913372168547E-4</v>
      </c>
      <c r="T4">
        <f>'Notified Cases'!T4/'General Demographics'!T4</f>
        <v>3.6236831404491113E-4</v>
      </c>
    </row>
    <row r="5" spans="1:20" x14ac:dyDescent="0.2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O5">
        <f>'Notified Cases'!O5/'General Demographics'!O5</f>
        <v>4.0923790388647637E-4</v>
      </c>
      <c r="P5">
        <f>'Notified Cases'!P5/'General Demographics'!P5</f>
        <v>3.3921481569705245E-4</v>
      </c>
      <c r="Q5">
        <f>'Notified Cases'!Q5/'General Demographics'!Q5</f>
        <v>3.9348366967534976E-4</v>
      </c>
      <c r="R5">
        <f>'Notified Cases'!R5/'General Demographics'!R5</f>
        <v>3.9491945523682001E-4</v>
      </c>
      <c r="S5">
        <f>'Notified Cases'!S5/'General Demographics'!S5</f>
        <v>3.5325176155129458E-4</v>
      </c>
      <c r="T5">
        <f>'Notified Cases'!T5/'General Demographics'!T5</f>
        <v>4.0072190201294978E-4</v>
      </c>
    </row>
    <row r="6" spans="1:20" x14ac:dyDescent="0.2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 x14ac:dyDescent="0.2">
      <c r="A9" t="s">
        <v>25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11</v>
      </c>
      <c r="C10" t="str">
        <f t="shared" ref="C10:C15" si="1">IF(SUMPRODUCT(--(E10:T10&lt;&gt;""))=0,0,"N.A.")</f>
        <v>N.A.</v>
      </c>
      <c r="D10" t="s">
        <v>12</v>
      </c>
      <c r="O10">
        <f>'Notified Cases'!O10/'General Demographics'!O2</f>
        <v>1.1778771120808966E-5</v>
      </c>
      <c r="P10">
        <f>'Notified Cases'!P10/'General Demographics'!P2</f>
        <v>9.4942417423832448E-6</v>
      </c>
      <c r="Q10">
        <f>'Notified Cases'!Q10/'General Demographics'!Q2</f>
        <v>1.8316393721872888E-6</v>
      </c>
      <c r="R10">
        <f>'Notified Cases'!R10/'General Demographics'!R2</f>
        <v>3.540255358619017E-6</v>
      </c>
      <c r="S10">
        <f>'Notified Cases'!S10/'General Demographics'!S2</f>
        <v>1.0360564927070256E-5</v>
      </c>
      <c r="T10">
        <f>'Notified Cases'!T10/'General Demographics'!T2</f>
        <v>5.1165725785820274E-6</v>
      </c>
    </row>
    <row r="11" spans="1:20" x14ac:dyDescent="0.2">
      <c r="A11" t="str">
        <f>'Population Definitions'!$A$3</f>
        <v>Gen 5-14</v>
      </c>
      <c r="B11" t="s">
        <v>11</v>
      </c>
      <c r="C11" t="str">
        <f t="shared" si="1"/>
        <v>N.A.</v>
      </c>
      <c r="D11" t="s">
        <v>12</v>
      </c>
      <c r="O11">
        <f>'Notified Cases'!O11/'General Demographics'!O3</f>
        <v>3.3340408909001801E-6</v>
      </c>
      <c r="P11">
        <f>'Notified Cases'!P11/'General Demographics'!P3</f>
        <v>4.498071451865013E-6</v>
      </c>
      <c r="Q11">
        <f>'Notified Cases'!Q11/'General Demographics'!Q3</f>
        <v>1.2359175620514884E-5</v>
      </c>
      <c r="R11">
        <f>'Notified Cases'!R11/'General Demographics'!R3</f>
        <v>3.3290721210184298E-6</v>
      </c>
      <c r="S11">
        <f>'Notified Cases'!S11/'General Demographics'!S3</f>
        <v>7.6168009218505345E-6</v>
      </c>
      <c r="T11">
        <f>'Notified Cases'!T11/'General Demographics'!T3</f>
        <v>6.3865184852455453E-6</v>
      </c>
    </row>
    <row r="12" spans="1:20" x14ac:dyDescent="0.2">
      <c r="A12" t="str">
        <f>'Population Definitions'!$A$4</f>
        <v>Gen 15-64</v>
      </c>
      <c r="B12" t="s">
        <v>11</v>
      </c>
      <c r="C12" t="str">
        <f t="shared" si="1"/>
        <v>N.A.</v>
      </c>
      <c r="D12" t="s">
        <v>12</v>
      </c>
      <c r="O12">
        <f>'Notified Cases'!O12/'General Demographics'!O4</f>
        <v>3.5527963140885018E-4</v>
      </c>
      <c r="P12">
        <f>'Notified Cases'!P12/'General Demographics'!P4</f>
        <v>3.902307105638656E-4</v>
      </c>
      <c r="Q12">
        <f>'Notified Cases'!Q12/'General Demographics'!Q4</f>
        <v>4.3700139427086564E-4</v>
      </c>
      <c r="R12">
        <f>'Notified Cases'!R12/'General Demographics'!R4</f>
        <v>4.2498671170411613E-4</v>
      </c>
      <c r="S12">
        <f>'Notified Cases'!S12/'General Demographics'!S4</f>
        <v>3.6393967621205469E-4</v>
      </c>
      <c r="T12">
        <f>'Notified Cases'!T12/'General Demographics'!T4</f>
        <v>3.5845407384334585E-4</v>
      </c>
    </row>
    <row r="13" spans="1:20" x14ac:dyDescent="0.2">
      <c r="A13" t="str">
        <f>'Population Definitions'!$A$5</f>
        <v>Gen 65+</v>
      </c>
      <c r="B13" t="s">
        <v>11</v>
      </c>
      <c r="C13" t="str">
        <f t="shared" si="1"/>
        <v>N.A.</v>
      </c>
      <c r="D13" t="s">
        <v>12</v>
      </c>
      <c r="O13">
        <f>'Notified Cases'!O13/'General Demographics'!O5</f>
        <v>2.3784121720339492E-4</v>
      </c>
      <c r="P13">
        <f>'Notified Cases'!P13/'General Demographics'!P5</f>
        <v>1.8543743258105536E-4</v>
      </c>
      <c r="Q13">
        <f>'Notified Cases'!Q13/'General Demographics'!Q5</f>
        <v>2.5354492673153512E-4</v>
      </c>
      <c r="R13">
        <f>'Notified Cases'!R13/'General Demographics'!R5</f>
        <v>2.4748285861507388E-4</v>
      </c>
      <c r="S13">
        <f>'Notified Cases'!S13/'General Demographics'!S5</f>
        <v>2.1993499866306614E-4</v>
      </c>
      <c r="T13">
        <f>'Notified Cases'!T13/'General Demographics'!T5</f>
        <v>2.6212635695583935E-4</v>
      </c>
    </row>
    <row r="14" spans="1:20" x14ac:dyDescent="0.2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 x14ac:dyDescent="0.2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 x14ac:dyDescent="0.2">
      <c r="A17" t="s">
        <v>36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11</v>
      </c>
      <c r="C18" t="str">
        <f t="shared" ref="C18:C23" si="2">IF(SUMPRODUCT(--(E18:T18&lt;&gt;""))=0,0,"N.A.")</f>
        <v>N.A.</v>
      </c>
      <c r="D18" t="s">
        <v>12</v>
      </c>
      <c r="O18">
        <f>'Notified Cases'!O18/'General Demographics'!O2</f>
        <v>1.1778771120808966E-5</v>
      </c>
      <c r="P18">
        <f>'Notified Cases'!P18/'General Demographics'!P2</f>
        <v>5.6965450454299465E-6</v>
      </c>
      <c r="Q18">
        <f>'Notified Cases'!Q18/'General Demographics'!Q2</f>
        <v>1.8316393721872888E-6</v>
      </c>
      <c r="R18">
        <f>'Notified Cases'!R18/'General Demographics'!R2</f>
        <v>3.540255358619017E-6</v>
      </c>
      <c r="S18">
        <f>'Notified Cases'!S18/'General Demographics'!S2</f>
        <v>1.726760821178376E-6</v>
      </c>
      <c r="T18">
        <f>'Notified Cases'!T18/'General Demographics'!T2</f>
        <v>1.7055241928606758E-6</v>
      </c>
    </row>
    <row r="19" spans="1:20" x14ac:dyDescent="0.2">
      <c r="A19" t="str">
        <f>'Population Definitions'!$A$3</f>
        <v>Gen 5-14</v>
      </c>
      <c r="B19" t="s">
        <v>11</v>
      </c>
      <c r="C19" t="str">
        <f t="shared" si="2"/>
        <v>N.A.</v>
      </c>
      <c r="D19" t="s">
        <v>12</v>
      </c>
      <c r="O19">
        <f>'Notified Cases'!O19/'General Demographics'!O3</f>
        <v>3.3340408909001801E-6</v>
      </c>
      <c r="P19">
        <f>'Notified Cases'!P19/'General Demographics'!P3</f>
        <v>4.498071451865013E-6</v>
      </c>
      <c r="Q19">
        <f>'Notified Cases'!Q19/'General Demographics'!Q3</f>
        <v>1.2359175620514884E-5</v>
      </c>
      <c r="R19">
        <f>'Notified Cases'!R19/'General Demographics'!R3</f>
        <v>3.3290721210184298E-6</v>
      </c>
      <c r="S19">
        <f>'Notified Cases'!S19/'General Demographics'!S3</f>
        <v>4.352457669628877E-6</v>
      </c>
      <c r="T19">
        <f>'Notified Cases'!T19/'General Demographics'!T3</f>
        <v>2.1288394950818484E-6</v>
      </c>
    </row>
    <row r="20" spans="1:20" x14ac:dyDescent="0.2">
      <c r="A20" t="str">
        <f>'Population Definitions'!$A$4</f>
        <v>Gen 15-64</v>
      </c>
      <c r="B20" t="s">
        <v>11</v>
      </c>
      <c r="C20" t="str">
        <f t="shared" si="2"/>
        <v>N.A.</v>
      </c>
      <c r="D20" t="s">
        <v>12</v>
      </c>
      <c r="O20">
        <f>'Notified Cases'!O20/'General Demographics'!O4</f>
        <v>3.0951643777954896E-4</v>
      </c>
      <c r="P20">
        <f>'Notified Cases'!P20/'General Demographics'!P4</f>
        <v>3.1919641289301725E-4</v>
      </c>
      <c r="Q20">
        <f>'Notified Cases'!Q20/'General Demographics'!Q4</f>
        <v>3.3656097870499749E-4</v>
      </c>
      <c r="R20">
        <f>'Notified Cases'!R20/'General Demographics'!R4</f>
        <v>3.234485039842191E-4</v>
      </c>
      <c r="S20">
        <f>'Notified Cases'!S20/'General Demographics'!S4</f>
        <v>2.8061684034068107E-4</v>
      </c>
      <c r="T20">
        <f>'Notified Cases'!T20/'General Demographics'!T4</f>
        <v>2.7618218890632822E-4</v>
      </c>
    </row>
    <row r="21" spans="1:20" x14ac:dyDescent="0.2">
      <c r="A21" t="str">
        <f>'Population Definitions'!$A$5</f>
        <v>Gen 65+</v>
      </c>
      <c r="B21" t="s">
        <v>11</v>
      </c>
      <c r="C21" t="str">
        <f t="shared" si="2"/>
        <v>N.A.</v>
      </c>
      <c r="D21" t="s">
        <v>12</v>
      </c>
      <c r="O21">
        <f>'Notified Cases'!O21/'General Demographics'!O5</f>
        <v>2.2160482414707462E-4</v>
      </c>
      <c r="P21">
        <f>'Notified Cases'!P21/'General Demographics'!P5</f>
        <v>1.677178556899767E-4</v>
      </c>
      <c r="Q21">
        <f>'Notified Cases'!Q21/'General Demographics'!Q5</f>
        <v>2.0312681510614386E-4</v>
      </c>
      <c r="R21">
        <f>'Notified Cases'!R21/'General Demographics'!R5</f>
        <v>2.0411443386728954E-4</v>
      </c>
      <c r="S21">
        <f>'Notified Cases'!S21/'General Demographics'!S5</f>
        <v>1.8227489615226712E-4</v>
      </c>
      <c r="T21">
        <f>'Notified Cases'!T21/'General Demographics'!T5</f>
        <v>2.0864655424358475E-4</v>
      </c>
    </row>
    <row r="22" spans="1:20" x14ac:dyDescent="0.2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 x14ac:dyDescent="0.2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 x14ac:dyDescent="0.2">
      <c r="A25" t="s">
        <v>47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11</v>
      </c>
      <c r="C26" t="str">
        <f t="shared" ref="C26:C31" si="3">IF(SUMPRODUCT(--(E26:T26&lt;&gt;""))=0,0,"N.A.")</f>
        <v>N.A.</v>
      </c>
      <c r="D26" t="s">
        <v>12</v>
      </c>
      <c r="O26">
        <f>'Notified Cases'!O26/'General Demographics'!O2</f>
        <v>0</v>
      </c>
      <c r="P26">
        <f>'Notified Cases'!P26/'General Demographics'!P2</f>
        <v>3.7976966969532978E-6</v>
      </c>
      <c r="Q26">
        <f>'Notified Cases'!Q26/'General Demographics'!Q2</f>
        <v>0</v>
      </c>
      <c r="R26">
        <f>'Notified Cases'!R26/'General Demographics'!R2</f>
        <v>0</v>
      </c>
      <c r="S26">
        <f>'Notified Cases'!S26/'General Demographics'!S2</f>
        <v>3.4535216423567521E-6</v>
      </c>
      <c r="T26">
        <f>'Notified Cases'!T26/'General Demographics'!T2</f>
        <v>1.7055241928606758E-6</v>
      </c>
    </row>
    <row r="27" spans="1:20" x14ac:dyDescent="0.2">
      <c r="A27" t="str">
        <f>'Population Definitions'!$A$3</f>
        <v>Gen 5-14</v>
      </c>
      <c r="B27" t="s">
        <v>11</v>
      </c>
      <c r="C27" t="str">
        <f t="shared" si="3"/>
        <v>N.A.</v>
      </c>
      <c r="D27" t="s">
        <v>12</v>
      </c>
      <c r="O27">
        <f>'Notified Cases'!O27/'General Demographics'!O3</f>
        <v>0</v>
      </c>
      <c r="P27">
        <f>'Notified Cases'!P27/'General Demographics'!P3</f>
        <v>0</v>
      </c>
      <c r="Q27">
        <f>'Notified Cases'!Q27/'General Demographics'!Q3</f>
        <v>0</v>
      </c>
      <c r="R27">
        <f>'Notified Cases'!R27/'General Demographics'!R3</f>
        <v>0</v>
      </c>
      <c r="S27">
        <f>'Notified Cases'!S27/'General Demographics'!S3</f>
        <v>2.1762288348144385E-6</v>
      </c>
      <c r="T27">
        <f>'Notified Cases'!T27/'General Demographics'!T3</f>
        <v>1.0644197475409242E-6</v>
      </c>
    </row>
    <row r="28" spans="1:20" x14ac:dyDescent="0.2">
      <c r="A28" t="str">
        <f>'Population Definitions'!$A$4</f>
        <v>Gen 15-64</v>
      </c>
      <c r="B28" t="s">
        <v>11</v>
      </c>
      <c r="C28" t="str">
        <f t="shared" si="3"/>
        <v>N.A.</v>
      </c>
      <c r="D28" t="s">
        <v>12</v>
      </c>
      <c r="S28">
        <f>'Notified Cases'!S28/'General Demographics'!S4</f>
        <v>1.0533124428862679E-4</v>
      </c>
      <c r="T28">
        <f>'Notified Cases'!T28/'General Demographics'!T4</f>
        <v>1.0026476824009589E-4</v>
      </c>
    </row>
    <row r="29" spans="1:20" x14ac:dyDescent="0.2">
      <c r="A29" t="str">
        <f>'Population Definitions'!$A$5</f>
        <v>Gen 65+</v>
      </c>
      <c r="B29" t="s">
        <v>11</v>
      </c>
      <c r="C29" t="str">
        <f t="shared" si="3"/>
        <v>N.A.</v>
      </c>
      <c r="D29" t="s">
        <v>12</v>
      </c>
      <c r="S29">
        <f>'Notified Cases'!S29/'General Demographics'!S5</f>
        <v>4.7451729163606736E-5</v>
      </c>
      <c r="T29">
        <f>'Notified Cases'!T29/'General Demographics'!T5</f>
        <v>6.929777252855523E-5</v>
      </c>
    </row>
    <row r="30" spans="1:20" x14ac:dyDescent="0.2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 x14ac:dyDescent="0.2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 x14ac:dyDescent="0.2">
      <c r="A33" t="s">
        <v>57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11</v>
      </c>
      <c r="C34" t="str">
        <f t="shared" ref="C34:C39" si="4">IF(SUMPRODUCT(--(E34:T34&lt;&gt;""))=0,0,"N.A.")</f>
        <v>N.A.</v>
      </c>
      <c r="D34" t="s">
        <v>12</v>
      </c>
      <c r="O34">
        <f>'Notified Cases'!O34/'General Demographics'!O2</f>
        <v>0</v>
      </c>
      <c r="P34">
        <f>'Notified Cases'!P34/'General Demographics'!P2</f>
        <v>0</v>
      </c>
      <c r="Q34">
        <f>'Notified Cases'!Q34/'General Demographics'!Q2</f>
        <v>0</v>
      </c>
      <c r="R34">
        <f>'Notified Cases'!R34/'General Demographics'!R2</f>
        <v>0</v>
      </c>
      <c r="S34">
        <f>'Notified Cases'!S34/'General Demographics'!S2</f>
        <v>0</v>
      </c>
      <c r="T34">
        <f>'Notified Cases'!T34/'General Demographics'!T2</f>
        <v>1.7055241928606758E-6</v>
      </c>
    </row>
    <row r="35" spans="1:20" x14ac:dyDescent="0.2">
      <c r="A35" t="str">
        <f>'Population Definitions'!$A$3</f>
        <v>Gen 5-14</v>
      </c>
      <c r="B35" t="s">
        <v>11</v>
      </c>
      <c r="C35" t="str">
        <f t="shared" si="4"/>
        <v>N.A.</v>
      </c>
      <c r="D35" t="s">
        <v>12</v>
      </c>
      <c r="O35">
        <f>'Notified Cases'!O35/'General Demographics'!O3</f>
        <v>0</v>
      </c>
      <c r="P35">
        <f>'Notified Cases'!P35/'General Demographics'!P3</f>
        <v>0</v>
      </c>
      <c r="Q35">
        <f>'Notified Cases'!Q35/'General Demographics'!Q3</f>
        <v>0</v>
      </c>
      <c r="R35">
        <f>'Notified Cases'!R35/'General Demographics'!R3</f>
        <v>0</v>
      </c>
      <c r="S35">
        <f>'Notified Cases'!S35/'General Demographics'!S3</f>
        <v>1.0881144174072192E-6</v>
      </c>
      <c r="T35">
        <f>'Notified Cases'!T35/'General Demographics'!T3</f>
        <v>3.1932592426227727E-6</v>
      </c>
    </row>
    <row r="36" spans="1:20" x14ac:dyDescent="0.2">
      <c r="A36" t="str">
        <f>'Population Definitions'!$A$4</f>
        <v>Gen 15-64</v>
      </c>
      <c r="B36" t="s">
        <v>11</v>
      </c>
      <c r="C36" t="str">
        <f t="shared" si="4"/>
        <v>N.A.</v>
      </c>
      <c r="D36" t="s">
        <v>12</v>
      </c>
      <c r="O36">
        <f>'Notified Cases'!O36/'General Demographics'!O4</f>
        <v>0</v>
      </c>
      <c r="P36">
        <f>'Notified Cases'!P36/'General Demographics'!P4</f>
        <v>0</v>
      </c>
      <c r="Q36">
        <f>'Notified Cases'!Q36/'General Demographics'!Q4</f>
        <v>0</v>
      </c>
      <c r="R36">
        <f>'Notified Cases'!R36/'General Demographics'!R4</f>
        <v>0</v>
      </c>
      <c r="S36">
        <f>'Notified Cases'!S36/'General Demographics'!S4</f>
        <v>1.8878715192556153E-5</v>
      </c>
      <c r="T36">
        <f>'Notified Cases'!T36/'General Demographics'!T4</f>
        <v>3.1313921612522439E-5</v>
      </c>
    </row>
    <row r="37" spans="1:20" x14ac:dyDescent="0.2">
      <c r="A37" t="str">
        <f>'Population Definitions'!$A$5</f>
        <v>Gen 65+</v>
      </c>
      <c r="B37" t="s">
        <v>11</v>
      </c>
      <c r="C37" t="str">
        <f t="shared" si="4"/>
        <v>N.A.</v>
      </c>
      <c r="D37" t="s">
        <v>12</v>
      </c>
      <c r="O37">
        <f>'Notified Cases'!O37/'General Demographics'!O5</f>
        <v>0</v>
      </c>
      <c r="P37">
        <f>'Notified Cases'!P37/'General Demographics'!P5</f>
        <v>0</v>
      </c>
      <c r="Q37">
        <f>'Notified Cases'!Q37/'General Demographics'!Q5</f>
        <v>0</v>
      </c>
      <c r="R37">
        <f>'Notified Cases'!R37/'General Demographics'!R5</f>
        <v>0</v>
      </c>
      <c r="S37">
        <f>'Notified Cases'!S37/'General Demographics'!S5</f>
        <v>2.0336455355831458E-5</v>
      </c>
      <c r="T37">
        <f>'Notified Cases'!T37/'General Demographics'!T5</f>
        <v>1.5817969816300649E-5</v>
      </c>
    </row>
    <row r="38" spans="1:20" x14ac:dyDescent="0.2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 x14ac:dyDescent="0.2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 x14ac:dyDescent="0.2">
      <c r="A41" t="s">
        <v>67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11</v>
      </c>
      <c r="C42" t="str">
        <f t="shared" ref="C42:C47" si="5">IF(SUMPRODUCT(--(E42:T42&lt;&gt;""))=0,0,"N.A.")</f>
        <v>N.A.</v>
      </c>
      <c r="D42" t="s">
        <v>12</v>
      </c>
      <c r="O42">
        <f>'Notified Cases'!O42/'General Demographics'!O2</f>
        <v>1.9631285201348277E-6</v>
      </c>
      <c r="P42">
        <f>'Notified Cases'!P42/'General Demographics'!P2</f>
        <v>0</v>
      </c>
      <c r="Q42">
        <f>'Notified Cases'!Q42/'General Demographics'!Q2</f>
        <v>1.8316393721872888E-6</v>
      </c>
      <c r="R42">
        <f>'Notified Cases'!R42/'General Demographics'!R2</f>
        <v>0</v>
      </c>
      <c r="S42">
        <f>'Notified Cases'!S42/'General Demographics'!S2</f>
        <v>0</v>
      </c>
      <c r="T42">
        <f>'Notified Cases'!T42/'General Demographics'!T2</f>
        <v>0</v>
      </c>
    </row>
    <row r="43" spans="1:20" x14ac:dyDescent="0.2">
      <c r="A43" t="str">
        <f>'Population Definitions'!$A$3</f>
        <v>Gen 5-14</v>
      </c>
      <c r="B43" t="s">
        <v>11</v>
      </c>
      <c r="C43" t="str">
        <f t="shared" si="5"/>
        <v>N.A.</v>
      </c>
      <c r="D43" t="s">
        <v>12</v>
      </c>
      <c r="O43">
        <f>'Notified Cases'!O43/'General Demographics'!O3</f>
        <v>1.7781551418134293E-5</v>
      </c>
      <c r="P43">
        <f>'Notified Cases'!P43/'General Demographics'!P3</f>
        <v>1.4618732218561292E-5</v>
      </c>
      <c r="Q43">
        <f>'Notified Cases'!Q43/'General Demographics'!Q3</f>
        <v>2.2471228400936152E-6</v>
      </c>
      <c r="R43">
        <f>'Notified Cases'!R43/'General Demographics'!R3</f>
        <v>8.8775256560491466E-6</v>
      </c>
      <c r="S43">
        <f>'Notified Cases'!S43/'General Demographics'!S3</f>
        <v>7.6168009218505345E-6</v>
      </c>
      <c r="T43">
        <f>'Notified Cases'!T43/'General Demographics'!T3</f>
        <v>3.1932592426227727E-6</v>
      </c>
    </row>
    <row r="44" spans="1:20" x14ac:dyDescent="0.2">
      <c r="A44" t="str">
        <f>'Population Definitions'!$A$4</f>
        <v>Gen 15-64</v>
      </c>
      <c r="B44" t="s">
        <v>11</v>
      </c>
      <c r="C44" t="str">
        <f t="shared" si="5"/>
        <v>N.A.</v>
      </c>
      <c r="D44" t="s">
        <v>12</v>
      </c>
      <c r="O44">
        <f>'Notified Cases'!O44/'General Demographics'!O4</f>
        <v>1.8052526044098178E-4</v>
      </c>
      <c r="P44">
        <f>'Notified Cases'!P44/'General Demographics'!P4</f>
        <v>1.195007419127947E-4</v>
      </c>
      <c r="Q44">
        <f>'Notified Cases'!Q44/'General Demographics'!Q4</f>
        <v>4.0889888882098692E-5</v>
      </c>
      <c r="R44">
        <f>'Notified Cases'!R44/'General Demographics'!R4</f>
        <v>2.0145086404513933E-5</v>
      </c>
      <c r="S44">
        <f>'Notified Cases'!S44/'General Demographics'!S4</f>
        <v>3.5959457509630765E-5</v>
      </c>
      <c r="T44">
        <f>'Notified Cases'!T44/'General Demographics'!T4</f>
        <v>3.9142402015653049E-6</v>
      </c>
    </row>
    <row r="45" spans="1:20" x14ac:dyDescent="0.2">
      <c r="A45" t="str">
        <f>'Population Definitions'!$A$5</f>
        <v>Gen 65+</v>
      </c>
      <c r="B45" t="s">
        <v>11</v>
      </c>
      <c r="C45" t="str">
        <f t="shared" si="5"/>
        <v>N.A.</v>
      </c>
      <c r="D45" t="s">
        <v>12</v>
      </c>
      <c r="O45">
        <f>'Notified Cases'!O45/'General Demographics'!O5</f>
        <v>1.7139668668308142E-4</v>
      </c>
      <c r="P45">
        <f>'Notified Cases'!P45/'General Demographics'!P5</f>
        <v>1.5377738311599711E-4</v>
      </c>
      <c r="Q45">
        <f>'Notified Cases'!Q45/'General Demographics'!Q5</f>
        <v>1.3993874294381464E-4</v>
      </c>
      <c r="R45">
        <f>'Notified Cases'!R45/'General Demographics'!R5</f>
        <v>1.4743659662174615E-4</v>
      </c>
      <c r="S45">
        <f>'Notified Cases'!S45/'General Demographics'!S5</f>
        <v>1.3331676288822844E-4</v>
      </c>
      <c r="T45">
        <f>'Notified Cases'!T45/'General Demographics'!T5</f>
        <v>1.3859554505711046E-4</v>
      </c>
    </row>
    <row r="46" spans="1:20" x14ac:dyDescent="0.2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 x14ac:dyDescent="0.2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 x14ac:dyDescent="0.2">
      <c r="A49" t="s">
        <v>76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11</v>
      </c>
      <c r="C50" t="str">
        <f t="shared" ref="C50:C55" si="6">IF(SUMPRODUCT(--(E50:T50&lt;&gt;""))=0,0,"N.A.")</f>
        <v>N.A.</v>
      </c>
      <c r="D50" t="s">
        <v>12</v>
      </c>
      <c r="O50">
        <f>'Notified Cases'!O50/'General Demographics'!O2</f>
        <v>1.9631285201348277E-6</v>
      </c>
      <c r="P50">
        <f>'Notified Cases'!P50/'General Demographics'!P2</f>
        <v>0</v>
      </c>
      <c r="Q50">
        <f>'Notified Cases'!Q50/'General Demographics'!Q2</f>
        <v>1.8316393721872888E-6</v>
      </c>
      <c r="R50">
        <f>'Notified Cases'!R50/'General Demographics'!R2</f>
        <v>0</v>
      </c>
      <c r="S50">
        <f>'Notified Cases'!S50/'General Demographics'!S2</f>
        <v>5.1802824635351281E-6</v>
      </c>
      <c r="T50">
        <f>'Notified Cases'!T50/'General Demographics'!T2</f>
        <v>0</v>
      </c>
    </row>
    <row r="51" spans="1:20" x14ac:dyDescent="0.2">
      <c r="A51" t="str">
        <f>'Population Definitions'!$A$3</f>
        <v>Gen 5-14</v>
      </c>
      <c r="B51" t="s">
        <v>11</v>
      </c>
      <c r="C51" t="str">
        <f t="shared" si="6"/>
        <v>N.A.</v>
      </c>
      <c r="D51" t="s">
        <v>12</v>
      </c>
      <c r="O51">
        <f>'Notified Cases'!O51/'General Demographics'!O3</f>
        <v>1.7781551418134293E-5</v>
      </c>
      <c r="P51">
        <f>'Notified Cases'!P51/'General Demographics'!P3</f>
        <v>1.1245178629662533E-5</v>
      </c>
      <c r="Q51">
        <f>'Notified Cases'!Q51/'General Demographics'!Q3</f>
        <v>2.2471228400936152E-6</v>
      </c>
      <c r="R51">
        <f>'Notified Cases'!R51/'General Demographics'!R3</f>
        <v>8.8775256560491466E-6</v>
      </c>
      <c r="S51">
        <f>'Notified Cases'!S51/'General Demographics'!S3</f>
        <v>7.6168009218505345E-6</v>
      </c>
      <c r="T51">
        <f>'Notified Cases'!T51/'General Demographics'!T3</f>
        <v>3.1932592426227727E-6</v>
      </c>
    </row>
    <row r="52" spans="1:20" x14ac:dyDescent="0.2">
      <c r="A52" t="str">
        <f>'Population Definitions'!$A$4</f>
        <v>Gen 15-64</v>
      </c>
      <c r="B52" t="s">
        <v>11</v>
      </c>
      <c r="C52" t="str">
        <f t="shared" si="6"/>
        <v>N.A.</v>
      </c>
      <c r="D52" t="s">
        <v>12</v>
      </c>
      <c r="O52">
        <f>'Notified Cases'!O52/'General Demographics'!O4</f>
        <v>1.5674183734301956E-4</v>
      </c>
      <c r="P52">
        <f>'Notified Cases'!P52/'General Demographics'!P4</f>
        <v>9.6239168793894346E-5</v>
      </c>
      <c r="Q52">
        <f>'Notified Cases'!Q52/'General Demographics'!Q4</f>
        <v>3.0853259213787463E-5</v>
      </c>
      <c r="R52">
        <f>'Notified Cases'!R52/'General Demographics'!R4</f>
        <v>1.3795164713569646E-5</v>
      </c>
      <c r="S52">
        <f>'Notified Cases'!S52/'General Demographics'!S4</f>
        <v>2.6536859220748412E-5</v>
      </c>
      <c r="T52">
        <f>'Notified Cases'!T52/'General Demographics'!T4</f>
        <v>2.3310562050492421E-6</v>
      </c>
    </row>
    <row r="53" spans="1:20" x14ac:dyDescent="0.2">
      <c r="A53" t="str">
        <f>'Population Definitions'!$A$5</f>
        <v>Gen 65+</v>
      </c>
      <c r="B53" t="s">
        <v>11</v>
      </c>
      <c r="C53" t="str">
        <f t="shared" si="6"/>
        <v>N.A.</v>
      </c>
      <c r="D53" t="s">
        <v>12</v>
      </c>
      <c r="O53">
        <f>'Notified Cases'!O53/'General Demographics'!O5</f>
        <v>1.5969617486154264E-4</v>
      </c>
      <c r="P53">
        <f>'Notified Cases'!P53/'General Demographics'!P5</f>
        <v>1.3908309984046852E-4</v>
      </c>
      <c r="Q53">
        <f>'Notified Cases'!Q53/'General Demographics'!Q5</f>
        <v>1.1211153593395472E-4</v>
      </c>
      <c r="R53">
        <f>'Notified Cases'!R53/'General Demographics'!R5</f>
        <v>1.2160008826136394E-4</v>
      </c>
      <c r="S53">
        <f>'Notified Cases'!S53/'General Demographics'!S5</f>
        <v>1.1072070138174905E-4</v>
      </c>
      <c r="T53">
        <f>'Notified Cases'!T53/'General Demographics'!T5</f>
        <v>1.1072578871410455E-4</v>
      </c>
    </row>
    <row r="54" spans="1:20" x14ac:dyDescent="0.2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 x14ac:dyDescent="0.2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 x14ac:dyDescent="0.2">
      <c r="A57" t="s">
        <v>85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11</v>
      </c>
      <c r="C58" t="str">
        <f t="shared" ref="C58:C63" si="7">IF(SUMPRODUCT(--(E58:T58&lt;&gt;""))=0,0,"N.A.")</f>
        <v>N.A.</v>
      </c>
      <c r="D58" t="s">
        <v>12</v>
      </c>
      <c r="O58">
        <f>'Notified Cases'!O58/'General Demographics'!O2</f>
        <v>0</v>
      </c>
      <c r="P58">
        <f>'Notified Cases'!P58/'General Demographics'!P2</f>
        <v>0</v>
      </c>
      <c r="Q58">
        <f>'Notified Cases'!Q58/'General Demographics'!Q2</f>
        <v>0</v>
      </c>
      <c r="R58">
        <f>'Notified Cases'!R58/'General Demographics'!R2</f>
        <v>0</v>
      </c>
      <c r="S58">
        <f>'Notified Cases'!S58/'General Demographics'!S2</f>
        <v>0</v>
      </c>
      <c r="T58">
        <f>'Notified Cases'!T58/'General Demographics'!T2</f>
        <v>0</v>
      </c>
    </row>
    <row r="59" spans="1:20" x14ac:dyDescent="0.2">
      <c r="A59" t="str">
        <f>'Population Definitions'!$A$3</f>
        <v>Gen 5-14</v>
      </c>
      <c r="B59" t="s">
        <v>11</v>
      </c>
      <c r="C59" t="str">
        <f t="shared" si="7"/>
        <v>N.A.</v>
      </c>
      <c r="D59" t="s">
        <v>12</v>
      </c>
      <c r="O59">
        <f>'Notified Cases'!O59/'General Demographics'!O3</f>
        <v>0</v>
      </c>
      <c r="P59">
        <f>'Notified Cases'!P59/'General Demographics'!P3</f>
        <v>3.3735535888987595E-6</v>
      </c>
      <c r="Q59">
        <f>'Notified Cases'!Q59/'General Demographics'!Q3</f>
        <v>0</v>
      </c>
      <c r="R59">
        <f>'Notified Cases'!R59/'General Demographics'!R3</f>
        <v>0</v>
      </c>
      <c r="S59">
        <f>'Notified Cases'!S59/'General Demographics'!S3</f>
        <v>0</v>
      </c>
      <c r="T59">
        <f>'Notified Cases'!T59/'General Demographics'!T3</f>
        <v>0</v>
      </c>
    </row>
    <row r="60" spans="1:20" x14ac:dyDescent="0.2">
      <c r="A60" t="str">
        <f>'Population Definitions'!$A$4</f>
        <v>Gen 15-64</v>
      </c>
      <c r="B60" t="s">
        <v>11</v>
      </c>
      <c r="C60" t="str">
        <f t="shared" si="7"/>
        <v>N.A.</v>
      </c>
      <c r="D60" t="s">
        <v>12</v>
      </c>
      <c r="O60">
        <f>'Notified Cases'!O60/'General Demographics'!O4</f>
        <v>0</v>
      </c>
      <c r="P60">
        <f>'Notified Cases'!P60/'General Demographics'!P4</f>
        <v>0</v>
      </c>
      <c r="Q60">
        <f>'Notified Cases'!Q60/'General Demographics'!Q4</f>
        <v>0</v>
      </c>
      <c r="R60">
        <f>'Notified Cases'!R60/'General Demographics'!R4</f>
        <v>0</v>
      </c>
      <c r="S60">
        <f>'Notified Cases'!S60/'General Demographics'!S4</f>
        <v>2.6070606694482307E-5</v>
      </c>
      <c r="T60">
        <f>'Notified Cases'!T60/'General Demographics'!T4</f>
        <v>2.4990918209993871E-5</v>
      </c>
    </row>
    <row r="61" spans="1:20" x14ac:dyDescent="0.2">
      <c r="A61" t="str">
        <f>'Population Definitions'!$A$5</f>
        <v>Gen 65+</v>
      </c>
      <c r="B61" t="s">
        <v>11</v>
      </c>
      <c r="C61" t="str">
        <f t="shared" si="7"/>
        <v>N.A.</v>
      </c>
      <c r="D61" t="s">
        <v>12</v>
      </c>
      <c r="O61">
        <f>'Notified Cases'!O61/'General Demographics'!O5</f>
        <v>0</v>
      </c>
      <c r="P61">
        <f>'Notified Cases'!P61/'General Demographics'!P5</f>
        <v>0</v>
      </c>
      <c r="Q61">
        <f>'Notified Cases'!Q61/'General Demographics'!Q5</f>
        <v>0</v>
      </c>
      <c r="R61">
        <f>'Notified Cases'!R61/'General Demographics'!R5</f>
        <v>0</v>
      </c>
      <c r="S61">
        <f>'Notified Cases'!S61/'General Demographics'!S5</f>
        <v>0</v>
      </c>
      <c r="T61">
        <f>'Notified Cases'!T61/'General Demographics'!T5</f>
        <v>4.5194199475144716E-6</v>
      </c>
    </row>
    <row r="62" spans="1:20" x14ac:dyDescent="0.2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 x14ac:dyDescent="0.2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 x14ac:dyDescent="0.2">
      <c r="A65" t="s">
        <v>93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 x14ac:dyDescent="0.2">
      <c r="A66" t="str">
        <f>'Population Definitions'!$A$2</f>
        <v>Gen 0-4</v>
      </c>
      <c r="B66" t="s">
        <v>11</v>
      </c>
      <c r="C66" t="str">
        <f t="shared" ref="C66:C71" si="8">IF(SUMPRODUCT(--(E66:T66&lt;&gt;""))=0,0,"N.A.")</f>
        <v>N.A.</v>
      </c>
      <c r="D66" t="s">
        <v>12</v>
      </c>
      <c r="O66">
        <f>'Notified Cases'!O66/'General Demographics'!O2</f>
        <v>0</v>
      </c>
      <c r="P66">
        <f>'Notified Cases'!P66/'General Demographics'!P2</f>
        <v>0</v>
      </c>
      <c r="Q66">
        <f>'Notified Cases'!Q66/'General Demographics'!Q2</f>
        <v>0</v>
      </c>
      <c r="R66">
        <f>'Notified Cases'!R66/'General Demographics'!R2</f>
        <v>0</v>
      </c>
      <c r="S66">
        <f>'Notified Cases'!S66/'General Demographics'!S2</f>
        <v>0</v>
      </c>
      <c r="T66">
        <f>'Notified Cases'!T66/'General Demographics'!T2</f>
        <v>0</v>
      </c>
    </row>
    <row r="67" spans="1:20" x14ac:dyDescent="0.2">
      <c r="A67" t="str">
        <f>'Population Definitions'!$A$3</f>
        <v>Gen 5-14</v>
      </c>
      <c r="B67" t="s">
        <v>11</v>
      </c>
      <c r="C67" t="str">
        <f t="shared" si="8"/>
        <v>N.A.</v>
      </c>
      <c r="D67" t="s">
        <v>12</v>
      </c>
      <c r="O67">
        <f>'Notified Cases'!O67/'General Demographics'!O3</f>
        <v>0</v>
      </c>
      <c r="P67">
        <f>'Notified Cases'!P67/'General Demographics'!P3</f>
        <v>0</v>
      </c>
      <c r="Q67">
        <f>'Notified Cases'!Q67/'General Demographics'!Q3</f>
        <v>0</v>
      </c>
      <c r="R67">
        <f>'Notified Cases'!R67/'General Demographics'!R3</f>
        <v>0</v>
      </c>
      <c r="S67">
        <f>'Notified Cases'!S67/'General Demographics'!S3</f>
        <v>0</v>
      </c>
      <c r="T67">
        <f>'Notified Cases'!T67/'General Demographics'!T3</f>
        <v>0</v>
      </c>
    </row>
    <row r="68" spans="1:20" x14ac:dyDescent="0.2">
      <c r="A68" t="str">
        <f>'Population Definitions'!$A$4</f>
        <v>Gen 15-64</v>
      </c>
      <c r="B68" t="s">
        <v>11</v>
      </c>
      <c r="C68" t="str">
        <f t="shared" si="8"/>
        <v>N.A.</v>
      </c>
      <c r="D68" t="s">
        <v>12</v>
      </c>
      <c r="O68">
        <f>'Notified Cases'!O68/'General Demographics'!O4</f>
        <v>0</v>
      </c>
      <c r="P68">
        <f>'Notified Cases'!P68/'General Demographics'!P4</f>
        <v>0</v>
      </c>
      <c r="Q68">
        <f>'Notified Cases'!Q68/'General Demographics'!Q4</f>
        <v>0</v>
      </c>
      <c r="R68">
        <f>'Notified Cases'!R68/'General Demographics'!R4</f>
        <v>0</v>
      </c>
      <c r="S68">
        <f>'Notified Cases'!S68/'General Demographics'!S4</f>
        <v>0</v>
      </c>
      <c r="T68">
        <f>'Notified Cases'!T68/'General Demographics'!T4</f>
        <v>0</v>
      </c>
    </row>
    <row r="69" spans="1:20" x14ac:dyDescent="0.2">
      <c r="A69" t="str">
        <f>'Population Definitions'!$A$5</f>
        <v>Gen 65+</v>
      </c>
      <c r="B69" t="s">
        <v>11</v>
      </c>
      <c r="C69" t="str">
        <f t="shared" si="8"/>
        <v>N.A.</v>
      </c>
      <c r="D69" t="s">
        <v>12</v>
      </c>
      <c r="O69">
        <f>'Notified Cases'!O69/'General Demographics'!O5</f>
        <v>0</v>
      </c>
      <c r="P69">
        <f>'Notified Cases'!P69/'General Demographics'!P5</f>
        <v>0</v>
      </c>
      <c r="Q69">
        <f>'Notified Cases'!Q69/'General Demographics'!Q5</f>
        <v>0</v>
      </c>
      <c r="R69">
        <f>'Notified Cases'!R69/'General Demographics'!R5</f>
        <v>0</v>
      </c>
      <c r="S69">
        <f>'Notified Cases'!S69/'General Demographics'!S5</f>
        <v>0</v>
      </c>
      <c r="T69">
        <f>'Notified Cases'!T69/'General Demographics'!T5</f>
        <v>0</v>
      </c>
    </row>
    <row r="70" spans="1:20" x14ac:dyDescent="0.2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 x14ac:dyDescent="0.2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</sheetData>
  <dataValidations count="5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9"/>
  <sheetViews>
    <sheetView workbookViewId="0">
      <selection activeCell="P2" sqref="P2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 t="str">
        <f t="shared" ref="C2:C7" si="0">IF(SUMPRODUCT(--(E2:T2&lt;&gt;""))=0,0,"N.A.")</f>
        <v>N.A.</v>
      </c>
      <c r="D2" t="s">
        <v>12</v>
      </c>
      <c r="P2">
        <v>4.1999999999999997E-3</v>
      </c>
      <c r="R2">
        <v>4.8999999999999998E-3</v>
      </c>
    </row>
    <row r="3" spans="1:20" x14ac:dyDescent="0.2">
      <c r="A3" t="str">
        <f>'Population Definitions'!$A$3</f>
        <v>Gen 5-14</v>
      </c>
      <c r="B3" t="s">
        <v>10</v>
      </c>
      <c r="C3" t="str">
        <f t="shared" si="0"/>
        <v>N.A.</v>
      </c>
      <c r="D3" t="s">
        <v>12</v>
      </c>
      <c r="P3">
        <v>4.1999999999999997E-3</v>
      </c>
      <c r="R3">
        <v>4.8999999999999998E-3</v>
      </c>
    </row>
    <row r="4" spans="1:20" x14ac:dyDescent="0.2">
      <c r="A4" t="str">
        <f>'Population Definitions'!$A$4</f>
        <v>Gen 15-64</v>
      </c>
      <c r="B4" t="s">
        <v>10</v>
      </c>
      <c r="C4" t="str">
        <f t="shared" si="0"/>
        <v>N.A.</v>
      </c>
      <c r="D4" t="s">
        <v>12</v>
      </c>
      <c r="P4">
        <v>9.5999999999999992E-3</v>
      </c>
      <c r="R4">
        <v>9.4999999999999998E-3</v>
      </c>
    </row>
    <row r="5" spans="1:20" x14ac:dyDescent="0.2">
      <c r="A5" t="str">
        <f>'Population Definitions'!$A$5</f>
        <v>Gen 65+</v>
      </c>
      <c r="B5" t="s">
        <v>10</v>
      </c>
      <c r="C5" t="str">
        <f t="shared" si="0"/>
        <v>N.A.</v>
      </c>
      <c r="D5" t="s">
        <v>12</v>
      </c>
      <c r="P5">
        <v>9.5999999999999992E-3</v>
      </c>
      <c r="R5">
        <v>9.4999999999999998E-3</v>
      </c>
    </row>
    <row r="6" spans="1:20" x14ac:dyDescent="0.2">
      <c r="A6" t="str">
        <f>'Population Definitions'!$A$6</f>
        <v>PLHIV 15+</v>
      </c>
      <c r="B6" t="s">
        <v>10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9" spans="1:20" x14ac:dyDescent="0.2">
      <c r="A9" t="s">
        <v>26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 t="str">
        <f t="shared" ref="C10:C15" si="1">IF(SUMPRODUCT(--(E10:T10&lt;&gt;""))=0,0,"N.A.")</f>
        <v>N.A.</v>
      </c>
      <c r="D10" t="s">
        <v>12</v>
      </c>
      <c r="P10">
        <v>2.8E-3</v>
      </c>
      <c r="R10">
        <v>3.2699999999999999E-3</v>
      </c>
    </row>
    <row r="11" spans="1:20" x14ac:dyDescent="0.2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P11">
        <v>2.8E-3</v>
      </c>
      <c r="R11">
        <v>3.2699999999999999E-3</v>
      </c>
    </row>
    <row r="12" spans="1:20" x14ac:dyDescent="0.2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P12">
        <v>6.1000000000000004E-3</v>
      </c>
      <c r="R12">
        <v>6.3299999999999997E-3</v>
      </c>
    </row>
    <row r="13" spans="1:20" x14ac:dyDescent="0.2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P13">
        <v>6.1000000000000004E-3</v>
      </c>
      <c r="R13">
        <v>6.3299999999999997E-3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 x14ac:dyDescent="0.2">
      <c r="A17" t="s">
        <v>37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10</v>
      </c>
      <c r="C18">
        <f t="shared" ref="C18:C23" si="2">IF(SUMPRODUCT(--(E18:T18&lt;&gt;""))=0,0,"N.A.")</f>
        <v>0</v>
      </c>
      <c r="D18" t="s">
        <v>12</v>
      </c>
    </row>
    <row r="19" spans="1:20" x14ac:dyDescent="0.2">
      <c r="A19" t="str">
        <f>'Population Definitions'!$A$3</f>
        <v>Gen 5-14</v>
      </c>
      <c r="B19" t="s">
        <v>10</v>
      </c>
      <c r="C19">
        <f t="shared" si="2"/>
        <v>0</v>
      </c>
      <c r="D19" t="s">
        <v>12</v>
      </c>
    </row>
    <row r="20" spans="1:20" x14ac:dyDescent="0.2">
      <c r="A20" t="str">
        <f>'Population Definitions'!$A$4</f>
        <v>Gen 15-64</v>
      </c>
      <c r="B20" t="s">
        <v>10</v>
      </c>
      <c r="C20">
        <f t="shared" si="2"/>
        <v>0</v>
      </c>
      <c r="D20" t="s">
        <v>12</v>
      </c>
    </row>
    <row r="21" spans="1:20" x14ac:dyDescent="0.2">
      <c r="A21" t="str">
        <f>'Population Definitions'!$A$5</f>
        <v>Gen 65+</v>
      </c>
      <c r="B21" t="s">
        <v>10</v>
      </c>
      <c r="C21">
        <f t="shared" si="2"/>
        <v>0</v>
      </c>
      <c r="D21" t="s">
        <v>12</v>
      </c>
    </row>
    <row r="22" spans="1:20" x14ac:dyDescent="0.2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 x14ac:dyDescent="0.2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  <row r="25" spans="1:20" x14ac:dyDescent="0.2">
      <c r="A25" t="s">
        <v>48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10</v>
      </c>
      <c r="C26">
        <f t="shared" ref="C26:C31" si="3">IF(SUMPRODUCT(--(E26:T26&lt;&gt;""))=0,0,"N.A.")</f>
        <v>0</v>
      </c>
      <c r="D26" t="s">
        <v>12</v>
      </c>
    </row>
    <row r="27" spans="1:20" x14ac:dyDescent="0.2">
      <c r="A27" t="str">
        <f>'Population Definitions'!$A$3</f>
        <v>Gen 5-14</v>
      </c>
      <c r="B27" t="s">
        <v>10</v>
      </c>
      <c r="C27">
        <f t="shared" si="3"/>
        <v>0</v>
      </c>
      <c r="D27" t="s">
        <v>12</v>
      </c>
    </row>
    <row r="28" spans="1:20" x14ac:dyDescent="0.2">
      <c r="A28" t="str">
        <f>'Population Definitions'!$A$4</f>
        <v>Gen 15-64</v>
      </c>
      <c r="B28" t="s">
        <v>10</v>
      </c>
      <c r="C28">
        <f t="shared" si="3"/>
        <v>0</v>
      </c>
      <c r="D28" t="s">
        <v>12</v>
      </c>
    </row>
    <row r="29" spans="1:20" x14ac:dyDescent="0.2">
      <c r="A29" t="str">
        <f>'Population Definitions'!$A$5</f>
        <v>Gen 65+</v>
      </c>
      <c r="B29" t="s">
        <v>10</v>
      </c>
      <c r="C29">
        <f t="shared" si="3"/>
        <v>0</v>
      </c>
      <c r="D29" t="s">
        <v>12</v>
      </c>
    </row>
    <row r="30" spans="1:20" x14ac:dyDescent="0.2">
      <c r="A30" t="str">
        <f>'Population Definitions'!$A$6</f>
        <v>PLHIV 15+</v>
      </c>
      <c r="B30" t="s">
        <v>10</v>
      </c>
      <c r="C30">
        <f t="shared" si="3"/>
        <v>0</v>
      </c>
      <c r="D30" t="s">
        <v>12</v>
      </c>
    </row>
    <row r="31" spans="1:20" x14ac:dyDescent="0.2">
      <c r="A31" t="str">
        <f>'Population Definitions'!$A$7</f>
        <v>Prisoners</v>
      </c>
      <c r="B31" t="s">
        <v>10</v>
      </c>
      <c r="C31">
        <f t="shared" si="3"/>
        <v>0</v>
      </c>
      <c r="D31" t="s">
        <v>12</v>
      </c>
    </row>
    <row r="33" spans="1:20" x14ac:dyDescent="0.2">
      <c r="A33" t="s">
        <v>58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10</v>
      </c>
      <c r="C34">
        <f t="shared" ref="C34:C39" si="4">IF(SUMPRODUCT(--(E34:T34&lt;&gt;""))=0,0,"N.A.")</f>
        <v>0</v>
      </c>
      <c r="D34" t="s">
        <v>12</v>
      </c>
    </row>
    <row r="35" spans="1:20" x14ac:dyDescent="0.2">
      <c r="A35" t="str">
        <f>'Population Definitions'!$A$3</f>
        <v>Gen 5-14</v>
      </c>
      <c r="B35" t="s">
        <v>10</v>
      </c>
      <c r="C35">
        <f t="shared" si="4"/>
        <v>0</v>
      </c>
      <c r="D35" t="s">
        <v>12</v>
      </c>
    </row>
    <row r="36" spans="1:20" x14ac:dyDescent="0.2">
      <c r="A36" t="str">
        <f>'Population Definitions'!$A$4</f>
        <v>Gen 15-64</v>
      </c>
      <c r="B36" t="s">
        <v>10</v>
      </c>
      <c r="C36">
        <f t="shared" si="4"/>
        <v>0</v>
      </c>
      <c r="D36" t="s">
        <v>12</v>
      </c>
    </row>
    <row r="37" spans="1:20" x14ac:dyDescent="0.2">
      <c r="A37" t="str">
        <f>'Population Definitions'!$A$5</f>
        <v>Gen 65+</v>
      </c>
      <c r="B37" t="s">
        <v>10</v>
      </c>
      <c r="C37">
        <f t="shared" si="4"/>
        <v>0</v>
      </c>
      <c r="D37" t="s">
        <v>12</v>
      </c>
    </row>
    <row r="38" spans="1:20" x14ac:dyDescent="0.2">
      <c r="A38" t="str">
        <f>'Population Definitions'!$A$6</f>
        <v>PLHIV 15+</v>
      </c>
      <c r="B38" t="s">
        <v>10</v>
      </c>
      <c r="C38">
        <f t="shared" si="4"/>
        <v>0</v>
      </c>
      <c r="D38" t="s">
        <v>12</v>
      </c>
    </row>
    <row r="39" spans="1:20" x14ac:dyDescent="0.2">
      <c r="A39" t="str">
        <f>'Population Definitions'!$A$7</f>
        <v>Prisoners</v>
      </c>
      <c r="B39" t="s">
        <v>10</v>
      </c>
      <c r="C39">
        <f t="shared" si="4"/>
        <v>0</v>
      </c>
      <c r="D39" t="s">
        <v>12</v>
      </c>
    </row>
    <row r="41" spans="1:20" x14ac:dyDescent="0.2">
      <c r="A41" t="s">
        <v>68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10</v>
      </c>
      <c r="C42" t="str">
        <f t="shared" ref="C42:C47" si="5">IF(SUMPRODUCT(--(E42:T42&lt;&gt;""))=0,0,"N.A.")</f>
        <v>N.A.</v>
      </c>
      <c r="D42" t="s">
        <v>12</v>
      </c>
      <c r="P42">
        <v>1.4E-3</v>
      </c>
      <c r="R42">
        <v>1.6299999999999999E-3</v>
      </c>
    </row>
    <row r="43" spans="1:20" x14ac:dyDescent="0.2">
      <c r="A43" t="str">
        <f>'Population Definitions'!$A$3</f>
        <v>Gen 5-14</v>
      </c>
      <c r="B43" t="s">
        <v>10</v>
      </c>
      <c r="C43" t="str">
        <f t="shared" si="5"/>
        <v>N.A.</v>
      </c>
      <c r="D43" t="s">
        <v>12</v>
      </c>
      <c r="P43">
        <v>1.4E-3</v>
      </c>
      <c r="R43">
        <v>1.6299999999999999E-3</v>
      </c>
    </row>
    <row r="44" spans="1:20" x14ac:dyDescent="0.2">
      <c r="A44" t="str">
        <f>'Population Definitions'!$A$4</f>
        <v>Gen 15-64</v>
      </c>
      <c r="B44" t="s">
        <v>10</v>
      </c>
      <c r="C44" t="str">
        <f t="shared" si="5"/>
        <v>N.A.</v>
      </c>
      <c r="D44" t="s">
        <v>12</v>
      </c>
      <c r="P44">
        <v>3.2000000000000002E-3</v>
      </c>
      <c r="R44">
        <v>3.1670000000000001E-3</v>
      </c>
    </row>
    <row r="45" spans="1:20" x14ac:dyDescent="0.2">
      <c r="A45" t="str">
        <f>'Population Definitions'!$A$5</f>
        <v>Gen 65+</v>
      </c>
      <c r="B45" t="s">
        <v>10</v>
      </c>
      <c r="C45" t="str">
        <f t="shared" si="5"/>
        <v>N.A.</v>
      </c>
      <c r="D45" t="s">
        <v>12</v>
      </c>
      <c r="P45">
        <v>3.2000000000000002E-3</v>
      </c>
      <c r="R45">
        <v>3.1670000000000001E-3</v>
      </c>
    </row>
    <row r="46" spans="1:20" x14ac:dyDescent="0.2">
      <c r="A46" t="str">
        <f>'Population Definitions'!$A$6</f>
        <v>PLHIV 15+</v>
      </c>
      <c r="B46" t="s">
        <v>10</v>
      </c>
      <c r="C46">
        <f t="shared" si="5"/>
        <v>0</v>
      </c>
      <c r="D46" t="s">
        <v>12</v>
      </c>
    </row>
    <row r="47" spans="1:20" x14ac:dyDescent="0.2">
      <c r="A47" t="str">
        <f>'Population Definitions'!$A$7</f>
        <v>Prisoners</v>
      </c>
      <c r="B47" t="s">
        <v>10</v>
      </c>
      <c r="C47">
        <f t="shared" si="5"/>
        <v>0</v>
      </c>
      <c r="D47" t="s">
        <v>12</v>
      </c>
    </row>
    <row r="49" spans="1:20" x14ac:dyDescent="0.2">
      <c r="A49" t="s">
        <v>77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10</v>
      </c>
      <c r="C50">
        <f t="shared" ref="C50:C55" si="6">IF(SUMPRODUCT(--(E50:T50&lt;&gt;""))=0,0,"N.A.")</f>
        <v>0</v>
      </c>
      <c r="D50" t="s">
        <v>12</v>
      </c>
    </row>
    <row r="51" spans="1:20" x14ac:dyDescent="0.2">
      <c r="A51" t="str">
        <f>'Population Definitions'!$A$3</f>
        <v>Gen 5-14</v>
      </c>
      <c r="B51" t="s">
        <v>10</v>
      </c>
      <c r="C51">
        <f t="shared" si="6"/>
        <v>0</v>
      </c>
      <c r="D51" t="s">
        <v>12</v>
      </c>
    </row>
    <row r="52" spans="1:20" x14ac:dyDescent="0.2">
      <c r="A52" t="str">
        <f>'Population Definitions'!$A$4</f>
        <v>Gen 15-64</v>
      </c>
      <c r="B52" t="s">
        <v>10</v>
      </c>
      <c r="C52">
        <f t="shared" si="6"/>
        <v>0</v>
      </c>
      <c r="D52" t="s">
        <v>12</v>
      </c>
    </row>
    <row r="53" spans="1:20" x14ac:dyDescent="0.2">
      <c r="A53" t="str">
        <f>'Population Definitions'!$A$5</f>
        <v>Gen 65+</v>
      </c>
      <c r="B53" t="s">
        <v>10</v>
      </c>
      <c r="C53">
        <f t="shared" si="6"/>
        <v>0</v>
      </c>
      <c r="D53" t="s">
        <v>12</v>
      </c>
    </row>
    <row r="54" spans="1:20" x14ac:dyDescent="0.2">
      <c r="A54" t="str">
        <f>'Population Definitions'!$A$6</f>
        <v>PLHIV 15+</v>
      </c>
      <c r="B54" t="s">
        <v>10</v>
      </c>
      <c r="C54">
        <f t="shared" si="6"/>
        <v>0</v>
      </c>
      <c r="D54" t="s">
        <v>12</v>
      </c>
    </row>
    <row r="55" spans="1:20" x14ac:dyDescent="0.2">
      <c r="A55" t="str">
        <f>'Population Definitions'!$A$7</f>
        <v>Prisoners</v>
      </c>
      <c r="B55" t="s">
        <v>10</v>
      </c>
      <c r="C55">
        <f t="shared" si="6"/>
        <v>0</v>
      </c>
      <c r="D55" t="s">
        <v>12</v>
      </c>
    </row>
    <row r="57" spans="1:20" x14ac:dyDescent="0.2">
      <c r="A57" t="s">
        <v>86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 x14ac:dyDescent="0.2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 x14ac:dyDescent="0.2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 x14ac:dyDescent="0.2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 x14ac:dyDescent="0.2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 x14ac:dyDescent="0.2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 x14ac:dyDescent="0.2">
      <c r="A65" t="s">
        <v>94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 x14ac:dyDescent="0.2">
      <c r="A66" t="str">
        <f>'Population Definitions'!$A$2</f>
        <v>Gen 0-4</v>
      </c>
      <c r="B66" t="s">
        <v>10</v>
      </c>
      <c r="C66">
        <f t="shared" ref="C66:C71" si="8">IF(SUMPRODUCT(--(E66:T66&lt;&gt;""))=0,0,"N.A.")</f>
        <v>0</v>
      </c>
      <c r="D66" t="s">
        <v>12</v>
      </c>
    </row>
    <row r="67" spans="1:20" x14ac:dyDescent="0.2">
      <c r="A67" t="str">
        <f>'Population Definitions'!$A$3</f>
        <v>Gen 5-14</v>
      </c>
      <c r="B67" t="s">
        <v>10</v>
      </c>
      <c r="C67">
        <f t="shared" si="8"/>
        <v>0</v>
      </c>
      <c r="D67" t="s">
        <v>12</v>
      </c>
    </row>
    <row r="68" spans="1:20" x14ac:dyDescent="0.2">
      <c r="A68" t="str">
        <f>'Population Definitions'!$A$4</f>
        <v>Gen 15-64</v>
      </c>
      <c r="B68" t="s">
        <v>10</v>
      </c>
      <c r="C68">
        <f t="shared" si="8"/>
        <v>0</v>
      </c>
      <c r="D68" t="s">
        <v>12</v>
      </c>
    </row>
    <row r="69" spans="1:20" x14ac:dyDescent="0.2">
      <c r="A69" t="str">
        <f>'Population Definitions'!$A$5</f>
        <v>Gen 65+</v>
      </c>
      <c r="B69" t="s">
        <v>10</v>
      </c>
      <c r="C69">
        <f t="shared" si="8"/>
        <v>0</v>
      </c>
      <c r="D69" t="s">
        <v>12</v>
      </c>
    </row>
    <row r="70" spans="1:20" x14ac:dyDescent="0.2">
      <c r="A70" t="str">
        <f>'Population Definitions'!$A$6</f>
        <v>PLHIV 15+</v>
      </c>
      <c r="B70" t="s">
        <v>10</v>
      </c>
      <c r="C70">
        <f t="shared" si="8"/>
        <v>0</v>
      </c>
      <c r="D70" t="s">
        <v>12</v>
      </c>
    </row>
    <row r="71" spans="1:20" x14ac:dyDescent="0.2">
      <c r="A71" t="str">
        <f>'Population Definitions'!$A$7</f>
        <v>Prisoners</v>
      </c>
      <c r="B71" t="s">
        <v>10</v>
      </c>
      <c r="C71">
        <f t="shared" si="8"/>
        <v>0</v>
      </c>
      <c r="D71" t="s">
        <v>12</v>
      </c>
    </row>
    <row r="73" spans="1:20" x14ac:dyDescent="0.2">
      <c r="A73" t="s">
        <v>122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>IF(SUMPRODUCT(--(E74:T74&lt;&gt;""))=0,0.096,"N.A.")</f>
        <v>9.6000000000000002E-2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>IF(SUMPRODUCT(--(E75:T75&lt;&gt;""))=0,0.096,"N.A.")</f>
        <v>9.6000000000000002E-2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>IF(SUMPRODUCT(--(E76:T76&lt;&gt;""))=0,0.096,"N.A.")</f>
        <v>9.6000000000000002E-2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>IF(SUMPRODUCT(--(E77:T77&lt;&gt;""))=0,0.096,"N.A.")</f>
        <v>9.6000000000000002E-2</v>
      </c>
      <c r="D77" t="s">
        <v>12</v>
      </c>
    </row>
    <row r="78" spans="1:20" x14ac:dyDescent="0.2">
      <c r="A78" t="str">
        <f>'Population Definitions'!$A$6</f>
        <v>PLHIV 15+</v>
      </c>
      <c r="B78" t="s">
        <v>10</v>
      </c>
      <c r="C78">
        <f>IF(SUMPRODUCT(--(E78:T78&lt;&gt;""))=0,0,"N.A.")</f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>IF(SUMPRODUCT(--(E79:T79&lt;&gt;""))=0,0,"N.A.")</f>
        <v>0</v>
      </c>
      <c r="D79" t="s">
        <v>12</v>
      </c>
    </row>
  </sheetData>
  <dataValidations count="60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10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8">
      <formula1>"Fraction"</formula1>
    </dataValidation>
    <dataValidation type="list" showInputMessage="1" showErrorMessage="1" sqref="B19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6">
      <formula1>"Fraction"</formula1>
    </dataValidation>
    <dataValidation type="list" showInputMessage="1" showErrorMessage="1" sqref="B27">
      <formula1>"Fraction"</formula1>
    </dataValidation>
    <dataValidation type="list" showInputMessage="1" showErrorMessage="1" sqref="B28">
      <formula1>"Fraction"</formula1>
    </dataValidation>
    <dataValidation type="list" showInputMessage="1" showErrorMessage="1" sqref="B29">
      <formula1>"Fraction"</formula1>
    </dataValidation>
    <dataValidation type="list" showInputMessage="1" showErrorMessage="1" sqref="B30">
      <formula1>"Fraction"</formula1>
    </dataValidation>
    <dataValidation type="list" showInputMessage="1" showErrorMessage="1" sqref="B31">
      <formula1>"Fraction"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6">
      <formula1>"Fraction"</formula1>
    </dataValidation>
    <dataValidation type="list" showInputMessage="1" showErrorMessage="1" sqref="B37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5">
      <formula1>"Fraction"</formula1>
    </dataValidation>
    <dataValidation type="list" showInputMessage="1" showErrorMessage="1" sqref="B46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4">
      <formula1>"Fraction"</formula1>
    </dataValidation>
    <dataValidation type="list" showInputMessage="1" showErrorMessage="1" sqref="B55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3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topLeftCell="A14" workbookViewId="0">
      <selection activeCell="G57" sqref="G57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H2">
        <v>24</v>
      </c>
      <c r="I2">
        <v>28</v>
      </c>
      <c r="J2">
        <v>35</v>
      </c>
      <c r="K2">
        <v>26</v>
      </c>
      <c r="L2">
        <v>11</v>
      </c>
      <c r="M2">
        <v>11</v>
      </c>
      <c r="N2">
        <v>38</v>
      </c>
      <c r="O2">
        <v>7</v>
      </c>
      <c r="P2">
        <v>5</v>
      </c>
      <c r="Q2">
        <v>2</v>
      </c>
      <c r="R2">
        <v>2</v>
      </c>
      <c r="S2">
        <v>6</v>
      </c>
      <c r="T2">
        <v>3</v>
      </c>
    </row>
    <row r="3" spans="1:20" x14ac:dyDescent="0.2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H3">
        <v>107</v>
      </c>
      <c r="I3">
        <v>115</v>
      </c>
      <c r="J3">
        <v>124</v>
      </c>
      <c r="K3">
        <v>94</v>
      </c>
      <c r="L3">
        <v>51</v>
      </c>
      <c r="M3">
        <v>73</v>
      </c>
      <c r="N3">
        <v>43</v>
      </c>
      <c r="O3">
        <v>19</v>
      </c>
      <c r="P3">
        <v>17</v>
      </c>
      <c r="Q3">
        <v>13</v>
      </c>
      <c r="R3">
        <v>11</v>
      </c>
      <c r="S3">
        <v>14</v>
      </c>
      <c r="T3">
        <v>9</v>
      </c>
    </row>
    <row r="4" spans="1:20" x14ac:dyDescent="0.2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H4">
        <v>4185</v>
      </c>
      <c r="I4">
        <v>4504.29</v>
      </c>
      <c r="J4">
        <v>4301.28</v>
      </c>
      <c r="K4">
        <v>4371.68</v>
      </c>
      <c r="L4">
        <v>4056.8</v>
      </c>
      <c r="M4">
        <v>3662.56</v>
      </c>
      <c r="N4">
        <v>3870.63</v>
      </c>
      <c r="O4">
        <v>3621</v>
      </c>
      <c r="P4">
        <v>3438</v>
      </c>
      <c r="Q4">
        <v>3214</v>
      </c>
      <c r="R4">
        <v>2983</v>
      </c>
      <c r="S4">
        <v>2669</v>
      </c>
      <c r="T4">
        <v>2407</v>
      </c>
    </row>
    <row r="5" spans="1:20" x14ac:dyDescent="0.2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O5">
        <v>542</v>
      </c>
      <c r="P5">
        <v>450</v>
      </c>
      <c r="Q5">
        <v>523</v>
      </c>
      <c r="R5">
        <v>525</v>
      </c>
      <c r="S5">
        <v>469</v>
      </c>
      <c r="T5">
        <v>532</v>
      </c>
    </row>
    <row r="6" spans="1:20" x14ac:dyDescent="0.2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 x14ac:dyDescent="0.2">
      <c r="A9" t="s">
        <v>28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11</v>
      </c>
      <c r="C10" t="str">
        <f t="shared" ref="C10:C15" si="1">IF(SUMPRODUCT(--(E10:T10&lt;&gt;""))=0,0,"N.A.")</f>
        <v>N.A.</v>
      </c>
      <c r="D10" t="s">
        <v>12</v>
      </c>
      <c r="O10">
        <v>6</v>
      </c>
      <c r="P10">
        <v>5</v>
      </c>
      <c r="Q10">
        <v>1</v>
      </c>
      <c r="R10">
        <v>2</v>
      </c>
      <c r="S10">
        <v>6</v>
      </c>
      <c r="T10">
        <v>3</v>
      </c>
    </row>
    <row r="11" spans="1:20" x14ac:dyDescent="0.2">
      <c r="A11" t="str">
        <f>'Population Definitions'!$A$3</f>
        <v>Gen 5-14</v>
      </c>
      <c r="B11" t="s">
        <v>11</v>
      </c>
      <c r="C11" t="str">
        <f t="shared" si="1"/>
        <v>N.A.</v>
      </c>
      <c r="D11" t="s">
        <v>12</v>
      </c>
      <c r="O11">
        <v>3</v>
      </c>
      <c r="P11">
        <v>4</v>
      </c>
      <c r="Q11">
        <v>11</v>
      </c>
      <c r="R11">
        <v>3</v>
      </c>
      <c r="S11">
        <v>7</v>
      </c>
      <c r="T11">
        <v>6</v>
      </c>
    </row>
    <row r="12" spans="1:20" x14ac:dyDescent="0.2">
      <c r="A12" t="str">
        <f>'Population Definitions'!$A$4</f>
        <v>Gen 15-64</v>
      </c>
      <c r="B12" t="s">
        <v>11</v>
      </c>
      <c r="C12" t="str">
        <f t="shared" si="1"/>
        <v>N.A.</v>
      </c>
      <c r="D12" t="s">
        <v>12</v>
      </c>
      <c r="O12">
        <v>2401</v>
      </c>
      <c r="P12">
        <v>2632</v>
      </c>
      <c r="Q12">
        <v>2939</v>
      </c>
      <c r="R12">
        <v>2848</v>
      </c>
      <c r="S12">
        <v>2429</v>
      </c>
      <c r="T12">
        <v>2381</v>
      </c>
    </row>
    <row r="13" spans="1:20" x14ac:dyDescent="0.2">
      <c r="A13" t="str">
        <f>'Population Definitions'!$A$5</f>
        <v>Gen 65+</v>
      </c>
      <c r="B13" t="s">
        <v>11</v>
      </c>
      <c r="C13" t="str">
        <f t="shared" si="1"/>
        <v>N.A.</v>
      </c>
      <c r="D13" t="s">
        <v>12</v>
      </c>
      <c r="O13">
        <v>315</v>
      </c>
      <c r="P13">
        <v>246</v>
      </c>
      <c r="Q13">
        <v>337</v>
      </c>
      <c r="R13">
        <v>329</v>
      </c>
      <c r="S13">
        <v>292</v>
      </c>
      <c r="T13">
        <v>348</v>
      </c>
    </row>
    <row r="14" spans="1:20" x14ac:dyDescent="0.2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 x14ac:dyDescent="0.2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 x14ac:dyDescent="0.2">
      <c r="A17" t="s">
        <v>39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11</v>
      </c>
      <c r="C18" t="str">
        <f t="shared" ref="C18:C23" si="2">IF(SUMPRODUCT(--(E18:T18&lt;&gt;""))=0,0,"N.A.")</f>
        <v>N.A.</v>
      </c>
      <c r="D18" t="s">
        <v>12</v>
      </c>
      <c r="O18">
        <v>6</v>
      </c>
      <c r="P18">
        <v>3</v>
      </c>
      <c r="Q18">
        <v>1</v>
      </c>
      <c r="R18">
        <v>2</v>
      </c>
      <c r="S18">
        <v>1</v>
      </c>
      <c r="T18">
        <v>1</v>
      </c>
    </row>
    <row r="19" spans="1:20" x14ac:dyDescent="0.2">
      <c r="A19" t="str">
        <f>'Population Definitions'!$A$3</f>
        <v>Gen 5-14</v>
      </c>
      <c r="B19" t="s">
        <v>11</v>
      </c>
      <c r="C19" t="str">
        <f t="shared" si="2"/>
        <v>N.A.</v>
      </c>
      <c r="D19" t="s">
        <v>12</v>
      </c>
      <c r="O19">
        <v>3</v>
      </c>
      <c r="P19">
        <v>4</v>
      </c>
      <c r="Q19">
        <v>11</v>
      </c>
      <c r="R19">
        <v>3</v>
      </c>
      <c r="S19">
        <v>4</v>
      </c>
      <c r="T19">
        <v>2</v>
      </c>
    </row>
    <row r="20" spans="1:20" x14ac:dyDescent="0.2">
      <c r="A20" t="str">
        <f>'Population Definitions'!$A$4</f>
        <v>Gen 15-64</v>
      </c>
      <c r="B20" t="s">
        <v>11</v>
      </c>
      <c r="C20" t="str">
        <f t="shared" si="2"/>
        <v>N.A.</v>
      </c>
      <c r="D20" t="s">
        <v>12</v>
      </c>
      <c r="O20">
        <v>2091.7297289511453</v>
      </c>
      <c r="P20">
        <v>2152.8929835390945</v>
      </c>
      <c r="Q20">
        <v>2263.5001384020375</v>
      </c>
      <c r="R20">
        <v>2167.5532763207902</v>
      </c>
      <c r="S20">
        <v>1872.8881453154877</v>
      </c>
      <c r="T20">
        <v>1834.5161619598503</v>
      </c>
    </row>
    <row r="21" spans="1:20" x14ac:dyDescent="0.2">
      <c r="A21" t="str">
        <f>'Population Definitions'!$A$5</f>
        <v>Gen 65+</v>
      </c>
      <c r="B21" t="s">
        <v>11</v>
      </c>
      <c r="C21" t="str">
        <f t="shared" si="2"/>
        <v>N.A.</v>
      </c>
      <c r="D21" t="s">
        <v>12</v>
      </c>
      <c r="O21">
        <v>293.49630996309963</v>
      </c>
      <c r="P21">
        <v>222.49333333333331</v>
      </c>
      <c r="Q21">
        <v>269.98661567877633</v>
      </c>
      <c r="R21">
        <v>271.34666666666669</v>
      </c>
      <c r="S21">
        <v>242</v>
      </c>
      <c r="T21">
        <v>277</v>
      </c>
    </row>
    <row r="22" spans="1:20" x14ac:dyDescent="0.2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 x14ac:dyDescent="0.2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 x14ac:dyDescent="0.2">
      <c r="A25" t="s">
        <v>50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11</v>
      </c>
      <c r="C26" t="str">
        <f t="shared" ref="C26:C31" si="3">IF(SUMPRODUCT(--(E26:T26&lt;&gt;""))=0,0,"N.A.")</f>
        <v>N.A.</v>
      </c>
      <c r="D26" t="s">
        <v>12</v>
      </c>
      <c r="O26">
        <v>0</v>
      </c>
      <c r="P26">
        <v>2</v>
      </c>
      <c r="Q26">
        <v>0</v>
      </c>
      <c r="R26">
        <v>0</v>
      </c>
      <c r="S26">
        <v>2</v>
      </c>
      <c r="T26">
        <v>1</v>
      </c>
    </row>
    <row r="27" spans="1:20" x14ac:dyDescent="0.2">
      <c r="A27" t="str">
        <f>'Population Definitions'!$A$3</f>
        <v>Gen 5-14</v>
      </c>
      <c r="B27" t="s">
        <v>11</v>
      </c>
      <c r="C27" t="str">
        <f t="shared" si="3"/>
        <v>N.A.</v>
      </c>
      <c r="D27" t="s">
        <v>12</v>
      </c>
      <c r="O27">
        <v>0</v>
      </c>
      <c r="P27">
        <v>0</v>
      </c>
      <c r="Q27">
        <v>0</v>
      </c>
      <c r="R27">
        <v>0</v>
      </c>
      <c r="S27">
        <v>2</v>
      </c>
      <c r="T27">
        <v>1</v>
      </c>
    </row>
    <row r="28" spans="1:20" x14ac:dyDescent="0.2">
      <c r="A28" t="str">
        <f>'Population Definitions'!$A$4</f>
        <v>Gen 15-64</v>
      </c>
      <c r="B28" t="s">
        <v>11</v>
      </c>
      <c r="C28" t="str">
        <f t="shared" si="3"/>
        <v>N.A.</v>
      </c>
      <c r="D28" t="s">
        <v>12</v>
      </c>
      <c r="S28">
        <v>703</v>
      </c>
      <c r="T28">
        <v>666</v>
      </c>
    </row>
    <row r="29" spans="1:20" x14ac:dyDescent="0.2">
      <c r="A29" t="str">
        <f>'Population Definitions'!$A$5</f>
        <v>Gen 65+</v>
      </c>
      <c r="B29" t="s">
        <v>11</v>
      </c>
      <c r="C29" t="str">
        <f t="shared" si="3"/>
        <v>N.A.</v>
      </c>
      <c r="D29" t="s">
        <v>12</v>
      </c>
      <c r="S29">
        <v>63</v>
      </c>
      <c r="T29">
        <v>92</v>
      </c>
    </row>
    <row r="30" spans="1:20" x14ac:dyDescent="0.2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 x14ac:dyDescent="0.2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 x14ac:dyDescent="0.2">
      <c r="A33" t="s">
        <v>60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11</v>
      </c>
      <c r="C34" t="str">
        <f t="shared" ref="C34:C39" si="4">IF(SUMPRODUCT(--(E34:T34&lt;&gt;""))=0,0,"N.A.")</f>
        <v>N.A.</v>
      </c>
      <c r="D34" t="s">
        <v>12</v>
      </c>
      <c r="S34">
        <v>0</v>
      </c>
      <c r="T34">
        <v>1</v>
      </c>
    </row>
    <row r="35" spans="1:20" x14ac:dyDescent="0.2">
      <c r="A35" t="str">
        <f>'Population Definitions'!$A$3</f>
        <v>Gen 5-14</v>
      </c>
      <c r="B35" t="s">
        <v>11</v>
      </c>
      <c r="C35" t="str">
        <f t="shared" si="4"/>
        <v>N.A.</v>
      </c>
      <c r="D35" t="s">
        <v>12</v>
      </c>
      <c r="O35">
        <v>0</v>
      </c>
      <c r="P35">
        <v>0</v>
      </c>
      <c r="Q35">
        <v>0</v>
      </c>
      <c r="R35">
        <v>0</v>
      </c>
      <c r="S35">
        <v>1</v>
      </c>
      <c r="T35">
        <v>3</v>
      </c>
    </row>
    <row r="36" spans="1:20" x14ac:dyDescent="0.2">
      <c r="A36" t="str">
        <f>'Population Definitions'!$A$4</f>
        <v>Gen 15-64</v>
      </c>
      <c r="B36" t="s">
        <v>11</v>
      </c>
      <c r="C36" t="str">
        <f t="shared" si="4"/>
        <v>N.A.</v>
      </c>
      <c r="D36" t="s">
        <v>12</v>
      </c>
      <c r="S36">
        <v>126</v>
      </c>
      <c r="T36">
        <v>208</v>
      </c>
    </row>
    <row r="37" spans="1:20" x14ac:dyDescent="0.2">
      <c r="A37" t="str">
        <f>'Population Definitions'!$A$5</f>
        <v>Gen 65+</v>
      </c>
      <c r="B37" t="s">
        <v>11</v>
      </c>
      <c r="C37" t="str">
        <f t="shared" si="4"/>
        <v>N.A.</v>
      </c>
      <c r="D37" t="s">
        <v>12</v>
      </c>
      <c r="S37">
        <v>27</v>
      </c>
      <c r="T37">
        <v>21</v>
      </c>
    </row>
    <row r="38" spans="1:20" x14ac:dyDescent="0.2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 x14ac:dyDescent="0.2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 x14ac:dyDescent="0.2">
      <c r="A41" t="s">
        <v>70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11</v>
      </c>
      <c r="C42" t="str">
        <f t="shared" ref="C42:C47" si="5">IF(SUMPRODUCT(--(E42:T42&lt;&gt;""))=0,0,"N.A.")</f>
        <v>N.A.</v>
      </c>
      <c r="D42" t="s">
        <v>12</v>
      </c>
      <c r="O42">
        <v>1</v>
      </c>
      <c r="P42">
        <v>0</v>
      </c>
      <c r="Q42">
        <v>1</v>
      </c>
      <c r="R42">
        <v>0</v>
      </c>
      <c r="S42">
        <v>0</v>
      </c>
      <c r="T42">
        <v>0</v>
      </c>
    </row>
    <row r="43" spans="1:20" x14ac:dyDescent="0.2">
      <c r="A43" t="str">
        <f>'Population Definitions'!$A$3</f>
        <v>Gen 5-14</v>
      </c>
      <c r="B43" t="s">
        <v>11</v>
      </c>
      <c r="C43" t="str">
        <f t="shared" si="5"/>
        <v>N.A.</v>
      </c>
      <c r="D43" t="s">
        <v>12</v>
      </c>
      <c r="O43">
        <v>16</v>
      </c>
      <c r="P43">
        <v>13</v>
      </c>
      <c r="Q43">
        <v>2</v>
      </c>
      <c r="R43">
        <v>8</v>
      </c>
      <c r="S43">
        <v>7</v>
      </c>
      <c r="T43">
        <v>3</v>
      </c>
    </row>
    <row r="44" spans="1:20" x14ac:dyDescent="0.2">
      <c r="A44" t="str">
        <f>'Population Definitions'!$A$4</f>
        <v>Gen 15-64</v>
      </c>
      <c r="B44" t="s">
        <v>11</v>
      </c>
      <c r="C44" t="str">
        <f t="shared" si="5"/>
        <v>N.A.</v>
      </c>
      <c r="D44" t="s">
        <v>12</v>
      </c>
      <c r="O44">
        <v>1220</v>
      </c>
      <c r="P44">
        <v>806</v>
      </c>
      <c r="Q44">
        <v>275</v>
      </c>
      <c r="R44">
        <v>135</v>
      </c>
      <c r="S44">
        <v>240</v>
      </c>
      <c r="T44">
        <v>26</v>
      </c>
    </row>
    <row r="45" spans="1:20" x14ac:dyDescent="0.2">
      <c r="A45" t="str">
        <f>'Population Definitions'!$A$5</f>
        <v>Gen 65+</v>
      </c>
      <c r="B45" t="s">
        <v>11</v>
      </c>
      <c r="C45" t="str">
        <f t="shared" si="5"/>
        <v>N.A.</v>
      </c>
      <c r="D45" t="s">
        <v>12</v>
      </c>
      <c r="O45">
        <v>227</v>
      </c>
      <c r="P45">
        <v>204</v>
      </c>
      <c r="Q45">
        <v>186</v>
      </c>
      <c r="R45">
        <v>196</v>
      </c>
      <c r="S45">
        <v>177</v>
      </c>
      <c r="T45">
        <v>184</v>
      </c>
    </row>
    <row r="46" spans="1:20" x14ac:dyDescent="0.2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 x14ac:dyDescent="0.2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 x14ac:dyDescent="0.2">
      <c r="A49" t="s">
        <v>79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11</v>
      </c>
      <c r="C50" t="str">
        <f t="shared" ref="C50:C55" si="6">IF(SUMPRODUCT(--(E50:T50&lt;&gt;""))=0,0,"N.A.")</f>
        <v>N.A.</v>
      </c>
      <c r="D50" t="s">
        <v>12</v>
      </c>
      <c r="O50">
        <v>1</v>
      </c>
      <c r="P50">
        <v>0</v>
      </c>
      <c r="Q50">
        <v>1</v>
      </c>
      <c r="R50">
        <v>0</v>
      </c>
      <c r="S50">
        <v>3</v>
      </c>
      <c r="T50">
        <v>0</v>
      </c>
    </row>
    <row r="51" spans="1:20" x14ac:dyDescent="0.2">
      <c r="A51" t="str">
        <f>'Population Definitions'!$A$3</f>
        <v>Gen 5-14</v>
      </c>
      <c r="B51" t="s">
        <v>11</v>
      </c>
      <c r="C51" t="str">
        <f t="shared" si="6"/>
        <v>N.A.</v>
      </c>
      <c r="D51" t="s">
        <v>12</v>
      </c>
      <c r="O51">
        <v>16</v>
      </c>
      <c r="P51">
        <v>10</v>
      </c>
      <c r="Q51">
        <v>2</v>
      </c>
      <c r="R51">
        <v>8</v>
      </c>
      <c r="S51">
        <v>7</v>
      </c>
      <c r="T51">
        <v>3</v>
      </c>
    </row>
    <row r="52" spans="1:20" x14ac:dyDescent="0.2">
      <c r="A52" t="str">
        <f>'Population Definitions'!$A$4</f>
        <v>Gen 15-64</v>
      </c>
      <c r="B52" t="s">
        <v>11</v>
      </c>
      <c r="C52" t="str">
        <f t="shared" si="6"/>
        <v>N.A.</v>
      </c>
      <c r="D52" t="s">
        <v>12</v>
      </c>
      <c r="O52">
        <v>1059.2702710488547</v>
      </c>
      <c r="P52">
        <v>649.10701646090547</v>
      </c>
      <c r="Q52">
        <v>207.49986159796271</v>
      </c>
      <c r="R52">
        <v>92.44672367920964</v>
      </c>
      <c r="S52">
        <v>177.11185468451231</v>
      </c>
      <c r="T52">
        <v>15.483838040149749</v>
      </c>
    </row>
    <row r="53" spans="1:20" x14ac:dyDescent="0.2">
      <c r="A53" t="str">
        <f>'Population Definitions'!$A$5</f>
        <v>Gen 65+</v>
      </c>
      <c r="B53" t="s">
        <v>11</v>
      </c>
      <c r="C53" t="str">
        <f t="shared" si="6"/>
        <v>N.A.</v>
      </c>
      <c r="D53" t="s">
        <v>12</v>
      </c>
      <c r="O53">
        <v>211.50369003690037</v>
      </c>
      <c r="P53">
        <v>184.50666666666669</v>
      </c>
      <c r="Q53">
        <v>149.01338432122367</v>
      </c>
      <c r="R53">
        <v>161.65333333333331</v>
      </c>
      <c r="S53">
        <v>147</v>
      </c>
      <c r="T53">
        <v>147</v>
      </c>
    </row>
    <row r="54" spans="1:20" x14ac:dyDescent="0.2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 x14ac:dyDescent="0.2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 x14ac:dyDescent="0.2">
      <c r="A57" t="s">
        <v>88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11</v>
      </c>
      <c r="C58" t="str">
        <f t="shared" ref="C58:C63" si="7">IF(SUMPRODUCT(--(E58:T58&lt;&gt;""))=0,0,"N.A.")</f>
        <v>N.A.</v>
      </c>
      <c r="D58" t="s">
        <v>12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">
      <c r="A59" t="str">
        <f>'Population Definitions'!$A$3</f>
        <v>Gen 5-14</v>
      </c>
      <c r="B59" t="s">
        <v>11</v>
      </c>
      <c r="C59" t="str">
        <f t="shared" si="7"/>
        <v>N.A.</v>
      </c>
      <c r="D59" t="s">
        <v>12</v>
      </c>
      <c r="O59">
        <v>0</v>
      </c>
      <c r="P59">
        <v>3</v>
      </c>
      <c r="Q59">
        <v>0</v>
      </c>
      <c r="R59">
        <v>0</v>
      </c>
      <c r="S59">
        <v>0</v>
      </c>
      <c r="T59">
        <v>0</v>
      </c>
    </row>
    <row r="60" spans="1:20" x14ac:dyDescent="0.2">
      <c r="A60" t="str">
        <f>'Population Definitions'!$A$4</f>
        <v>Gen 15-64</v>
      </c>
      <c r="B60" t="s">
        <v>11</v>
      </c>
      <c r="C60" t="str">
        <f t="shared" si="7"/>
        <v>N.A.</v>
      </c>
      <c r="D60" t="s">
        <v>12</v>
      </c>
      <c r="S60">
        <v>174</v>
      </c>
      <c r="T60">
        <v>166</v>
      </c>
    </row>
    <row r="61" spans="1:20" x14ac:dyDescent="0.2">
      <c r="A61" t="str">
        <f>'Population Definitions'!$A$5</f>
        <v>Gen 65+</v>
      </c>
      <c r="B61" t="s">
        <v>11</v>
      </c>
      <c r="C61" t="str">
        <f t="shared" si="7"/>
        <v>N.A.</v>
      </c>
      <c r="D61" t="s">
        <v>12</v>
      </c>
      <c r="S61">
        <v>0</v>
      </c>
      <c r="T61">
        <v>6</v>
      </c>
    </row>
    <row r="62" spans="1:20" x14ac:dyDescent="0.2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 x14ac:dyDescent="0.2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 x14ac:dyDescent="0.2">
      <c r="A65" t="s">
        <v>96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 x14ac:dyDescent="0.2">
      <c r="A66" t="str">
        <f>'Population Definitions'!$A$2</f>
        <v>Gen 0-4</v>
      </c>
      <c r="B66" t="s">
        <v>11</v>
      </c>
      <c r="C66" t="str">
        <f t="shared" ref="C66:C71" si="8">IF(SUMPRODUCT(--(E66:T66&lt;&gt;""))=0,0,"N.A.")</f>
        <v>N.A.</v>
      </c>
      <c r="D66" t="s">
        <v>12</v>
      </c>
      <c r="S66">
        <v>0</v>
      </c>
      <c r="T66">
        <v>0</v>
      </c>
    </row>
    <row r="67" spans="1:20" x14ac:dyDescent="0.2">
      <c r="A67" t="str">
        <f>'Population Definitions'!$A$3</f>
        <v>Gen 5-14</v>
      </c>
      <c r="B67" t="s">
        <v>11</v>
      </c>
      <c r="C67" t="str">
        <f t="shared" si="8"/>
        <v>N.A.</v>
      </c>
      <c r="D67" t="s">
        <v>12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">
      <c r="A68" t="str">
        <f>'Population Definitions'!$A$4</f>
        <v>Gen 15-64</v>
      </c>
      <c r="B68" t="s">
        <v>11</v>
      </c>
      <c r="C68" t="str">
        <f t="shared" si="8"/>
        <v>N.A.</v>
      </c>
      <c r="D68" t="s">
        <v>12</v>
      </c>
      <c r="S68">
        <v>0</v>
      </c>
      <c r="T68">
        <v>0</v>
      </c>
    </row>
    <row r="69" spans="1:20" x14ac:dyDescent="0.2">
      <c r="A69" t="str">
        <f>'Population Definitions'!$A$5</f>
        <v>Gen 65+</v>
      </c>
      <c r="B69" t="s">
        <v>11</v>
      </c>
      <c r="C69" t="str">
        <f t="shared" si="8"/>
        <v>N.A.</v>
      </c>
      <c r="D69" t="s">
        <v>12</v>
      </c>
      <c r="S69">
        <v>0</v>
      </c>
      <c r="T69">
        <v>0</v>
      </c>
    </row>
    <row r="70" spans="1:20" x14ac:dyDescent="0.2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 x14ac:dyDescent="0.2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</sheetData>
  <dataValidations count="5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21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20</v>
      </c>
      <c r="C2">
        <f>IF(SUMPRODUCT(--(E2:T2&lt;&gt;""))=0,0.7,"N.A.")</f>
        <v>0.7</v>
      </c>
      <c r="D2" t="s">
        <v>12</v>
      </c>
    </row>
    <row r="3" spans="1:20" x14ac:dyDescent="0.2">
      <c r="A3" t="str">
        <f>'Population Definitions'!$A$3</f>
        <v>Gen 5-14</v>
      </c>
      <c r="B3" t="s">
        <v>20</v>
      </c>
      <c r="C3">
        <f>IF(SUMPRODUCT(--(E3:T3&lt;&gt;""))=0,0.7,"N.A.")</f>
        <v>0.7</v>
      </c>
      <c r="D3" t="s">
        <v>12</v>
      </c>
    </row>
    <row r="4" spans="1:20" x14ac:dyDescent="0.2">
      <c r="A4" t="str">
        <f>'Population Definitions'!$A$4</f>
        <v>Gen 15-64</v>
      </c>
      <c r="B4" t="s">
        <v>20</v>
      </c>
      <c r="C4">
        <f>IF(SUMPRODUCT(--(E4:T4&lt;&gt;""))=0,0.7,"N.A.")</f>
        <v>0.7</v>
      </c>
      <c r="D4" t="s">
        <v>12</v>
      </c>
    </row>
    <row r="5" spans="1:20" x14ac:dyDescent="0.2">
      <c r="A5" t="str">
        <f>'Population Definitions'!$A$5</f>
        <v>Gen 65+</v>
      </c>
      <c r="B5" t="s">
        <v>20</v>
      </c>
      <c r="C5">
        <f>IF(SUMPRODUCT(--(E5:T5&lt;&gt;""))=0,0.7,"N.A.")</f>
        <v>0.7</v>
      </c>
      <c r="D5" t="s">
        <v>12</v>
      </c>
    </row>
    <row r="6" spans="1:20" x14ac:dyDescent="0.2">
      <c r="A6" t="str">
        <f>'Population Definitions'!$A$6</f>
        <v>PLHIV 15+</v>
      </c>
      <c r="B6" t="s">
        <v>20</v>
      </c>
      <c r="C6">
        <f>IF(SUMPRODUCT(--(E6:T6&lt;&gt;""))=0,1,"N.A.")</f>
        <v>1</v>
      </c>
      <c r="D6" t="s">
        <v>12</v>
      </c>
    </row>
    <row r="7" spans="1:20" x14ac:dyDescent="0.2">
      <c r="A7" t="str">
        <f>'Population Definitions'!$A$7</f>
        <v>Prisoners</v>
      </c>
      <c r="B7" t="s">
        <v>20</v>
      </c>
      <c r="C7">
        <f>IF(SUMPRODUCT(--(E7:T7&lt;&gt;""))=0,1,"N.A.")</f>
        <v>1</v>
      </c>
      <c r="D7" t="s">
        <v>12</v>
      </c>
    </row>
    <row r="9" spans="1:20" x14ac:dyDescent="0.2">
      <c r="A9" t="s">
        <v>32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20</v>
      </c>
      <c r="C10">
        <f>IF(SUMPRODUCT(--(E10:T10&lt;&gt;""))=0,0.3,"N.A.")</f>
        <v>0.3</v>
      </c>
      <c r="D10" t="s">
        <v>12</v>
      </c>
    </row>
    <row r="11" spans="1:20" x14ac:dyDescent="0.2">
      <c r="A11" t="str">
        <f>'Population Definitions'!$A$3</f>
        <v>Gen 5-14</v>
      </c>
      <c r="B11" t="s">
        <v>20</v>
      </c>
      <c r="C11">
        <f>IF(SUMPRODUCT(--(E11:T11&lt;&gt;""))=0,0.3,"N.A.")</f>
        <v>0.3</v>
      </c>
      <c r="D11" t="s">
        <v>12</v>
      </c>
    </row>
    <row r="12" spans="1:20" x14ac:dyDescent="0.2">
      <c r="A12" t="str">
        <f>'Population Definitions'!$A$4</f>
        <v>Gen 15-64</v>
      </c>
      <c r="B12" t="s">
        <v>20</v>
      </c>
      <c r="C12">
        <f>IF(SUMPRODUCT(--(E12:T12&lt;&gt;""))=0,0.3,"N.A.")</f>
        <v>0.3</v>
      </c>
      <c r="D12" t="s">
        <v>12</v>
      </c>
    </row>
    <row r="13" spans="1:20" x14ac:dyDescent="0.2">
      <c r="A13" t="str">
        <f>'Population Definitions'!$A$5</f>
        <v>Gen 65+</v>
      </c>
      <c r="B13" t="s">
        <v>20</v>
      </c>
      <c r="C13">
        <f>IF(SUMPRODUCT(--(E13:T13&lt;&gt;""))=0,0.3,"N.A.")</f>
        <v>0.3</v>
      </c>
      <c r="D13" t="s">
        <v>12</v>
      </c>
    </row>
    <row r="14" spans="1:20" x14ac:dyDescent="0.2">
      <c r="A14" t="str">
        <f>'Population Definitions'!$A$6</f>
        <v>PLHIV 15+</v>
      </c>
      <c r="B14" t="s">
        <v>20</v>
      </c>
      <c r="C14">
        <f>IF(SUMPRODUCT(--(E14:T14&lt;&gt;""))=0,1,"N.A.")</f>
        <v>1</v>
      </c>
      <c r="D14" t="s">
        <v>12</v>
      </c>
    </row>
    <row r="15" spans="1:20" x14ac:dyDescent="0.2">
      <c r="A15" t="str">
        <f>'Population Definitions'!$A$7</f>
        <v>Prisoners</v>
      </c>
      <c r="B15" t="s">
        <v>20</v>
      </c>
      <c r="C15">
        <f>IF(SUMPRODUCT(--(E15:T15&lt;&gt;""))=0,1,"N.A.")</f>
        <v>1</v>
      </c>
      <c r="D15" t="s">
        <v>12</v>
      </c>
    </row>
    <row r="17" spans="1:20" x14ac:dyDescent="0.2">
      <c r="A17" t="s">
        <v>43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20</v>
      </c>
      <c r="C18">
        <f>IF(SUMPRODUCT(--(E18:T18&lt;&gt;""))=0,0.6,"N.A.")</f>
        <v>0.6</v>
      </c>
      <c r="D18" t="s">
        <v>12</v>
      </c>
    </row>
    <row r="19" spans="1:20" x14ac:dyDescent="0.2">
      <c r="A19" t="str">
        <f>'Population Definitions'!$A$3</f>
        <v>Gen 5-14</v>
      </c>
      <c r="B19" t="s">
        <v>20</v>
      </c>
      <c r="C19">
        <f>IF(SUMPRODUCT(--(E19:T19&lt;&gt;""))=0,0.6,"N.A.")</f>
        <v>0.6</v>
      </c>
      <c r="D19" t="s">
        <v>12</v>
      </c>
    </row>
    <row r="20" spans="1:20" x14ac:dyDescent="0.2">
      <c r="A20" t="str">
        <f>'Population Definitions'!$A$4</f>
        <v>Gen 15-64</v>
      </c>
      <c r="B20" t="s">
        <v>20</v>
      </c>
      <c r="C20">
        <f>IF(SUMPRODUCT(--(E20:T20&lt;&gt;""))=0,0.6,"N.A.")</f>
        <v>0.6</v>
      </c>
      <c r="D20" t="s">
        <v>12</v>
      </c>
    </row>
    <row r="21" spans="1:20" x14ac:dyDescent="0.2">
      <c r="A21" t="str">
        <f>'Population Definitions'!$A$5</f>
        <v>Gen 65+</v>
      </c>
      <c r="B21" t="s">
        <v>20</v>
      </c>
      <c r="C21">
        <f>IF(SUMPRODUCT(--(E21:T21&lt;&gt;""))=0,0.6,"N.A.")</f>
        <v>0.6</v>
      </c>
      <c r="D21" t="s">
        <v>12</v>
      </c>
    </row>
    <row r="22" spans="1:20" x14ac:dyDescent="0.2">
      <c r="A22" t="str">
        <f>'Population Definitions'!$A$6</f>
        <v>PLHIV 15+</v>
      </c>
      <c r="B22" t="s">
        <v>20</v>
      </c>
      <c r="C22">
        <f>IF(SUMPRODUCT(--(E22:T22&lt;&gt;""))=0,1,"N.A.")</f>
        <v>1</v>
      </c>
      <c r="D22" t="s">
        <v>12</v>
      </c>
    </row>
    <row r="23" spans="1:20" x14ac:dyDescent="0.2">
      <c r="A23" t="str">
        <f>'Population Definitions'!$A$7</f>
        <v>Prisoners</v>
      </c>
      <c r="B23" t="s">
        <v>20</v>
      </c>
      <c r="C23">
        <f>IF(SUMPRODUCT(--(E23:T23&lt;&gt;""))=0,1,"N.A.")</f>
        <v>1</v>
      </c>
      <c r="D23" t="s">
        <v>12</v>
      </c>
    </row>
    <row r="25" spans="1:20" x14ac:dyDescent="0.2">
      <c r="A25" t="s">
        <v>53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20</v>
      </c>
      <c r="C26">
        <f>IF(SUMPRODUCT(--(E26:T26&lt;&gt;""))=0,0.3,"N.A.")</f>
        <v>0.3</v>
      </c>
      <c r="D26" t="s">
        <v>12</v>
      </c>
    </row>
    <row r="27" spans="1:20" x14ac:dyDescent="0.2">
      <c r="A27" t="str">
        <f>'Population Definitions'!$A$3</f>
        <v>Gen 5-14</v>
      </c>
      <c r="B27" t="s">
        <v>20</v>
      </c>
      <c r="C27">
        <f>IF(SUMPRODUCT(--(E27:T27&lt;&gt;""))=0,0.3,"N.A.")</f>
        <v>0.3</v>
      </c>
      <c r="D27" t="s">
        <v>12</v>
      </c>
    </row>
    <row r="28" spans="1:20" x14ac:dyDescent="0.2">
      <c r="A28" t="str">
        <f>'Population Definitions'!$A$4</f>
        <v>Gen 15-64</v>
      </c>
      <c r="B28" t="s">
        <v>20</v>
      </c>
      <c r="C28">
        <f>IF(SUMPRODUCT(--(E28:T28&lt;&gt;""))=0,0.3,"N.A.")</f>
        <v>0.3</v>
      </c>
      <c r="D28" t="s">
        <v>12</v>
      </c>
    </row>
    <row r="29" spans="1:20" x14ac:dyDescent="0.2">
      <c r="A29" t="str">
        <f>'Population Definitions'!$A$5</f>
        <v>Gen 65+</v>
      </c>
      <c r="B29" t="s">
        <v>20</v>
      </c>
      <c r="C29">
        <f>IF(SUMPRODUCT(--(E29:T29&lt;&gt;""))=0,0.3,"N.A.")</f>
        <v>0.3</v>
      </c>
      <c r="D29" t="s">
        <v>12</v>
      </c>
    </row>
    <row r="30" spans="1:20" x14ac:dyDescent="0.2">
      <c r="A30" t="str">
        <f>'Population Definitions'!$A$6</f>
        <v>PLHIV 15+</v>
      </c>
      <c r="B30" t="s">
        <v>20</v>
      </c>
      <c r="C30">
        <f>IF(SUMPRODUCT(--(E30:T30&lt;&gt;""))=0,1,"N.A.")</f>
        <v>1</v>
      </c>
      <c r="D30" t="s">
        <v>12</v>
      </c>
    </row>
    <row r="31" spans="1:20" x14ac:dyDescent="0.2">
      <c r="A31" t="str">
        <f>'Population Definitions'!$A$7</f>
        <v>Prisoners</v>
      </c>
      <c r="B31" t="s">
        <v>20</v>
      </c>
      <c r="C31">
        <f>IF(SUMPRODUCT(--(E31:T31&lt;&gt;""))=0,1,"N.A.")</f>
        <v>1</v>
      </c>
      <c r="D31" t="s">
        <v>12</v>
      </c>
    </row>
    <row r="33" spans="1:20" x14ac:dyDescent="0.2">
      <c r="A33" t="s">
        <v>63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20</v>
      </c>
      <c r="C34">
        <f>IF(SUMPRODUCT(--(E34:T34&lt;&gt;""))=0,0.1,"N.A.")</f>
        <v>0.1</v>
      </c>
      <c r="D34" t="s">
        <v>12</v>
      </c>
    </row>
    <row r="35" spans="1:20" x14ac:dyDescent="0.2">
      <c r="A35" t="str">
        <f>'Population Definitions'!$A$3</f>
        <v>Gen 5-14</v>
      </c>
      <c r="B35" t="s">
        <v>20</v>
      </c>
      <c r="C35">
        <f>IF(SUMPRODUCT(--(E35:T35&lt;&gt;""))=0,0.1,"N.A.")</f>
        <v>0.1</v>
      </c>
      <c r="D35" t="s">
        <v>12</v>
      </c>
    </row>
    <row r="36" spans="1:20" x14ac:dyDescent="0.2">
      <c r="A36" t="str">
        <f>'Population Definitions'!$A$4</f>
        <v>Gen 15-64</v>
      </c>
      <c r="B36" t="s">
        <v>20</v>
      </c>
      <c r="C36">
        <f>IF(SUMPRODUCT(--(E36:T36&lt;&gt;""))=0,0.1,"N.A.")</f>
        <v>0.1</v>
      </c>
      <c r="D36" t="s">
        <v>12</v>
      </c>
    </row>
    <row r="37" spans="1:20" x14ac:dyDescent="0.2">
      <c r="A37" t="str">
        <f>'Population Definitions'!$A$5</f>
        <v>Gen 65+</v>
      </c>
      <c r="B37" t="s">
        <v>20</v>
      </c>
      <c r="C37">
        <f>IF(SUMPRODUCT(--(E37:T37&lt;&gt;""))=0,0.1,"N.A.")</f>
        <v>0.1</v>
      </c>
      <c r="D37" t="s">
        <v>12</v>
      </c>
    </row>
    <row r="38" spans="1:20" x14ac:dyDescent="0.2">
      <c r="A38" t="str">
        <f>'Population Definitions'!$A$6</f>
        <v>PLHIV 15+</v>
      </c>
      <c r="B38" t="s">
        <v>20</v>
      </c>
      <c r="C38">
        <f>IF(SUMPRODUCT(--(E38:T38&lt;&gt;""))=0,1,"N.A.")</f>
        <v>1</v>
      </c>
      <c r="D38" t="s">
        <v>12</v>
      </c>
    </row>
    <row r="39" spans="1:20" x14ac:dyDescent="0.2">
      <c r="A39" t="str">
        <f>'Population Definitions'!$A$7</f>
        <v>Prisoners</v>
      </c>
      <c r="B39" t="s">
        <v>20</v>
      </c>
      <c r="C39">
        <f>IF(SUMPRODUCT(--(E39:T39&lt;&gt;""))=0,1,"N.A.")</f>
        <v>1</v>
      </c>
      <c r="D39" t="s">
        <v>12</v>
      </c>
    </row>
    <row r="41" spans="1:20" x14ac:dyDescent="0.2">
      <c r="A41" t="s">
        <v>72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20</v>
      </c>
      <c r="C42">
        <f>IF(SUMPRODUCT(--(E42:T42&lt;&gt;""))=0,0.6,"N.A.")</f>
        <v>0.6</v>
      </c>
      <c r="D42" t="s">
        <v>12</v>
      </c>
    </row>
    <row r="43" spans="1:20" x14ac:dyDescent="0.2">
      <c r="A43" t="str">
        <f>'Population Definitions'!$A$3</f>
        <v>Gen 5-14</v>
      </c>
      <c r="B43" t="s">
        <v>20</v>
      </c>
      <c r="C43">
        <f>IF(SUMPRODUCT(--(E43:T43&lt;&gt;""))=0,0.6,"N.A.")</f>
        <v>0.6</v>
      </c>
      <c r="D43" t="s">
        <v>12</v>
      </c>
    </row>
    <row r="44" spans="1:20" x14ac:dyDescent="0.2">
      <c r="A44" t="str">
        <f>'Population Definitions'!$A$4</f>
        <v>Gen 15-64</v>
      </c>
      <c r="B44" t="s">
        <v>20</v>
      </c>
      <c r="C44">
        <f>IF(SUMPRODUCT(--(E44:T44&lt;&gt;""))=0,0.6,"N.A.")</f>
        <v>0.6</v>
      </c>
      <c r="D44" t="s">
        <v>12</v>
      </c>
    </row>
    <row r="45" spans="1:20" x14ac:dyDescent="0.2">
      <c r="A45" t="str">
        <f>'Population Definitions'!$A$5</f>
        <v>Gen 65+</v>
      </c>
      <c r="B45" t="s">
        <v>20</v>
      </c>
      <c r="C45">
        <f>IF(SUMPRODUCT(--(E45:T45&lt;&gt;""))=0,0.6,"N.A.")</f>
        <v>0.6</v>
      </c>
      <c r="D45" t="s">
        <v>12</v>
      </c>
    </row>
    <row r="46" spans="1:20" x14ac:dyDescent="0.2">
      <c r="A46" t="str">
        <f>'Population Definitions'!$A$6</f>
        <v>PLHIV 15+</v>
      </c>
      <c r="B46" t="s">
        <v>20</v>
      </c>
      <c r="C46">
        <f>IF(SUMPRODUCT(--(E46:T46&lt;&gt;""))=0,1,"N.A.")</f>
        <v>1</v>
      </c>
      <c r="D46" t="s">
        <v>12</v>
      </c>
    </row>
    <row r="47" spans="1:20" x14ac:dyDescent="0.2">
      <c r="A47" t="str">
        <f>'Population Definitions'!$A$7</f>
        <v>Prisoners</v>
      </c>
      <c r="B47" t="s">
        <v>20</v>
      </c>
      <c r="C47">
        <f>IF(SUMPRODUCT(--(E47:T47&lt;&gt;""))=0,1,"N.A.")</f>
        <v>1</v>
      </c>
      <c r="D47" t="s">
        <v>12</v>
      </c>
    </row>
    <row r="49" spans="1:20" x14ac:dyDescent="0.2">
      <c r="A49" t="s">
        <v>81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20</v>
      </c>
      <c r="C50">
        <f>IF(SUMPRODUCT(--(E50:T50&lt;&gt;""))=0,0.3,"N.A.")</f>
        <v>0.3</v>
      </c>
      <c r="D50" t="s">
        <v>12</v>
      </c>
    </row>
    <row r="51" spans="1:20" x14ac:dyDescent="0.2">
      <c r="A51" t="str">
        <f>'Population Definitions'!$A$3</f>
        <v>Gen 5-14</v>
      </c>
      <c r="B51" t="s">
        <v>20</v>
      </c>
      <c r="C51">
        <f>IF(SUMPRODUCT(--(E51:T51&lt;&gt;""))=0,0.3,"N.A.")</f>
        <v>0.3</v>
      </c>
      <c r="D51" t="s">
        <v>12</v>
      </c>
    </row>
    <row r="52" spans="1:20" x14ac:dyDescent="0.2">
      <c r="A52" t="str">
        <f>'Population Definitions'!$A$4</f>
        <v>Gen 15-64</v>
      </c>
      <c r="B52" t="s">
        <v>20</v>
      </c>
      <c r="C52">
        <f>IF(SUMPRODUCT(--(E52:T52&lt;&gt;""))=0,0.3,"N.A.")</f>
        <v>0.3</v>
      </c>
      <c r="D52" t="s">
        <v>12</v>
      </c>
    </row>
    <row r="53" spans="1:20" x14ac:dyDescent="0.2">
      <c r="A53" t="str">
        <f>'Population Definitions'!$A$5</f>
        <v>Gen 65+</v>
      </c>
      <c r="B53" t="s">
        <v>20</v>
      </c>
      <c r="C53">
        <f>IF(SUMPRODUCT(--(E53:T53&lt;&gt;""))=0,0.3,"N.A.")</f>
        <v>0.3</v>
      </c>
      <c r="D53" t="s">
        <v>12</v>
      </c>
    </row>
    <row r="54" spans="1:20" x14ac:dyDescent="0.2">
      <c r="A54" t="str">
        <f>'Population Definitions'!$A$6</f>
        <v>PLHIV 15+</v>
      </c>
      <c r="B54" t="s">
        <v>20</v>
      </c>
      <c r="C54">
        <f>IF(SUMPRODUCT(--(E54:T54&lt;&gt;""))=0,1,"N.A.")</f>
        <v>1</v>
      </c>
      <c r="D54" t="s">
        <v>12</v>
      </c>
    </row>
    <row r="55" spans="1:20" x14ac:dyDescent="0.2">
      <c r="A55" t="str">
        <f>'Population Definitions'!$A$7</f>
        <v>Prisoners</v>
      </c>
      <c r="B55" t="s">
        <v>20</v>
      </c>
      <c r="C55">
        <f>IF(SUMPRODUCT(--(E55:T55&lt;&gt;""))=0,1,"N.A.")</f>
        <v>1</v>
      </c>
      <c r="D55" t="s">
        <v>12</v>
      </c>
    </row>
    <row r="57" spans="1:20" x14ac:dyDescent="0.2">
      <c r="A57" t="s">
        <v>89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 x14ac:dyDescent="0.2">
      <c r="A58" t="str">
        <f>'Population Definitions'!$A$2</f>
        <v>Gen 0-4</v>
      </c>
      <c r="B58" t="s">
        <v>20</v>
      </c>
      <c r="C58">
        <f>IF(SUMPRODUCT(--(E58:T58&lt;&gt;""))=0,0.1,"N.A.")</f>
        <v>0.1</v>
      </c>
      <c r="D58" t="s">
        <v>12</v>
      </c>
    </row>
    <row r="59" spans="1:20" x14ac:dyDescent="0.2">
      <c r="A59" t="str">
        <f>'Population Definitions'!$A$3</f>
        <v>Gen 5-14</v>
      </c>
      <c r="B59" t="s">
        <v>20</v>
      </c>
      <c r="C59">
        <f>IF(SUMPRODUCT(--(E59:T59&lt;&gt;""))=0,0.1,"N.A.")</f>
        <v>0.1</v>
      </c>
      <c r="D59" t="s">
        <v>12</v>
      </c>
    </row>
    <row r="60" spans="1:20" x14ac:dyDescent="0.2">
      <c r="A60" t="str">
        <f>'Population Definitions'!$A$4</f>
        <v>Gen 15-64</v>
      </c>
      <c r="B60" t="s">
        <v>20</v>
      </c>
      <c r="C60">
        <f>IF(SUMPRODUCT(--(E60:T60&lt;&gt;""))=0,0.1,"N.A.")</f>
        <v>0.1</v>
      </c>
      <c r="D60" t="s">
        <v>12</v>
      </c>
    </row>
    <row r="61" spans="1:20" x14ac:dyDescent="0.2">
      <c r="A61" t="str">
        <f>'Population Definitions'!$A$5</f>
        <v>Gen 65+</v>
      </c>
      <c r="B61" t="s">
        <v>20</v>
      </c>
      <c r="C61">
        <f>IF(SUMPRODUCT(--(E61:T61&lt;&gt;""))=0,0.1,"N.A.")</f>
        <v>0.1</v>
      </c>
      <c r="D61" t="s">
        <v>12</v>
      </c>
    </row>
    <row r="62" spans="1:20" x14ac:dyDescent="0.2">
      <c r="A62" t="str">
        <f>'Population Definitions'!$A$6</f>
        <v>PLHIV 15+</v>
      </c>
      <c r="B62" t="s">
        <v>20</v>
      </c>
      <c r="C62">
        <f>IF(SUMPRODUCT(--(E62:T62&lt;&gt;""))=0,1,"N.A.")</f>
        <v>1</v>
      </c>
      <c r="D62" t="s">
        <v>12</v>
      </c>
    </row>
    <row r="63" spans="1:20" x14ac:dyDescent="0.2">
      <c r="A63" t="str">
        <f>'Population Definitions'!$A$7</f>
        <v>Prisoners</v>
      </c>
      <c r="B63" t="s">
        <v>20</v>
      </c>
      <c r="C63">
        <f>IF(SUMPRODUCT(--(E63:T63&lt;&gt;""))=0,1,"N.A.")</f>
        <v>1</v>
      </c>
      <c r="D63" t="s">
        <v>12</v>
      </c>
    </row>
  </sheetData>
  <dataValidations count="48">
    <dataValidation type="list" showInputMessage="1" showErrorMessage="1" sqref="B2">
      <formula1>"Proportion"</formula1>
    </dataValidation>
    <dataValidation type="list" showInputMessage="1" showErrorMessage="1" sqref="B3">
      <formula1>"Proportion"</formula1>
    </dataValidation>
    <dataValidation type="list" showInputMessage="1" showErrorMessage="1" sqref="B4">
      <formula1>"Proportion"</formula1>
    </dataValidation>
    <dataValidation type="list" showInputMessage="1" showErrorMessage="1" sqref="B5">
      <formula1>"Proportion"</formula1>
    </dataValidation>
    <dataValidation type="list" showInputMessage="1" showErrorMessage="1" sqref="B6">
      <formula1>"Proportion"</formula1>
    </dataValidation>
    <dataValidation type="list" showInputMessage="1" showErrorMessage="1" sqref="B7">
      <formula1>"Proportion"</formula1>
    </dataValidation>
    <dataValidation type="list" showInputMessage="1" showErrorMessage="1" sqref="B10">
      <formula1>"Proportion"</formula1>
    </dataValidation>
    <dataValidation type="list" showInputMessage="1" showErrorMessage="1" sqref="B11">
      <formula1>"Proportion"</formula1>
    </dataValidation>
    <dataValidation type="list" showInputMessage="1" showErrorMessage="1" sqref="B12">
      <formula1>"Proportion"</formula1>
    </dataValidation>
    <dataValidation type="list" showInputMessage="1" showErrorMessage="1" sqref="B13">
      <formula1>"Proportion"</formula1>
    </dataValidation>
    <dataValidation type="list" showInputMessage="1" showErrorMessage="1" sqref="B14">
      <formula1>"Proportion"</formula1>
    </dataValidation>
    <dataValidation type="list" showInputMessage="1" showErrorMessage="1" sqref="B15">
      <formula1>"Proportion"</formula1>
    </dataValidation>
    <dataValidation type="list" showInputMessage="1" showErrorMessage="1" sqref="B18">
      <formula1>"Proportion"</formula1>
    </dataValidation>
    <dataValidation type="list" showInputMessage="1" showErrorMessage="1" sqref="B19">
      <formula1>"Proportion"</formula1>
    </dataValidation>
    <dataValidation type="list" showInputMessage="1" showErrorMessage="1" sqref="B20">
      <formula1>"Proportion"</formula1>
    </dataValidation>
    <dataValidation type="list" showInputMessage="1" showErrorMessage="1" sqref="B21">
      <formula1>"Proportion"</formula1>
    </dataValidation>
    <dataValidation type="list" showInputMessage="1" showErrorMessage="1" sqref="B22">
      <formula1>"Proportion"</formula1>
    </dataValidation>
    <dataValidation type="list" showInputMessage="1" showErrorMessage="1" sqref="B23">
      <formula1>"Proportion"</formula1>
    </dataValidation>
    <dataValidation type="list" showInputMessage="1" showErrorMessage="1" sqref="B26">
      <formula1>"Proportion"</formula1>
    </dataValidation>
    <dataValidation type="list" showInputMessage="1" showErrorMessage="1" sqref="B27">
      <formula1>"Proportion"</formula1>
    </dataValidation>
    <dataValidation type="list" showInputMessage="1" showErrorMessage="1" sqref="B28">
      <formula1>"Proportion"</formula1>
    </dataValidation>
    <dataValidation type="list" showInputMessage="1" showErrorMessage="1" sqref="B29">
      <formula1>"Proportion"</formula1>
    </dataValidation>
    <dataValidation type="list" showInputMessage="1" showErrorMessage="1" sqref="B30">
      <formula1>"Proportion"</formula1>
    </dataValidation>
    <dataValidation type="list" showInputMessage="1" showErrorMessage="1" sqref="B31">
      <formula1>"Proportion"</formula1>
    </dataValidation>
    <dataValidation type="list" showInputMessage="1" showErrorMessage="1" sqref="B34">
      <formula1>"Proportion"</formula1>
    </dataValidation>
    <dataValidation type="list" showInputMessage="1" showErrorMessage="1" sqref="B35">
      <formula1>"Proportion"</formula1>
    </dataValidation>
    <dataValidation type="list" showInputMessage="1" showErrorMessage="1" sqref="B36">
      <formula1>"Proportion"</formula1>
    </dataValidation>
    <dataValidation type="list" showInputMessage="1" showErrorMessage="1" sqref="B37">
      <formula1>"Proportion"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  <dataValidation type="list" showInputMessage="1" showErrorMessage="1" sqref="B45">
      <formula1>"Proportion"</formula1>
    </dataValidation>
    <dataValidation type="list" showInputMessage="1" showErrorMessage="1" sqref="B46">
      <formula1>"Proportion"</formula1>
    </dataValidation>
    <dataValidation type="list" showInputMessage="1" showErrorMessage="1" sqref="B47">
      <formula1>"Proportion"</formula1>
    </dataValidation>
    <dataValidation type="list" showInputMessage="1" showErrorMessage="1" sqref="B50">
      <formula1>"Proportion"</formula1>
    </dataValidation>
    <dataValidation type="list" showInputMessage="1" showErrorMessage="1" sqref="B51">
      <formula1>"Proportion"</formula1>
    </dataValidation>
    <dataValidation type="list" showInputMessage="1" showErrorMessage="1" sqref="B52">
      <formula1>"Proportion"</formula1>
    </dataValidation>
    <dataValidation type="list" showInputMessage="1" showErrorMessage="1" sqref="B53">
      <formula1>"Proportion"</formula1>
    </dataValidation>
    <dataValidation type="list" showInputMessage="1" showErrorMessage="1" sqref="B54">
      <formula1>"Proportion"</formula1>
    </dataValidation>
    <dataValidation type="list" showInputMessage="1" showErrorMessage="1" sqref="B55">
      <formula1>"Proportion"</formula1>
    </dataValidation>
    <dataValidation type="list" showInputMessage="1" showErrorMessage="1" sqref="B58">
      <formula1>"Proportion"</formula1>
    </dataValidation>
    <dataValidation type="list" showInputMessage="1" showErrorMessage="1" sqref="B59">
      <formula1>"Proportion"</formula1>
    </dataValidation>
    <dataValidation type="list" showInputMessage="1" showErrorMessage="1" sqref="B60">
      <formula1>"Proportion"</formula1>
    </dataValidation>
    <dataValidation type="list" showInputMessage="1" showErrorMessage="1" sqref="B61">
      <formula1>"Proportion"</formula1>
    </dataValidation>
    <dataValidation type="list" showInputMessage="1" showErrorMessage="1" sqref="B62">
      <formula1>"Proportion"</formula1>
    </dataValidation>
    <dataValidation type="list" showInputMessage="1" showErrorMessage="1" sqref="B63">
      <formula1>"Proportion"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5"/>
  <sheetViews>
    <sheetView workbookViewId="0">
      <selection activeCell="B18" sqref="B18:B23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7" si="0">IF(SUMPRODUCT(--(E2:T2&lt;&gt;""))=0,0.5,"N.A.")</f>
        <v>0.5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0.5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0.5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0.5</v>
      </c>
      <c r="D5" t="s">
        <v>12</v>
      </c>
    </row>
    <row r="6" spans="1:20" x14ac:dyDescent="0.2">
      <c r="A6" t="str">
        <f>'Population Definitions'!$A$6</f>
        <v>PLHIV 15+</v>
      </c>
      <c r="B6" t="s">
        <v>10</v>
      </c>
      <c r="C6">
        <f t="shared" si="0"/>
        <v>0.5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0.5</v>
      </c>
      <c r="D7" t="s">
        <v>12</v>
      </c>
    </row>
    <row r="9" spans="1:20" x14ac:dyDescent="0.2">
      <c r="A9" t="s">
        <v>30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Gen 0-4</v>
      </c>
      <c r="B10" t="s">
        <v>10</v>
      </c>
      <c r="C10">
        <f t="shared" ref="C10:C15" si="1">IF(SUMPRODUCT(--(E10:T10&lt;&gt;""))=0,0.5,"N.A.")</f>
        <v>0.5</v>
      </c>
      <c r="D10" t="s">
        <v>12</v>
      </c>
    </row>
    <row r="11" spans="1:20" x14ac:dyDescent="0.2">
      <c r="A11" t="str">
        <f>'Population Definitions'!$A$3</f>
        <v>Gen 5-14</v>
      </c>
      <c r="B11" t="s">
        <v>10</v>
      </c>
      <c r="C11">
        <f t="shared" si="1"/>
        <v>0.5</v>
      </c>
      <c r="D11" t="s">
        <v>12</v>
      </c>
    </row>
    <row r="12" spans="1:20" x14ac:dyDescent="0.2">
      <c r="A12" t="str">
        <f>'Population Definitions'!$A$4</f>
        <v>Gen 15-64</v>
      </c>
      <c r="B12" t="s">
        <v>10</v>
      </c>
      <c r="C12">
        <f t="shared" si="1"/>
        <v>0.5</v>
      </c>
      <c r="D12" t="s">
        <v>12</v>
      </c>
    </row>
    <row r="13" spans="1:20" x14ac:dyDescent="0.2">
      <c r="A13" t="str">
        <f>'Population Definitions'!$A$5</f>
        <v>Gen 65+</v>
      </c>
      <c r="B13" t="s">
        <v>10</v>
      </c>
      <c r="C13">
        <f t="shared" si="1"/>
        <v>0.5</v>
      </c>
      <c r="D13" t="s">
        <v>12</v>
      </c>
    </row>
    <row r="14" spans="1:20" x14ac:dyDescent="0.2">
      <c r="A14" t="str">
        <f>'Population Definitions'!$A$6</f>
        <v>PLHIV 15+</v>
      </c>
      <c r="B14" t="s">
        <v>10</v>
      </c>
      <c r="C14">
        <f t="shared" si="1"/>
        <v>0.5</v>
      </c>
      <c r="D14" t="s">
        <v>12</v>
      </c>
    </row>
    <row r="15" spans="1:20" x14ac:dyDescent="0.2">
      <c r="A15" t="str">
        <f>'Population Definitions'!$A$7</f>
        <v>Prisoners</v>
      </c>
      <c r="B15" t="s">
        <v>10</v>
      </c>
      <c r="C15">
        <f t="shared" si="1"/>
        <v>0.5</v>
      </c>
      <c r="D15" t="s">
        <v>12</v>
      </c>
    </row>
    <row r="17" spans="1:20" x14ac:dyDescent="0.2">
      <c r="A17" t="s">
        <v>41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Gen 0-4</v>
      </c>
      <c r="B18" t="s">
        <v>11</v>
      </c>
      <c r="C18">
        <f t="shared" ref="C18:C23" si="2">IF(SUMPRODUCT(--(E18:T18&lt;&gt;""))=0,4,"N.A.")</f>
        <v>4</v>
      </c>
      <c r="D18" t="s">
        <v>12</v>
      </c>
    </row>
    <row r="19" spans="1:20" x14ac:dyDescent="0.2">
      <c r="A19" t="str">
        <f>'Population Definitions'!$A$3</f>
        <v>Gen 5-14</v>
      </c>
      <c r="B19" t="s">
        <v>11</v>
      </c>
      <c r="C19">
        <f t="shared" si="2"/>
        <v>4</v>
      </c>
      <c r="D19" t="s">
        <v>12</v>
      </c>
    </row>
    <row r="20" spans="1:20" x14ac:dyDescent="0.2">
      <c r="A20" t="str">
        <f>'Population Definitions'!$A$4</f>
        <v>Gen 15-64</v>
      </c>
      <c r="B20" t="s">
        <v>11</v>
      </c>
      <c r="C20">
        <f t="shared" si="2"/>
        <v>4</v>
      </c>
      <c r="D20" t="s">
        <v>12</v>
      </c>
    </row>
    <row r="21" spans="1:20" x14ac:dyDescent="0.2">
      <c r="A21" t="str">
        <f>'Population Definitions'!$A$5</f>
        <v>Gen 65+</v>
      </c>
      <c r="B21" t="s">
        <v>11</v>
      </c>
      <c r="C21">
        <f t="shared" si="2"/>
        <v>4</v>
      </c>
      <c r="D21" t="s">
        <v>12</v>
      </c>
    </row>
    <row r="22" spans="1:20" x14ac:dyDescent="0.2">
      <c r="A22" t="str">
        <f>'Population Definitions'!$A$6</f>
        <v>PLHIV 15+</v>
      </c>
      <c r="B22" t="s">
        <v>11</v>
      </c>
      <c r="C22">
        <f t="shared" si="2"/>
        <v>4</v>
      </c>
      <c r="D22" t="s">
        <v>12</v>
      </c>
    </row>
    <row r="23" spans="1:20" x14ac:dyDescent="0.2">
      <c r="A23" t="str">
        <f>'Population Definitions'!$A$7</f>
        <v>Prisoners</v>
      </c>
      <c r="B23" t="s">
        <v>11</v>
      </c>
      <c r="C23">
        <f t="shared" si="2"/>
        <v>4</v>
      </c>
      <c r="D23" t="s">
        <v>12</v>
      </c>
    </row>
    <row r="25" spans="1:20" x14ac:dyDescent="0.2">
      <c r="A25" t="s">
        <v>52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Gen 0-4</v>
      </c>
      <c r="B26" t="s">
        <v>10</v>
      </c>
      <c r="C26">
        <f t="shared" ref="C26:C31" si="3">IF(SUMPRODUCT(--(E26:T26&lt;&gt;""))=0,0.1,"N.A.")</f>
        <v>0.1</v>
      </c>
      <c r="D26" t="s">
        <v>12</v>
      </c>
    </row>
    <row r="27" spans="1:20" x14ac:dyDescent="0.2">
      <c r="A27" t="str">
        <f>'Population Definitions'!$A$3</f>
        <v>Gen 5-14</v>
      </c>
      <c r="B27" t="s">
        <v>10</v>
      </c>
      <c r="C27">
        <f t="shared" si="3"/>
        <v>0.1</v>
      </c>
      <c r="D27" t="s">
        <v>12</v>
      </c>
    </row>
    <row r="28" spans="1:20" x14ac:dyDescent="0.2">
      <c r="A28" t="str">
        <f>'Population Definitions'!$A$4</f>
        <v>Gen 15-64</v>
      </c>
      <c r="B28" t="s">
        <v>10</v>
      </c>
      <c r="C28">
        <f t="shared" si="3"/>
        <v>0.1</v>
      </c>
      <c r="D28" t="s">
        <v>12</v>
      </c>
    </row>
    <row r="29" spans="1:20" x14ac:dyDescent="0.2">
      <c r="A29" t="str">
        <f>'Population Definitions'!$A$5</f>
        <v>Gen 65+</v>
      </c>
      <c r="B29" t="s">
        <v>10</v>
      </c>
      <c r="C29">
        <f t="shared" si="3"/>
        <v>0.1</v>
      </c>
      <c r="D29" t="s">
        <v>12</v>
      </c>
    </row>
    <row r="30" spans="1:20" x14ac:dyDescent="0.2">
      <c r="A30" t="str">
        <f>'Population Definitions'!$A$6</f>
        <v>PLHIV 15+</v>
      </c>
      <c r="B30" t="s">
        <v>10</v>
      </c>
      <c r="C30">
        <f t="shared" si="3"/>
        <v>0.1</v>
      </c>
      <c r="D30" t="s">
        <v>12</v>
      </c>
    </row>
    <row r="31" spans="1:20" x14ac:dyDescent="0.2">
      <c r="A31" t="str">
        <f>'Population Definitions'!$A$7</f>
        <v>Prisoners</v>
      </c>
      <c r="B31" t="s">
        <v>10</v>
      </c>
      <c r="C31">
        <f t="shared" si="3"/>
        <v>0.1</v>
      </c>
      <c r="D31" t="s">
        <v>12</v>
      </c>
    </row>
    <row r="33" spans="1:20" x14ac:dyDescent="0.2">
      <c r="A33" t="s">
        <v>62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Gen 0-4</v>
      </c>
      <c r="B34" t="s">
        <v>10</v>
      </c>
      <c r="C34">
        <f t="shared" ref="C34:C39" si="4">IF(SUMPRODUCT(--(E34:T34&lt;&gt;""))=0,0.22,"N.A.")</f>
        <v>0.22</v>
      </c>
      <c r="D34" t="s">
        <v>12</v>
      </c>
    </row>
    <row r="35" spans="1:20" x14ac:dyDescent="0.2">
      <c r="A35" t="str">
        <f>'Population Definitions'!$A$3</f>
        <v>Gen 5-14</v>
      </c>
      <c r="B35" t="s">
        <v>10</v>
      </c>
      <c r="C35">
        <f t="shared" si="4"/>
        <v>0.22</v>
      </c>
      <c r="D35" t="s">
        <v>12</v>
      </c>
    </row>
    <row r="36" spans="1:20" x14ac:dyDescent="0.2">
      <c r="A36" t="str">
        <f>'Population Definitions'!$A$4</f>
        <v>Gen 15-64</v>
      </c>
      <c r="B36" t="s">
        <v>10</v>
      </c>
      <c r="C36">
        <f t="shared" si="4"/>
        <v>0.22</v>
      </c>
      <c r="D36" t="s">
        <v>12</v>
      </c>
    </row>
    <row r="37" spans="1:20" x14ac:dyDescent="0.2">
      <c r="A37" t="str">
        <f>'Population Definitions'!$A$5</f>
        <v>Gen 65+</v>
      </c>
      <c r="B37" t="s">
        <v>10</v>
      </c>
      <c r="C37">
        <f t="shared" si="4"/>
        <v>0.22</v>
      </c>
      <c r="D37" t="s">
        <v>12</v>
      </c>
    </row>
    <row r="38" spans="1:20" x14ac:dyDescent="0.2">
      <c r="A38" t="str">
        <f>'Population Definitions'!$A$6</f>
        <v>PLHIV 15+</v>
      </c>
      <c r="B38" t="s">
        <v>10</v>
      </c>
      <c r="C38">
        <f t="shared" si="4"/>
        <v>0.22</v>
      </c>
      <c r="D38" t="s">
        <v>12</v>
      </c>
    </row>
    <row r="39" spans="1:20" x14ac:dyDescent="0.2">
      <c r="A39" t="str">
        <f>'Population Definitions'!$A$7</f>
        <v>Prisoners</v>
      </c>
      <c r="B39" t="s">
        <v>10</v>
      </c>
      <c r="C39">
        <f t="shared" si="4"/>
        <v>0.22</v>
      </c>
      <c r="D39" t="s">
        <v>12</v>
      </c>
    </row>
    <row r="41" spans="1:20" x14ac:dyDescent="0.2">
      <c r="A41" t="s">
        <v>71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Definitions'!$A$2</f>
        <v>Gen 0-4</v>
      </c>
      <c r="B42" t="s">
        <v>10</v>
      </c>
      <c r="C42">
        <f t="shared" ref="C42:C47" si="5">IF(SUMPRODUCT(--(E42:T42&lt;&gt;""))=0,9,"N.A.")</f>
        <v>9</v>
      </c>
      <c r="D42" t="s">
        <v>12</v>
      </c>
    </row>
    <row r="43" spans="1:20" x14ac:dyDescent="0.2">
      <c r="A43" t="str">
        <f>'Population Definitions'!$A$3</f>
        <v>Gen 5-14</v>
      </c>
      <c r="B43" t="s">
        <v>10</v>
      </c>
      <c r="C43">
        <f t="shared" si="5"/>
        <v>9</v>
      </c>
      <c r="D43" t="s">
        <v>12</v>
      </c>
    </row>
    <row r="44" spans="1:20" x14ac:dyDescent="0.2">
      <c r="A44" t="str">
        <f>'Population Definitions'!$A$4</f>
        <v>Gen 15-64</v>
      </c>
      <c r="B44" t="s">
        <v>10</v>
      </c>
      <c r="C44">
        <f t="shared" si="5"/>
        <v>9</v>
      </c>
      <c r="D44" t="s">
        <v>12</v>
      </c>
    </row>
    <row r="45" spans="1:20" x14ac:dyDescent="0.2">
      <c r="A45" t="str">
        <f>'Population Definitions'!$A$5</f>
        <v>Gen 65+</v>
      </c>
      <c r="B45" t="s">
        <v>10</v>
      </c>
      <c r="C45">
        <f t="shared" si="5"/>
        <v>9</v>
      </c>
      <c r="D45" t="s">
        <v>12</v>
      </c>
    </row>
    <row r="46" spans="1:20" x14ac:dyDescent="0.2">
      <c r="A46" t="str">
        <f>'Population Definitions'!$A$6</f>
        <v>PLHIV 15+</v>
      </c>
      <c r="B46" t="s">
        <v>10</v>
      </c>
      <c r="C46">
        <f t="shared" si="5"/>
        <v>9</v>
      </c>
      <c r="D46" t="s">
        <v>12</v>
      </c>
    </row>
    <row r="47" spans="1:20" x14ac:dyDescent="0.2">
      <c r="A47" t="str">
        <f>'Population Definitions'!$A$7</f>
        <v>Prisoners</v>
      </c>
      <c r="B47" t="s">
        <v>10</v>
      </c>
      <c r="C47">
        <f t="shared" si="5"/>
        <v>9</v>
      </c>
      <c r="D47" t="s">
        <v>12</v>
      </c>
    </row>
    <row r="49" spans="1:20" x14ac:dyDescent="0.2">
      <c r="A49" t="s">
        <v>80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">
      <c r="A50" t="str">
        <f>'Population Definitions'!$A$2</f>
        <v>Gen 0-4</v>
      </c>
      <c r="B50" t="s">
        <v>10</v>
      </c>
      <c r="C50">
        <f t="shared" ref="C50:C55" si="6">IF(SUMPRODUCT(--(E50:T50&lt;&gt;""))=0,9,"N.A.")</f>
        <v>9</v>
      </c>
      <c r="D50" t="s">
        <v>12</v>
      </c>
    </row>
    <row r="51" spans="1:20" x14ac:dyDescent="0.2">
      <c r="A51" t="str">
        <f>'Population Definitions'!$A$3</f>
        <v>Gen 5-14</v>
      </c>
      <c r="B51" t="s">
        <v>10</v>
      </c>
      <c r="C51">
        <f t="shared" si="6"/>
        <v>9</v>
      </c>
      <c r="D51" t="s">
        <v>12</v>
      </c>
    </row>
    <row r="52" spans="1:20" x14ac:dyDescent="0.2">
      <c r="A52" t="str">
        <f>'Population Definitions'!$A$4</f>
        <v>Gen 15-64</v>
      </c>
      <c r="B52" t="s">
        <v>10</v>
      </c>
      <c r="C52">
        <f t="shared" si="6"/>
        <v>9</v>
      </c>
      <c r="D52" t="s">
        <v>12</v>
      </c>
    </row>
    <row r="53" spans="1:20" x14ac:dyDescent="0.2">
      <c r="A53" t="str">
        <f>'Population Definitions'!$A$5</f>
        <v>Gen 65+</v>
      </c>
      <c r="B53" t="s">
        <v>10</v>
      </c>
      <c r="C53">
        <f t="shared" si="6"/>
        <v>9</v>
      </c>
      <c r="D53" t="s">
        <v>12</v>
      </c>
    </row>
    <row r="54" spans="1:20" x14ac:dyDescent="0.2">
      <c r="A54" t="str">
        <f>'Population Definitions'!$A$6</f>
        <v>PLHIV 15+</v>
      </c>
      <c r="B54" t="s">
        <v>10</v>
      </c>
      <c r="C54">
        <f t="shared" si="6"/>
        <v>9</v>
      </c>
      <c r="D54" t="s">
        <v>12</v>
      </c>
    </row>
    <row r="55" spans="1:20" x14ac:dyDescent="0.2">
      <c r="A55" t="str">
        <f>'Population Definitions'!$A$7</f>
        <v>Prisoners</v>
      </c>
      <c r="B55" t="s">
        <v>10</v>
      </c>
      <c r="C55">
        <f t="shared" si="6"/>
        <v>9</v>
      </c>
      <c r="D55" t="s">
        <v>12</v>
      </c>
    </row>
  </sheetData>
  <dataValidations count="4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Population Definitions</vt:lpstr>
      <vt:lpstr>Transfer Definitions</vt:lpstr>
      <vt:lpstr>Transfer Details</vt:lpstr>
      <vt:lpstr>General Demographics</vt:lpstr>
      <vt:lpstr>Incidence</vt:lpstr>
      <vt:lpstr>Prevalence</vt:lpstr>
      <vt:lpstr>Notified Cases</vt:lpstr>
      <vt:lpstr>Disaggregation Ratios</vt:lpstr>
      <vt:lpstr>Infection Susceptibility</vt:lpstr>
      <vt:lpstr>Latent Testing and Treatment</vt:lpstr>
      <vt:lpstr>Latent Progression Rates</vt:lpstr>
      <vt:lpstr>Active TB Testing and Treatment</vt:lpstr>
      <vt:lpstr>Active TB Progression Rates</vt:lpstr>
      <vt:lpstr>Active TB Death Rates</vt:lpstr>
      <vt:lpstr>Other Epidemiology</vt:lpstr>
      <vt:lpstr>Constants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2016-12-07T14:36:55Z</dcterms:created>
  <dcterms:modified xsi:type="dcterms:W3CDTF">2016-12-08T00:57:39Z</dcterms:modified>
</cp:coreProperties>
</file>