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project/"/>
    </mc:Choice>
  </mc:AlternateContent>
  <bookViews>
    <workbookView xWindow="0" yWindow="460" windowWidth="25600" windowHeight="14480" tabRatio="993" activeTab="3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Incidence" sheetId="5" r:id="rId5"/>
    <sheet name="Prevalence" sheetId="6" r:id="rId6"/>
    <sheet name="Notified Cases" sheetId="7" r:id="rId7"/>
    <sheet name="Disaggregation Ratios" sheetId="8" r:id="rId8"/>
    <sheet name="Infection Susceptibility" sheetId="9" r:id="rId9"/>
    <sheet name="Latent Testing and Treatment" sheetId="10" r:id="rId10"/>
    <sheet name="Latent Progression Rates" sheetId="11" r:id="rId11"/>
    <sheet name="Active TB Testing and Treatment" sheetId="12" r:id="rId12"/>
    <sheet name="Active TB Progression Rates" sheetId="13" r:id="rId13"/>
    <sheet name="Active TB Death Rates" sheetId="14" r:id="rId14"/>
    <sheet name="Other Epidemiology" sheetId="15" r:id="rId15"/>
    <sheet name="Constants" sheetId="16" r:id="rId16"/>
    <sheet name="Epidemic Characteristics" sheetId="17" r:id="rId17"/>
    <sheet name="Cascade Parameters" sheetId="18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5" l="1"/>
  <c r="C6" i="15"/>
  <c r="C18" i="15"/>
  <c r="C19" i="15"/>
  <c r="C20" i="15"/>
  <c r="C21" i="15"/>
  <c r="C22" i="15"/>
  <c r="C23" i="15"/>
  <c r="C31" i="9"/>
  <c r="C30" i="9"/>
  <c r="C55" i="9"/>
  <c r="C54" i="9"/>
  <c r="C53" i="9"/>
  <c r="C52" i="9"/>
  <c r="C51" i="9"/>
  <c r="C50" i="9"/>
  <c r="C47" i="9"/>
  <c r="C26" i="9"/>
  <c r="C46" i="9"/>
  <c r="C45" i="9"/>
  <c r="C44" i="9"/>
  <c r="C43" i="9"/>
  <c r="C42" i="9"/>
  <c r="C7" i="8"/>
  <c r="C6" i="8"/>
  <c r="C15" i="8"/>
  <c r="C14" i="8"/>
  <c r="C23" i="8"/>
  <c r="C22" i="8"/>
  <c r="C31" i="8"/>
  <c r="C30" i="8"/>
  <c r="C63" i="8"/>
  <c r="C62" i="8"/>
  <c r="C55" i="8"/>
  <c r="C54" i="8"/>
  <c r="C47" i="8"/>
  <c r="C46" i="8"/>
  <c r="C39" i="8"/>
  <c r="C38" i="8"/>
  <c r="C77" i="6"/>
  <c r="C76" i="6"/>
  <c r="C75" i="6"/>
  <c r="C74" i="6"/>
  <c r="C10" i="10"/>
  <c r="C27" i="9"/>
  <c r="C28" i="9"/>
  <c r="C29" i="9"/>
  <c r="C61" i="8"/>
  <c r="C60" i="8"/>
  <c r="C59" i="8"/>
  <c r="C58" i="8"/>
  <c r="C53" i="8"/>
  <c r="C52" i="8"/>
  <c r="C51" i="8"/>
  <c r="C50" i="8"/>
  <c r="C45" i="8"/>
  <c r="C44" i="8"/>
  <c r="C43" i="8"/>
  <c r="C42" i="8"/>
  <c r="C35" i="8"/>
  <c r="C36" i="8"/>
  <c r="C37" i="8"/>
  <c r="C34" i="8"/>
  <c r="C19" i="8"/>
  <c r="C20" i="8"/>
  <c r="C21" i="8"/>
  <c r="C18" i="8"/>
  <c r="C27" i="8"/>
  <c r="C28" i="8"/>
  <c r="C29" i="8"/>
  <c r="C26" i="8"/>
  <c r="C11" i="8"/>
  <c r="C12" i="8"/>
  <c r="C13" i="8"/>
  <c r="C10" i="8"/>
  <c r="C5" i="8"/>
  <c r="C4" i="8"/>
  <c r="C3" i="8"/>
  <c r="C2" i="8"/>
  <c r="C6" i="4"/>
  <c r="C2" i="6"/>
  <c r="C7" i="4"/>
  <c r="C39" i="17"/>
  <c r="A39" i="17"/>
  <c r="C38" i="17"/>
  <c r="A38" i="17"/>
  <c r="C37" i="17"/>
  <c r="A37" i="17"/>
  <c r="C36" i="17"/>
  <c r="A36" i="17"/>
  <c r="C35" i="17"/>
  <c r="A35" i="17"/>
  <c r="C34" i="17"/>
  <c r="A34" i="17"/>
  <c r="C31" i="17"/>
  <c r="A31" i="17"/>
  <c r="C30" i="17"/>
  <c r="A30" i="17"/>
  <c r="C29" i="17"/>
  <c r="A29" i="17"/>
  <c r="C28" i="17"/>
  <c r="A28" i="17"/>
  <c r="C27" i="17"/>
  <c r="A27" i="17"/>
  <c r="C26" i="17"/>
  <c r="A26" i="17"/>
  <c r="C23" i="17"/>
  <c r="A23" i="17"/>
  <c r="C22" i="17"/>
  <c r="A22" i="17"/>
  <c r="C21" i="17"/>
  <c r="A21" i="17"/>
  <c r="C20" i="17"/>
  <c r="A20" i="17"/>
  <c r="C19" i="17"/>
  <c r="A19" i="17"/>
  <c r="C18" i="17"/>
  <c r="A18" i="17"/>
  <c r="C15" i="17"/>
  <c r="A15" i="17"/>
  <c r="C14" i="17"/>
  <c r="A14" i="17"/>
  <c r="C13" i="17"/>
  <c r="A13" i="17"/>
  <c r="C12" i="17"/>
  <c r="A12" i="17"/>
  <c r="C11" i="17"/>
  <c r="A11" i="17"/>
  <c r="C10" i="17"/>
  <c r="A10" i="17"/>
  <c r="C7" i="17"/>
  <c r="A7" i="17"/>
  <c r="C6" i="17"/>
  <c r="A6" i="17"/>
  <c r="C5" i="17"/>
  <c r="A5" i="17"/>
  <c r="C4" i="17"/>
  <c r="A4" i="17"/>
  <c r="C3" i="17"/>
  <c r="A3" i="17"/>
  <c r="C2" i="17"/>
  <c r="A2" i="17"/>
  <c r="C79" i="15"/>
  <c r="A79" i="15"/>
  <c r="C78" i="15"/>
  <c r="A78" i="15"/>
  <c r="C77" i="15"/>
  <c r="A77" i="15"/>
  <c r="C76" i="15"/>
  <c r="A76" i="15"/>
  <c r="C75" i="15"/>
  <c r="A75" i="15"/>
  <c r="C74" i="15"/>
  <c r="A74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A23" i="15"/>
  <c r="A22" i="15"/>
  <c r="A21" i="15"/>
  <c r="A20" i="15"/>
  <c r="A19" i="15"/>
  <c r="A18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A7" i="15"/>
  <c r="A6" i="15"/>
  <c r="C5" i="15"/>
  <c r="A5" i="15"/>
  <c r="C4" i="15"/>
  <c r="A4" i="15"/>
  <c r="C3" i="15"/>
  <c r="A3" i="15"/>
  <c r="C2" i="15"/>
  <c r="A2" i="15"/>
  <c r="C95" i="14"/>
  <c r="A95" i="14"/>
  <c r="C94" i="14"/>
  <c r="A94" i="14"/>
  <c r="C93" i="14"/>
  <c r="A93" i="14"/>
  <c r="C92" i="14"/>
  <c r="A92" i="14"/>
  <c r="C91" i="14"/>
  <c r="A91" i="14"/>
  <c r="C90" i="14"/>
  <c r="A90" i="14"/>
  <c r="C87" i="14"/>
  <c r="A87" i="14"/>
  <c r="C86" i="14"/>
  <c r="A86" i="14"/>
  <c r="C85" i="14"/>
  <c r="A85" i="14"/>
  <c r="C84" i="14"/>
  <c r="A84" i="14"/>
  <c r="C83" i="14"/>
  <c r="A83" i="14"/>
  <c r="C82" i="14"/>
  <c r="A82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3" i="14"/>
  <c r="A63" i="14"/>
  <c r="C62" i="14"/>
  <c r="A62" i="14"/>
  <c r="C61" i="14"/>
  <c r="A61" i="14"/>
  <c r="C60" i="14"/>
  <c r="A60" i="14"/>
  <c r="C59" i="14"/>
  <c r="A59" i="14"/>
  <c r="C58" i="14"/>
  <c r="A58" i="14"/>
  <c r="C55" i="14"/>
  <c r="A55" i="14"/>
  <c r="C54" i="14"/>
  <c r="A54" i="14"/>
  <c r="C53" i="14"/>
  <c r="A53" i="14"/>
  <c r="C52" i="14"/>
  <c r="A52" i="14"/>
  <c r="C51" i="14"/>
  <c r="A51" i="14"/>
  <c r="C50" i="14"/>
  <c r="A50" i="14"/>
  <c r="C47" i="14"/>
  <c r="A47" i="14"/>
  <c r="C46" i="14"/>
  <c r="A46" i="14"/>
  <c r="C45" i="14"/>
  <c r="A45" i="14"/>
  <c r="C44" i="14"/>
  <c r="A44" i="14"/>
  <c r="C43" i="14"/>
  <c r="A43" i="14"/>
  <c r="C42" i="14"/>
  <c r="A42" i="14"/>
  <c r="C39" i="14"/>
  <c r="A39" i="14"/>
  <c r="C38" i="14"/>
  <c r="A38" i="14"/>
  <c r="C37" i="14"/>
  <c r="A37" i="14"/>
  <c r="C36" i="14"/>
  <c r="A36" i="14"/>
  <c r="C35" i="14"/>
  <c r="A35" i="14"/>
  <c r="C34" i="14"/>
  <c r="A34" i="14"/>
  <c r="C31" i="14"/>
  <c r="A31" i="14"/>
  <c r="C30" i="14"/>
  <c r="A30" i="14"/>
  <c r="C29" i="14"/>
  <c r="A29" i="14"/>
  <c r="C28" i="14"/>
  <c r="A28" i="14"/>
  <c r="C27" i="14"/>
  <c r="A27" i="14"/>
  <c r="C26" i="14"/>
  <c r="A26" i="14"/>
  <c r="C23" i="14"/>
  <c r="A23" i="14"/>
  <c r="C22" i="14"/>
  <c r="A22" i="14"/>
  <c r="C21" i="14"/>
  <c r="A21" i="14"/>
  <c r="C20" i="14"/>
  <c r="A20" i="14"/>
  <c r="C19" i="14"/>
  <c r="A19" i="14"/>
  <c r="C18" i="14"/>
  <c r="A18" i="14"/>
  <c r="C15" i="14"/>
  <c r="A15" i="14"/>
  <c r="C14" i="14"/>
  <c r="A14" i="14"/>
  <c r="C13" i="14"/>
  <c r="A13" i="14"/>
  <c r="C12" i="14"/>
  <c r="A12" i="14"/>
  <c r="C11" i="14"/>
  <c r="A11" i="14"/>
  <c r="C10" i="14"/>
  <c r="A10" i="14"/>
  <c r="C7" i="14"/>
  <c r="A7" i="14"/>
  <c r="C6" i="14"/>
  <c r="A6" i="14"/>
  <c r="C5" i="14"/>
  <c r="A5" i="14"/>
  <c r="C4" i="14"/>
  <c r="A4" i="14"/>
  <c r="C3" i="14"/>
  <c r="A3" i="14"/>
  <c r="C2" i="14"/>
  <c r="A2" i="14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191" i="12"/>
  <c r="A191" i="12"/>
  <c r="C190" i="12"/>
  <c r="A190" i="12"/>
  <c r="C189" i="12"/>
  <c r="A189" i="12"/>
  <c r="C188" i="12"/>
  <c r="A188" i="12"/>
  <c r="C187" i="12"/>
  <c r="A187" i="12"/>
  <c r="C186" i="12"/>
  <c r="A186" i="12"/>
  <c r="C183" i="12"/>
  <c r="A183" i="12"/>
  <c r="C182" i="12"/>
  <c r="A182" i="12"/>
  <c r="C181" i="12"/>
  <c r="A181" i="12"/>
  <c r="C180" i="12"/>
  <c r="A180" i="12"/>
  <c r="C179" i="12"/>
  <c r="A179" i="12"/>
  <c r="C178" i="12"/>
  <c r="A178" i="12"/>
  <c r="C175" i="12"/>
  <c r="A175" i="12"/>
  <c r="C174" i="12"/>
  <c r="A174" i="12"/>
  <c r="C173" i="12"/>
  <c r="A173" i="12"/>
  <c r="C172" i="12"/>
  <c r="A172" i="12"/>
  <c r="C171" i="12"/>
  <c r="A171" i="12"/>
  <c r="C170" i="12"/>
  <c r="A170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59" i="12"/>
  <c r="A159" i="12"/>
  <c r="C158" i="12"/>
  <c r="A158" i="12"/>
  <c r="C157" i="12"/>
  <c r="A157" i="12"/>
  <c r="C156" i="12"/>
  <c r="A156" i="12"/>
  <c r="C155" i="12"/>
  <c r="A155" i="12"/>
  <c r="C154" i="12"/>
  <c r="A154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5" i="12"/>
  <c r="A135" i="12"/>
  <c r="C134" i="12"/>
  <c r="A134" i="12"/>
  <c r="C133" i="12"/>
  <c r="A133" i="12"/>
  <c r="C132" i="12"/>
  <c r="A132" i="12"/>
  <c r="C131" i="12"/>
  <c r="A131" i="12"/>
  <c r="C130" i="12"/>
  <c r="A130" i="12"/>
  <c r="C127" i="12"/>
  <c r="A127" i="12"/>
  <c r="C126" i="12"/>
  <c r="A126" i="12"/>
  <c r="C125" i="12"/>
  <c r="A125" i="12"/>
  <c r="C124" i="12"/>
  <c r="A124" i="12"/>
  <c r="C123" i="12"/>
  <c r="A123" i="12"/>
  <c r="C122" i="12"/>
  <c r="A122" i="12"/>
  <c r="C119" i="12"/>
  <c r="A119" i="12"/>
  <c r="C118" i="12"/>
  <c r="A118" i="12"/>
  <c r="C117" i="12"/>
  <c r="A117" i="12"/>
  <c r="C116" i="12"/>
  <c r="A116" i="12"/>
  <c r="C115" i="12"/>
  <c r="A115" i="12"/>
  <c r="C114" i="12"/>
  <c r="A114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63" i="10"/>
  <c r="A63" i="10"/>
  <c r="C62" i="10"/>
  <c r="A62" i="10"/>
  <c r="C61" i="10"/>
  <c r="A61" i="10"/>
  <c r="C60" i="10"/>
  <c r="A60" i="10"/>
  <c r="C59" i="10"/>
  <c r="A59" i="10"/>
  <c r="C58" i="10"/>
  <c r="A58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A55" i="9"/>
  <c r="A54" i="9"/>
  <c r="A53" i="9"/>
  <c r="A52" i="9"/>
  <c r="A51" i="9"/>
  <c r="A50" i="9"/>
  <c r="A47" i="9"/>
  <c r="A46" i="9"/>
  <c r="A45" i="9"/>
  <c r="A44" i="9"/>
  <c r="A43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A31" i="9"/>
  <c r="A30" i="9"/>
  <c r="A29" i="9"/>
  <c r="A28" i="9"/>
  <c r="A27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A63" i="8"/>
  <c r="A62" i="8"/>
  <c r="A61" i="8"/>
  <c r="A60" i="8"/>
  <c r="A59" i="8"/>
  <c r="A58" i="8"/>
  <c r="A55" i="8"/>
  <c r="A54" i="8"/>
  <c r="A53" i="8"/>
  <c r="A52" i="8"/>
  <c r="A51" i="8"/>
  <c r="A50" i="8"/>
  <c r="A47" i="8"/>
  <c r="A46" i="8"/>
  <c r="A45" i="8"/>
  <c r="A44" i="8"/>
  <c r="A43" i="8"/>
  <c r="A42" i="8"/>
  <c r="A39" i="8"/>
  <c r="A38" i="8"/>
  <c r="A37" i="8"/>
  <c r="A36" i="8"/>
  <c r="A35" i="8"/>
  <c r="A34" i="8"/>
  <c r="A31" i="8"/>
  <c r="A30" i="8"/>
  <c r="A29" i="8"/>
  <c r="A28" i="8"/>
  <c r="A27" i="8"/>
  <c r="A26" i="8"/>
  <c r="A23" i="8"/>
  <c r="A22" i="8"/>
  <c r="A21" i="8"/>
  <c r="A20" i="8"/>
  <c r="A19" i="8"/>
  <c r="A18" i="8"/>
  <c r="A15" i="8"/>
  <c r="A14" i="8"/>
  <c r="A13" i="8"/>
  <c r="A12" i="8"/>
  <c r="A11" i="8"/>
  <c r="A10" i="8"/>
  <c r="A7" i="8"/>
  <c r="A6" i="8"/>
  <c r="A5" i="8"/>
  <c r="A4" i="8"/>
  <c r="A3" i="8"/>
  <c r="A2" i="8"/>
  <c r="C71" i="7"/>
  <c r="A71" i="7"/>
  <c r="C70" i="7"/>
  <c r="A70" i="7"/>
  <c r="C69" i="7"/>
  <c r="A69" i="7"/>
  <c r="C68" i="7"/>
  <c r="A68" i="7"/>
  <c r="C67" i="7"/>
  <c r="A67" i="7"/>
  <c r="C66" i="7"/>
  <c r="A66" i="7"/>
  <c r="C63" i="7"/>
  <c r="A63" i="7"/>
  <c r="C62" i="7"/>
  <c r="A62" i="7"/>
  <c r="C61" i="7"/>
  <c r="A61" i="7"/>
  <c r="C60" i="7"/>
  <c r="A60" i="7"/>
  <c r="C59" i="7"/>
  <c r="A59" i="7"/>
  <c r="C58" i="7"/>
  <c r="A58" i="7"/>
  <c r="C55" i="7"/>
  <c r="A55" i="7"/>
  <c r="C54" i="7"/>
  <c r="A54" i="7"/>
  <c r="C53" i="7"/>
  <c r="A53" i="7"/>
  <c r="C52" i="7"/>
  <c r="A52" i="7"/>
  <c r="C51" i="7"/>
  <c r="A51" i="7"/>
  <c r="C50" i="7"/>
  <c r="A50" i="7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A77" i="6"/>
  <c r="A76" i="6"/>
  <c r="A75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A2" i="6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A7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70% of total active prevalence above
</t>
        </r>
      </text>
    </comment>
    <comment ref="P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b/>
            <sz val="9"/>
            <color indexed="81"/>
            <rFont val="Calibri"/>
            <family val="2"/>
          </rPr>
          <t xml:space="preserve">
Calculated 70% of active prevalence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30% of active prevalence</t>
        </r>
      </text>
    </comment>
    <comment ref="A73" authorId="0">
      <text>
        <r>
          <rPr>
            <sz val="12"/>
            <color indexed="8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Used Houben (2016) Best-Value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A25" authorId="0">
      <text>
        <r>
          <rPr>
            <sz val="11"/>
            <rFont val="Calibri"/>
          </rPr>
          <t>G:</t>
        </r>
        <r>
          <rPr>
            <sz val="9"/>
            <color indexed="81"/>
            <rFont val="Calibri"/>
            <family val="2"/>
          </rPr>
          <t xml:space="preserve">
Review values with Lara</t>
        </r>
      </text>
    </comment>
  </commentList>
</comments>
</file>

<file path=xl/comments3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comments4.xml><?xml version="1.0" encoding="utf-8"?>
<comments xmlns="http://schemas.openxmlformats.org/spreadsheetml/2006/main">
  <authors>
    <author>G</author>
  </authors>
  <commentLis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Two Belarus Survey Studies using electronic database register</t>
        </r>
      </text>
    </comment>
    <comment ref="A17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All rates below are from the Global Fund Concept Note.
Could not include country data given the time constraint and that fractions are required </t>
        </r>
      </text>
    </comment>
  </commentList>
</comments>
</file>

<file path=xl/sharedStrings.xml><?xml version="1.0" encoding="utf-8"?>
<sst xmlns="http://schemas.openxmlformats.org/spreadsheetml/2006/main" count="1883" uniqueCount="145">
  <si>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</si>
  <si>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</si>
  <si>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</si>
  <si>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</si>
  <si>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</si>
  <si>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</si>
  <si>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</si>
  <si>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</si>
  <si>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</si>
  <si>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</si>
  <si>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</si>
  <si>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</si>
  <si>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</si>
  <si>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</si>
  <si>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</si>
  <si>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</si>
  <si>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</si>
  <si>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</si>
  <si>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</si>
  <si>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Infection Vulnerability Factor (Vaccinated vs. Susceptible)</t>
  </si>
  <si>
    <t>Proportion</t>
  </si>
  <si>
    <t>SP Proportion of New Active Infections</t>
  </si>
  <si>
    <t>SP DS Diagnosis Rate</t>
  </si>
  <si>
    <t>SP DS Natural Recovery Rate</t>
  </si>
  <si>
    <t>SP DS Death Rate (Untreated)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</si>
  <si>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</si>
  <si>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</si>
  <si>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</si>
  <si>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</si>
  <si>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</si>
  <si>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Infection Vulnerability Factor (Latent Treated vs. Susceptible)</t>
  </si>
  <si>
    <t>Number of Births</t>
  </si>
  <si>
    <t>SN Proportion of New Active Infections</t>
  </si>
  <si>
    <t>SP DS Treatment Uptake Rate</t>
  </si>
  <si>
    <t>SP MDR Natural Recovery Rate</t>
  </si>
  <si>
    <t>SP MDR Death Rate (Untreated)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</si>
  <si>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</si>
  <si>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</si>
  <si>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</si>
  <si>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</si>
  <si>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</si>
  <si>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Infection Vulnerability Factor (Active Recovered vs. Susceptible)</t>
  </si>
  <si>
    <t>Death Rate (General)</t>
  </si>
  <si>
    <t>DS Proportion of New SP Infections</t>
  </si>
  <si>
    <t>SP DS Treatment Abandonment Rate</t>
  </si>
  <si>
    <t>SP XDR Natural Recovery Rate</t>
  </si>
  <si>
    <t>SP XDR Death Rate (Untreated)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</si>
  <si>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</si>
  <si>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</si>
  <si>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</si>
  <si>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</si>
  <si>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</si>
  <si>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DS Infectiousness</t>
  </si>
  <si>
    <t>MDR Proportion of New SP Infections</t>
  </si>
  <si>
    <t>SP DS Treatment Success Rate</t>
  </si>
  <si>
    <t>SN DS Natural Recovery Rate</t>
  </si>
  <si>
    <t>SP DS Death Rate (On Treatment)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</si>
  <si>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</si>
  <si>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</si>
  <si>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</si>
  <si>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</si>
  <si>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</si>
  <si>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SN Relative Infectiousness (Compared to SP)</t>
  </si>
  <si>
    <t>XDR Proportion of New SP Infections</t>
  </si>
  <si>
    <t>SP MDR Diagnosis Rate</t>
  </si>
  <si>
    <t>SN MDR Natural Recovery Rate</t>
  </si>
  <si>
    <t>SP MDR Death Rate (On Treatment)</t>
  </si>
  <si>
    <t>Smear-Negative Infections</t>
  </si>
  <si>
    <t>Smear-Negative Prevalence</t>
  </si>
  <si>
    <t>Number of Total XDR TB-related deaths</t>
  </si>
  <si>
    <t>Smear-Negative New cases</t>
  </si>
  <si>
    <t>MDR Relative Infectiousness (Compared to DS)</t>
  </si>
  <si>
    <t>DS Proportion of New SN Infections</t>
  </si>
  <si>
    <t>SP MDR Treatment Uptake Rate</t>
  </si>
  <si>
    <t>SN XDR Natural Recovery Rate</t>
  </si>
  <si>
    <t>SP XDR Death Rate (On Treatment)</t>
  </si>
  <si>
    <t>SN DS Infectious Count</t>
  </si>
  <si>
    <t>SN DS Infectious Prevalence</t>
  </si>
  <si>
    <t>Percentage of SN DS-TB related deaths</t>
  </si>
  <si>
    <t>SN DS New cases</t>
  </si>
  <si>
    <t>XDR Relative Infectiousness (Compared to DS)</t>
  </si>
  <si>
    <t>MDR Proportion of New SN Infections</t>
  </si>
  <si>
    <t>SP MDR Treatment Abandonment Rate</t>
  </si>
  <si>
    <t>SN DS-MDR Escalation Rate (Improper Treatment)</t>
  </si>
  <si>
    <t>SN DS Death Rate (Untreated)</t>
  </si>
  <si>
    <t>SN MDR Infectious Count</t>
  </si>
  <si>
    <t>SN MDR Infectious Prevalence</t>
  </si>
  <si>
    <t>Percentage of SN MDR TB-related deaths</t>
  </si>
  <si>
    <t>SN MDR New cases</t>
  </si>
  <si>
    <t>XDR Proportion of New SN Infections</t>
  </si>
  <si>
    <t>SP MDR Treatment Success Rate</t>
  </si>
  <si>
    <t>SN MDR-XDR Escalation Rate (Improper Treatment)</t>
  </si>
  <si>
    <t>SN MDR Death Rate (Untreated)</t>
  </si>
  <si>
    <t>SN XDR Infectious Count</t>
  </si>
  <si>
    <t>SN XDR Infectious Prevalence</t>
  </si>
  <si>
    <t>Percentage of SN XDR TB-related deaths</t>
  </si>
  <si>
    <t>SN XDR New cases</t>
  </si>
  <si>
    <t>SP XDR Diagnosis Rate</t>
  </si>
  <si>
    <t>SP DS-MDR Escalation Rate (Improper Treatment)</t>
  </si>
  <si>
    <t>SN XDR Death Rate (Untreated)</t>
  </si>
  <si>
    <t>Percentage of SP DS-TB related deaths</t>
  </si>
  <si>
    <t>SP XDR Treatment Uptake Rate</t>
  </si>
  <si>
    <t>SP MDR-XDR Escalation Rate (Improper Treatment)</t>
  </si>
  <si>
    <t>SN DS Death Rate (On Treatment)</t>
  </si>
  <si>
    <t>Percentage of SP MDR TB-related deaths</t>
  </si>
  <si>
    <t>SP XDR Treatment Abandonment Rate</t>
  </si>
  <si>
    <t>SN MDR Death Rate (On Treatment)</t>
  </si>
  <si>
    <t>Percentage of SP XDR TB-related deaths</t>
  </si>
  <si>
    <t>SP XDR Treatment Success Rate</t>
  </si>
  <si>
    <t>SN XDR Death Rate (On Treatment)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</si>
  <si>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</si>
  <si>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</si>
  <si>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</si>
  <si>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</si>
  <si>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</si>
  <si>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</si>
  <si>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</si>
  <si>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</si>
  <si>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XDR Diagnosis Rate</t>
  </si>
  <si>
    <t>SN XDR Treatment Uptake Rate</t>
  </si>
  <si>
    <t>SN XDR Treatment Abandonment Rate</t>
  </si>
  <si>
    <t>SN XDR Treatment Success Rate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</si>
  <si>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</si>
  <si>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</si>
  <si>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</si>
  <si>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</si>
  <si>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</si>
  <si>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</si>
  <si>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</si>
  <si>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Early Latency Progression Rate to Active TB</t>
  </si>
  <si>
    <t>Late Latency Progression Rate to Active TB</t>
  </si>
  <si>
    <t>Probability of Active TB from Early Latent TB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</si>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</sst>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</font>
    <font>
      <sz val="12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6" fillId="0" borderId="0" xfId="0" applyFont="1"/>
    <xf numFmtId="164" fontId="0" fillId="0" borderId="0" xfId="0" applyNumberFormat="1"/>
    <xf numFmtId="165" fontId="1" fillId="2" borderId="1" xfId="1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8" sqref="C18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132</v>
      </c>
      <c r="B2" s="1" t="s">
        <v>133</v>
      </c>
      <c r="C2">
        <v>0</v>
      </c>
      <c r="D2">
        <v>4</v>
      </c>
    </row>
    <row r="3" spans="1:4" x14ac:dyDescent="0.2">
      <c r="A3" t="s">
        <v>134</v>
      </c>
      <c r="B3" s="1" t="s">
        <v>135</v>
      </c>
      <c r="C3">
        <v>5</v>
      </c>
      <c r="D3">
        <v>14</v>
      </c>
    </row>
    <row r="4" spans="1:4" x14ac:dyDescent="0.2">
      <c r="A4" t="s">
        <v>136</v>
      </c>
      <c r="B4" s="1" t="s">
        <v>137</v>
      </c>
      <c r="C4">
        <v>15</v>
      </c>
      <c r="D4">
        <v>64</v>
      </c>
    </row>
    <row r="5" spans="1:4" x14ac:dyDescent="0.2">
      <c r="A5" t="s">
        <v>138</v>
      </c>
      <c r="B5" s="1" t="s">
        <v>139</v>
      </c>
      <c r="C5">
        <v>65</v>
      </c>
      <c r="D5">
        <v>99</v>
      </c>
    </row>
    <row r="6" spans="1:4" x14ac:dyDescent="0.2">
      <c r="A6" t="s">
        <v>140</v>
      </c>
      <c r="B6" t="s">
        <v>141</v>
      </c>
      <c r="C6">
        <v>15</v>
      </c>
      <c r="D6">
        <v>64</v>
      </c>
    </row>
    <row r="7" spans="1:4" x14ac:dyDescent="0.2">
      <c r="A7" t="s">
        <v>142</v>
      </c>
      <c r="B7" t="s">
        <v>143</v>
      </c>
      <c r="C7">
        <v>15</v>
      </c>
      <c r="D7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3"/>
  <sheetViews>
    <sheetView topLeftCell="A47" workbookViewId="0">
      <selection activeCell="T10" sqref="T10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 x14ac:dyDescent="0.2">
      <c r="A9" t="s">
        <v>18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 x14ac:dyDescent="0.2">
      <c r="A17" t="s">
        <v>27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 x14ac:dyDescent="0.2">
      <c r="A25" t="s">
        <v>29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 x14ac:dyDescent="0.2">
      <c r="A33" t="s">
        <v>40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IF(SUMPRODUCT(--(E34:T34&lt;&gt;""))=0,0.74,"N.A.")</f>
        <v>0.74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0.74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0.74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0.74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0.74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0.74</v>
      </c>
      <c r="D39" t="s">
        <v>12</v>
      </c>
    </row>
    <row r="41" spans="1:20" x14ac:dyDescent="0.2">
      <c r="A41" t="s">
        <v>51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IF(SUMPRODUCT(--(E42:T42&lt;&gt;""))=0,0.44,"N.A.")</f>
        <v>0.44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0.44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0.44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0.44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0.44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0.44</v>
      </c>
      <c r="D47" t="s">
        <v>12</v>
      </c>
    </row>
    <row r="49" spans="1:20" x14ac:dyDescent="0.2">
      <c r="A49" t="s">
        <v>61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IF(SUMPRODUCT(--(E50:T50&lt;&gt;""))=0,0.56,"N.A.")</f>
        <v>0.56000000000000005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0.56000000000000005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0.56000000000000005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0.56000000000000005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0.56000000000000005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0.56000000000000005</v>
      </c>
      <c r="D55" t="s">
        <v>12</v>
      </c>
    </row>
    <row r="57" spans="1:20" x14ac:dyDescent="0.2">
      <c r="A57" t="s">
        <v>125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</sheetData>
  <dataValidations count="4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129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IF(SUMPRODUCT(--(E2:T2&lt;&gt;""))=0,0.001,"N.A.")</f>
        <v>1E-3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1E-3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1E-3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1E-3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1E-3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1E-3</v>
      </c>
      <c r="D7" t="s">
        <v>12</v>
      </c>
    </row>
    <row r="9" spans="1:20" x14ac:dyDescent="0.2">
      <c r="A9" t="s">
        <v>130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 x14ac:dyDescent="0.2">
      <c r="A17" t="s">
        <v>131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1"/>
  <sheetViews>
    <sheetView topLeftCell="A167" workbookViewId="0">
      <selection activeCell="B18" sqref="B1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IF(SUMPRODUCT(--(E2:T2&lt;&gt;""))=0,0.9,"N.A.")</f>
        <v>0.9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0.9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9" spans="1:20" x14ac:dyDescent="0.2">
      <c r="A9" t="s">
        <v>33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IF(SUMPRODUCT(--(E10:T10&lt;&gt;""))=0,0.91,"N.A.")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 x14ac:dyDescent="0.2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 x14ac:dyDescent="0.2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 x14ac:dyDescent="0.2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0.91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0.91</v>
      </c>
      <c r="D15" t="s">
        <v>12</v>
      </c>
    </row>
    <row r="17" spans="1:20" x14ac:dyDescent="0.2">
      <c r="A17" t="s">
        <v>44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 t="str">
        <f t="shared" ref="C18:C23" si="2">IF(SUMPRODUCT(--(E18:T18&lt;&gt;""))=0,0.07,"N.A.")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 x14ac:dyDescent="0.2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 x14ac:dyDescent="0.2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 x14ac:dyDescent="0.2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7.0000000000000007E-2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7.0000000000000007E-2</v>
      </c>
      <c r="D23" t="s">
        <v>12</v>
      </c>
    </row>
    <row r="25" spans="1:20" x14ac:dyDescent="0.2">
      <c r="A25" t="s">
        <v>54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 t="str">
        <f t="shared" ref="C26:C31" si="3">IF(SUMPRODUCT(--(E26:T26&lt;&gt;""))=0,0.85,"N.A.")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 x14ac:dyDescent="0.2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 x14ac:dyDescent="0.2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 x14ac:dyDescent="0.2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0.85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0.85</v>
      </c>
      <c r="D31" t="s">
        <v>12</v>
      </c>
    </row>
    <row r="33" spans="1:20" x14ac:dyDescent="0.2">
      <c r="A33" t="s">
        <v>64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IF(SUMPRODUCT(--(E34:T34&lt;&gt;""))=0,0.9,"N.A.")</f>
        <v>0.9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0.9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0.9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0.9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0.9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0.9</v>
      </c>
      <c r="D39" t="s">
        <v>12</v>
      </c>
    </row>
    <row r="41" spans="1:20" x14ac:dyDescent="0.2">
      <c r="A41" t="s">
        <v>73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 t="str">
        <f t="shared" ref="C42:C47" si="5">IF(SUMPRODUCT(--(E42:T42&lt;&gt;""))=0,0.91,"N.A.")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 x14ac:dyDescent="0.2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 x14ac:dyDescent="0.2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 x14ac:dyDescent="0.2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0.91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0.91</v>
      </c>
      <c r="D47" t="s">
        <v>12</v>
      </c>
    </row>
    <row r="49" spans="1:20" x14ac:dyDescent="0.2">
      <c r="A49" t="s">
        <v>82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 t="str">
        <f t="shared" ref="C50:C55" si="6">IF(SUMPRODUCT(--(E50:T50&lt;&gt;""))=0,0.34,"N.A.")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 x14ac:dyDescent="0.2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 x14ac:dyDescent="0.2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 x14ac:dyDescent="0.2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0.34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0.34</v>
      </c>
      <c r="D55" t="s">
        <v>12</v>
      </c>
    </row>
    <row r="57" spans="1:20" x14ac:dyDescent="0.2">
      <c r="A57" t="s">
        <v>90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 t="str">
        <f t="shared" ref="C58:C63" si="7">IF(SUMPRODUCT(--(E58:T58&lt;&gt;""))=0,0.5,"N.A.")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 x14ac:dyDescent="0.2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 x14ac:dyDescent="0.2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 x14ac:dyDescent="0.2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0.5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0.5</v>
      </c>
      <c r="D63" t="s">
        <v>12</v>
      </c>
    </row>
    <row r="65" spans="1:20" x14ac:dyDescent="0.2">
      <c r="A65" t="s">
        <v>97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IF(SUMPRODUCT(--(E66:T66&lt;&gt;""))=0,0.9,"N.A.")</f>
        <v>0.9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0.9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0.9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0.9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0.9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0.9</v>
      </c>
      <c r="D71" t="s">
        <v>12</v>
      </c>
    </row>
    <row r="73" spans="1:20" x14ac:dyDescent="0.2">
      <c r="A73" t="s">
        <v>101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IF(SUMPRODUCT(--(E74:T74&lt;&gt;""))=0,0.91,"N.A.")</f>
        <v>0.91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0.91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0.91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0.91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0.91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0.91</v>
      </c>
      <c r="D79" t="s">
        <v>12</v>
      </c>
    </row>
    <row r="81" spans="1:20" x14ac:dyDescent="0.2">
      <c r="A81" t="s">
        <v>105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2">
      <c r="A82" t="str">
        <f>'Population Definitions'!$A$2</f>
        <v>Gen 0-4</v>
      </c>
      <c r="B82" t="s">
        <v>10</v>
      </c>
      <c r="C82">
        <f t="shared" ref="C82:C87" si="10">IF(SUMPRODUCT(--(E82:T82&lt;&gt;""))=0,0.34,"N.A.")</f>
        <v>0.34</v>
      </c>
      <c r="D82" t="s">
        <v>12</v>
      </c>
    </row>
    <row r="83" spans="1:20" x14ac:dyDescent="0.2">
      <c r="A83" t="str">
        <f>'Population Definitions'!$A$3</f>
        <v>Gen 5-14</v>
      </c>
      <c r="B83" t="s">
        <v>10</v>
      </c>
      <c r="C83">
        <f t="shared" si="10"/>
        <v>0.34</v>
      </c>
      <c r="D83" t="s">
        <v>12</v>
      </c>
    </row>
    <row r="84" spans="1:20" x14ac:dyDescent="0.2">
      <c r="A84" t="str">
        <f>'Population Definitions'!$A$4</f>
        <v>Gen 15-64</v>
      </c>
      <c r="B84" t="s">
        <v>10</v>
      </c>
      <c r="C84">
        <f t="shared" si="10"/>
        <v>0.34</v>
      </c>
      <c r="D84" t="s">
        <v>12</v>
      </c>
    </row>
    <row r="85" spans="1:20" x14ac:dyDescent="0.2">
      <c r="A85" t="str">
        <f>'Population Definitions'!$A$5</f>
        <v>Gen 65+</v>
      </c>
      <c r="B85" t="s">
        <v>10</v>
      </c>
      <c r="C85">
        <f t="shared" si="10"/>
        <v>0.34</v>
      </c>
      <c r="D85" t="s">
        <v>12</v>
      </c>
    </row>
    <row r="86" spans="1:20" x14ac:dyDescent="0.2">
      <c r="A86" t="str">
        <f>'Population Definitions'!$A$6</f>
        <v>PLHIV 15+</v>
      </c>
      <c r="B86" t="s">
        <v>10</v>
      </c>
      <c r="C86">
        <f t="shared" si="10"/>
        <v>0.34</v>
      </c>
      <c r="D86" t="s">
        <v>12</v>
      </c>
    </row>
    <row r="87" spans="1:20" x14ac:dyDescent="0.2">
      <c r="A87" t="str">
        <f>'Population Definitions'!$A$7</f>
        <v>Prisoners</v>
      </c>
      <c r="B87" t="s">
        <v>10</v>
      </c>
      <c r="C87">
        <f t="shared" si="10"/>
        <v>0.34</v>
      </c>
      <c r="D87" t="s">
        <v>12</v>
      </c>
    </row>
    <row r="89" spans="1:20" x14ac:dyDescent="0.2">
      <c r="A89" t="s">
        <v>108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 x14ac:dyDescent="0.2">
      <c r="A90" t="str">
        <f>'Population Definitions'!$A$2</f>
        <v>Gen 0-4</v>
      </c>
      <c r="B90" t="s">
        <v>10</v>
      </c>
      <c r="C90">
        <f t="shared" ref="C90:C95" si="11">IF(SUMPRODUCT(--(E90:T90&lt;&gt;""))=0,0.5,"N.A.")</f>
        <v>0.5</v>
      </c>
      <c r="D90" t="s">
        <v>12</v>
      </c>
    </row>
    <row r="91" spans="1:20" x14ac:dyDescent="0.2">
      <c r="A91" t="str">
        <f>'Population Definitions'!$A$3</f>
        <v>Gen 5-14</v>
      </c>
      <c r="B91" t="s">
        <v>10</v>
      </c>
      <c r="C91">
        <f t="shared" si="11"/>
        <v>0.5</v>
      </c>
      <c r="D91" t="s">
        <v>12</v>
      </c>
    </row>
    <row r="92" spans="1:20" x14ac:dyDescent="0.2">
      <c r="A92" t="str">
        <f>'Population Definitions'!$A$4</f>
        <v>Gen 15-64</v>
      </c>
      <c r="B92" t="s">
        <v>10</v>
      </c>
      <c r="C92">
        <f t="shared" si="11"/>
        <v>0.5</v>
      </c>
      <c r="D92" t="s">
        <v>12</v>
      </c>
    </row>
    <row r="93" spans="1:20" x14ac:dyDescent="0.2">
      <c r="A93" t="str">
        <f>'Population Definitions'!$A$5</f>
        <v>Gen 65+</v>
      </c>
      <c r="B93" t="s">
        <v>10</v>
      </c>
      <c r="C93">
        <f t="shared" si="11"/>
        <v>0.5</v>
      </c>
      <c r="D93" t="s">
        <v>12</v>
      </c>
    </row>
    <row r="94" spans="1:20" x14ac:dyDescent="0.2">
      <c r="A94" t="str">
        <f>'Population Definitions'!$A$6</f>
        <v>PLHIV 15+</v>
      </c>
      <c r="B94" t="s">
        <v>10</v>
      </c>
      <c r="C94">
        <f t="shared" si="11"/>
        <v>0.5</v>
      </c>
      <c r="D94" t="s">
        <v>12</v>
      </c>
    </row>
    <row r="95" spans="1:20" x14ac:dyDescent="0.2">
      <c r="A95" t="str">
        <f>'Population Definitions'!$A$7</f>
        <v>Prisoners</v>
      </c>
      <c r="B95" t="s">
        <v>10</v>
      </c>
      <c r="C95">
        <f t="shared" si="11"/>
        <v>0.5</v>
      </c>
      <c r="D95" t="s">
        <v>12</v>
      </c>
    </row>
    <row r="97" spans="1:20" x14ac:dyDescent="0.2">
      <c r="A97" t="s">
        <v>110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 x14ac:dyDescent="0.2">
      <c r="A98" t="str">
        <f>'Population Definitions'!$A$2</f>
        <v>Gen 0-4</v>
      </c>
      <c r="B98" t="s">
        <v>10</v>
      </c>
      <c r="C98">
        <f t="shared" ref="C98:C103" si="12">IF(SUMPRODUCT(--(E98:T98&lt;&gt;""))=0,0.9,"N.A.")</f>
        <v>0.9</v>
      </c>
      <c r="D98" t="s">
        <v>12</v>
      </c>
    </row>
    <row r="99" spans="1:20" x14ac:dyDescent="0.2">
      <c r="A99" t="str">
        <f>'Population Definitions'!$A$3</f>
        <v>Gen 5-14</v>
      </c>
      <c r="B99" t="s">
        <v>10</v>
      </c>
      <c r="C99">
        <f t="shared" si="12"/>
        <v>0.9</v>
      </c>
      <c r="D99" t="s">
        <v>12</v>
      </c>
    </row>
    <row r="100" spans="1:20" x14ac:dyDescent="0.2">
      <c r="A100" t="str">
        <f>'Population Definitions'!$A$4</f>
        <v>Gen 15-64</v>
      </c>
      <c r="B100" t="s">
        <v>10</v>
      </c>
      <c r="C100">
        <f t="shared" si="12"/>
        <v>0.9</v>
      </c>
      <c r="D100" t="s">
        <v>12</v>
      </c>
    </row>
    <row r="101" spans="1:20" x14ac:dyDescent="0.2">
      <c r="A101" t="str">
        <f>'Population Definitions'!$A$5</f>
        <v>Gen 65+</v>
      </c>
      <c r="B101" t="s">
        <v>10</v>
      </c>
      <c r="C101">
        <f t="shared" si="12"/>
        <v>0.9</v>
      </c>
      <c r="D101" t="s">
        <v>12</v>
      </c>
    </row>
    <row r="102" spans="1:20" x14ac:dyDescent="0.2">
      <c r="A102" t="str">
        <f>'Population Definitions'!$A$6</f>
        <v>PLHIV 15+</v>
      </c>
      <c r="B102" t="s">
        <v>10</v>
      </c>
      <c r="C102">
        <f t="shared" si="12"/>
        <v>0.9</v>
      </c>
      <c r="D102" t="s">
        <v>12</v>
      </c>
    </row>
    <row r="103" spans="1:20" x14ac:dyDescent="0.2">
      <c r="A103" t="str">
        <f>'Population Definitions'!$A$7</f>
        <v>Prisoners</v>
      </c>
      <c r="B103" t="s">
        <v>10</v>
      </c>
      <c r="C103">
        <f t="shared" si="12"/>
        <v>0.9</v>
      </c>
      <c r="D103" t="s">
        <v>12</v>
      </c>
    </row>
    <row r="105" spans="1:20" x14ac:dyDescent="0.2">
      <c r="A105" t="s">
        <v>111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 x14ac:dyDescent="0.2">
      <c r="A106" t="str">
        <f>'Population Definitions'!$A$2</f>
        <v>Gen 0-4</v>
      </c>
      <c r="B106" t="s">
        <v>10</v>
      </c>
      <c r="C106" t="str">
        <f t="shared" ref="C106:C111" si="13">IF(SUMPRODUCT(--(E106:T106&lt;&gt;""))=0,0.91,"N.A.")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 x14ac:dyDescent="0.2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 x14ac:dyDescent="0.2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 x14ac:dyDescent="0.2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 x14ac:dyDescent="0.2">
      <c r="A110" t="str">
        <f>'Population Definitions'!$A$6</f>
        <v>PLHIV 15+</v>
      </c>
      <c r="B110" t="s">
        <v>10</v>
      </c>
      <c r="C110">
        <f t="shared" si="13"/>
        <v>0.91</v>
      </c>
      <c r="D110" t="s">
        <v>12</v>
      </c>
    </row>
    <row r="111" spans="1:20" x14ac:dyDescent="0.2">
      <c r="A111" t="str">
        <f>'Population Definitions'!$A$7</f>
        <v>Prisoners</v>
      </c>
      <c r="B111" t="s">
        <v>10</v>
      </c>
      <c r="C111">
        <f t="shared" si="13"/>
        <v>0.91</v>
      </c>
      <c r="D111" t="s">
        <v>12</v>
      </c>
    </row>
    <row r="113" spans="1:20" x14ac:dyDescent="0.2">
      <c r="A113" t="s">
        <v>112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 x14ac:dyDescent="0.2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IF(SUMPRODUCT(--(E114:T114&lt;&gt;""))=0,0.07,"N.A.")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 x14ac:dyDescent="0.2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 x14ac:dyDescent="0.2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 x14ac:dyDescent="0.2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 x14ac:dyDescent="0.2">
      <c r="A118" t="str">
        <f>'Population Definitions'!$A$6</f>
        <v>PLHIV 15+</v>
      </c>
      <c r="B118" t="s">
        <v>10</v>
      </c>
      <c r="C118">
        <f t="shared" si="14"/>
        <v>7.0000000000000007E-2</v>
      </c>
      <c r="D118" t="s">
        <v>12</v>
      </c>
    </row>
    <row r="119" spans="1:20" x14ac:dyDescent="0.2">
      <c r="A119" t="str">
        <f>'Population Definitions'!$A$7</f>
        <v>Prisoners</v>
      </c>
      <c r="B119" t="s">
        <v>10</v>
      </c>
      <c r="C119">
        <f t="shared" si="14"/>
        <v>7.0000000000000007E-2</v>
      </c>
      <c r="D119" t="s">
        <v>12</v>
      </c>
    </row>
    <row r="121" spans="1:20" x14ac:dyDescent="0.2">
      <c r="A121" t="s">
        <v>113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 x14ac:dyDescent="0.2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IF(SUMPRODUCT(--(E122:T122&lt;&gt;""))=0,0.85,"N.A.")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 x14ac:dyDescent="0.2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 x14ac:dyDescent="0.2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 x14ac:dyDescent="0.2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 x14ac:dyDescent="0.2">
      <c r="A126" t="str">
        <f>'Population Definitions'!$A$6</f>
        <v>PLHIV 15+</v>
      </c>
      <c r="B126" t="s">
        <v>10</v>
      </c>
      <c r="C126">
        <f t="shared" si="15"/>
        <v>0.85</v>
      </c>
      <c r="D126" t="s">
        <v>12</v>
      </c>
    </row>
    <row r="127" spans="1:20" x14ac:dyDescent="0.2">
      <c r="A127" t="str">
        <f>'Population Definitions'!$A$7</f>
        <v>Prisoners</v>
      </c>
      <c r="B127" t="s">
        <v>10</v>
      </c>
      <c r="C127">
        <f t="shared" si="15"/>
        <v>0.85</v>
      </c>
      <c r="D127" t="s">
        <v>12</v>
      </c>
    </row>
    <row r="129" spans="1:20" x14ac:dyDescent="0.2">
      <c r="A129" t="s">
        <v>114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 x14ac:dyDescent="0.2">
      <c r="A130" t="str">
        <f>'Population Definitions'!$A$2</f>
        <v>Gen 0-4</v>
      </c>
      <c r="B130" t="s">
        <v>10</v>
      </c>
      <c r="C130">
        <f t="shared" ref="C130:C135" si="16">IF(SUMPRODUCT(--(E130:T130&lt;&gt;""))=0,0.9,"N.A.")</f>
        <v>0.9</v>
      </c>
      <c r="D130" t="s">
        <v>12</v>
      </c>
    </row>
    <row r="131" spans="1:20" x14ac:dyDescent="0.2">
      <c r="A131" t="str">
        <f>'Population Definitions'!$A$3</f>
        <v>Gen 5-14</v>
      </c>
      <c r="B131" t="s">
        <v>10</v>
      </c>
      <c r="C131">
        <f t="shared" si="16"/>
        <v>0.9</v>
      </c>
      <c r="D131" t="s">
        <v>12</v>
      </c>
    </row>
    <row r="132" spans="1:20" x14ac:dyDescent="0.2">
      <c r="A132" t="str">
        <f>'Population Definitions'!$A$4</f>
        <v>Gen 15-64</v>
      </c>
      <c r="B132" t="s">
        <v>10</v>
      </c>
      <c r="C132">
        <f t="shared" si="16"/>
        <v>0.9</v>
      </c>
      <c r="D132" t="s">
        <v>12</v>
      </c>
    </row>
    <row r="133" spans="1:20" x14ac:dyDescent="0.2">
      <c r="A133" t="str">
        <f>'Population Definitions'!$A$5</f>
        <v>Gen 65+</v>
      </c>
      <c r="B133" t="s">
        <v>10</v>
      </c>
      <c r="C133">
        <f t="shared" si="16"/>
        <v>0.9</v>
      </c>
      <c r="D133" t="s">
        <v>12</v>
      </c>
    </row>
    <row r="134" spans="1:20" x14ac:dyDescent="0.2">
      <c r="A134" t="str">
        <f>'Population Definitions'!$A$6</f>
        <v>PLHIV 15+</v>
      </c>
      <c r="B134" t="s">
        <v>10</v>
      </c>
      <c r="C134">
        <f t="shared" si="16"/>
        <v>0.9</v>
      </c>
      <c r="D134" t="s">
        <v>12</v>
      </c>
    </row>
    <row r="135" spans="1:20" x14ac:dyDescent="0.2">
      <c r="A135" t="str">
        <f>'Population Definitions'!$A$7</f>
        <v>Prisoners</v>
      </c>
      <c r="B135" t="s">
        <v>10</v>
      </c>
      <c r="C135">
        <f t="shared" si="16"/>
        <v>0.9</v>
      </c>
      <c r="D135" t="s">
        <v>12</v>
      </c>
    </row>
    <row r="137" spans="1:20" x14ac:dyDescent="0.2">
      <c r="A137" t="s">
        <v>115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 x14ac:dyDescent="0.2">
      <c r="A138" t="str">
        <f>'Population Definitions'!$A$2</f>
        <v>Gen 0-4</v>
      </c>
      <c r="B138" t="s">
        <v>10</v>
      </c>
      <c r="C138" t="str">
        <f t="shared" ref="C138:C143" si="17">IF(SUMPRODUCT(--(E138:T138&lt;&gt;""))=0,0.91,"N.A.")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 x14ac:dyDescent="0.2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 x14ac:dyDescent="0.2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 x14ac:dyDescent="0.2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 x14ac:dyDescent="0.2">
      <c r="A142" t="str">
        <f>'Population Definitions'!$A$6</f>
        <v>PLHIV 15+</v>
      </c>
      <c r="B142" t="s">
        <v>10</v>
      </c>
      <c r="C142">
        <f t="shared" si="17"/>
        <v>0.91</v>
      </c>
      <c r="D142" t="s">
        <v>12</v>
      </c>
    </row>
    <row r="143" spans="1:20" x14ac:dyDescent="0.2">
      <c r="A143" t="str">
        <f>'Population Definitions'!$A$7</f>
        <v>Prisoners</v>
      </c>
      <c r="B143" t="s">
        <v>10</v>
      </c>
      <c r="C143">
        <f t="shared" si="17"/>
        <v>0.91</v>
      </c>
      <c r="D143" t="s">
        <v>12</v>
      </c>
    </row>
    <row r="145" spans="1:20" x14ac:dyDescent="0.2">
      <c r="A145" t="s">
        <v>116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 t="str">
        <f t="shared" ref="C146:C151" si="18">IF(SUMPRODUCT(--(E146:T146&lt;&gt;""))=0,0.34,"N.A.")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 x14ac:dyDescent="0.2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 x14ac:dyDescent="0.2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 x14ac:dyDescent="0.2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 x14ac:dyDescent="0.2">
      <c r="A150" t="str">
        <f>'Population Definitions'!$A$6</f>
        <v>PLHIV 15+</v>
      </c>
      <c r="B150" t="s">
        <v>10</v>
      </c>
      <c r="C150">
        <f t="shared" si="18"/>
        <v>0.34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8"/>
        <v>0.34</v>
      </c>
      <c r="D151" t="s">
        <v>12</v>
      </c>
    </row>
    <row r="153" spans="1:20" x14ac:dyDescent="0.2">
      <c r="A153" t="s">
        <v>117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 x14ac:dyDescent="0.2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 x14ac:dyDescent="0.2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 x14ac:dyDescent="0.2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 x14ac:dyDescent="0.2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 x14ac:dyDescent="0.2">
      <c r="A158" t="str">
        <f>'Population Definitions'!$A$6</f>
        <v>PLHIV 15+</v>
      </c>
      <c r="B158" t="s">
        <v>10</v>
      </c>
      <c r="C158">
        <f t="shared" si="19"/>
        <v>0.5</v>
      </c>
      <c r="D158" t="s">
        <v>12</v>
      </c>
    </row>
    <row r="159" spans="1:20" x14ac:dyDescent="0.2">
      <c r="A159" t="str">
        <f>'Population Definitions'!$A$7</f>
        <v>Prisoners</v>
      </c>
      <c r="B159" t="s">
        <v>10</v>
      </c>
      <c r="C159">
        <f t="shared" si="19"/>
        <v>0.5</v>
      </c>
      <c r="D159" t="s">
        <v>12</v>
      </c>
    </row>
    <row r="161" spans="1:20" x14ac:dyDescent="0.2">
      <c r="A161" t="s">
        <v>118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 x14ac:dyDescent="0.2">
      <c r="A162" t="str">
        <f>'Population Definitions'!$A$2</f>
        <v>Gen 0-4</v>
      </c>
      <c r="B162" t="s">
        <v>10</v>
      </c>
      <c r="C162">
        <f t="shared" ref="C162:C167" si="20">IF(SUMPRODUCT(--(E162:T162&lt;&gt;""))=0,0.9,"N.A.")</f>
        <v>0.9</v>
      </c>
      <c r="D162" t="s">
        <v>12</v>
      </c>
    </row>
    <row r="163" spans="1:20" x14ac:dyDescent="0.2">
      <c r="A163" t="str">
        <f>'Population Definitions'!$A$3</f>
        <v>Gen 5-14</v>
      </c>
      <c r="B163" t="s">
        <v>10</v>
      </c>
      <c r="C163">
        <f t="shared" si="20"/>
        <v>0.9</v>
      </c>
      <c r="D163" t="s">
        <v>12</v>
      </c>
    </row>
    <row r="164" spans="1:20" x14ac:dyDescent="0.2">
      <c r="A164" t="str">
        <f>'Population Definitions'!$A$4</f>
        <v>Gen 15-64</v>
      </c>
      <c r="B164" t="s">
        <v>10</v>
      </c>
      <c r="C164">
        <f t="shared" si="20"/>
        <v>0.9</v>
      </c>
      <c r="D164" t="s">
        <v>12</v>
      </c>
    </row>
    <row r="165" spans="1:20" x14ac:dyDescent="0.2">
      <c r="A165" t="str">
        <f>'Population Definitions'!$A$5</f>
        <v>Gen 65+</v>
      </c>
      <c r="B165" t="s">
        <v>10</v>
      </c>
      <c r="C165">
        <f t="shared" si="20"/>
        <v>0.9</v>
      </c>
      <c r="D165" t="s">
        <v>12</v>
      </c>
    </row>
    <row r="166" spans="1:20" x14ac:dyDescent="0.2">
      <c r="A166" t="str">
        <f>'Population Definitions'!$A$6</f>
        <v>PLHIV 15+</v>
      </c>
      <c r="B166" t="s">
        <v>10</v>
      </c>
      <c r="C166">
        <f t="shared" si="20"/>
        <v>0.9</v>
      </c>
      <c r="D166" t="s">
        <v>12</v>
      </c>
    </row>
    <row r="167" spans="1:20" x14ac:dyDescent="0.2">
      <c r="A167" t="str">
        <f>'Population Definitions'!$A$7</f>
        <v>Prisoners</v>
      </c>
      <c r="B167" t="s">
        <v>10</v>
      </c>
      <c r="C167">
        <f t="shared" si="20"/>
        <v>0.9</v>
      </c>
      <c r="D167" t="s">
        <v>12</v>
      </c>
    </row>
    <row r="169" spans="1:20" x14ac:dyDescent="0.2">
      <c r="A169" t="s">
        <v>119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 x14ac:dyDescent="0.2">
      <c r="A170" t="str">
        <f>'Population Definitions'!$A$2</f>
        <v>Gen 0-4</v>
      </c>
      <c r="B170" t="s">
        <v>10</v>
      </c>
      <c r="C170">
        <f t="shared" ref="C170:C175" si="21">IF(SUMPRODUCT(--(E170:T170&lt;&gt;""))=0,0.91,"N.A.")</f>
        <v>0.91</v>
      </c>
      <c r="D170" t="s">
        <v>12</v>
      </c>
    </row>
    <row r="171" spans="1:20" x14ac:dyDescent="0.2">
      <c r="A171" t="str">
        <f>'Population Definitions'!$A$3</f>
        <v>Gen 5-14</v>
      </c>
      <c r="B171" t="s">
        <v>10</v>
      </c>
      <c r="C171">
        <f t="shared" si="21"/>
        <v>0.91</v>
      </c>
      <c r="D171" t="s">
        <v>12</v>
      </c>
    </row>
    <row r="172" spans="1:20" x14ac:dyDescent="0.2">
      <c r="A172" t="str">
        <f>'Population Definitions'!$A$4</f>
        <v>Gen 15-64</v>
      </c>
      <c r="B172" t="s">
        <v>10</v>
      </c>
      <c r="C172">
        <f t="shared" si="21"/>
        <v>0.91</v>
      </c>
      <c r="D172" t="s">
        <v>12</v>
      </c>
    </row>
    <row r="173" spans="1:20" x14ac:dyDescent="0.2">
      <c r="A173" t="str">
        <f>'Population Definitions'!$A$5</f>
        <v>Gen 65+</v>
      </c>
      <c r="B173" t="s">
        <v>10</v>
      </c>
      <c r="C173">
        <f t="shared" si="21"/>
        <v>0.91</v>
      </c>
      <c r="D173" t="s">
        <v>12</v>
      </c>
    </row>
    <row r="174" spans="1:20" x14ac:dyDescent="0.2">
      <c r="A174" t="str">
        <f>'Population Definitions'!$A$6</f>
        <v>PLHIV 15+</v>
      </c>
      <c r="B174" t="s">
        <v>10</v>
      </c>
      <c r="C174">
        <f t="shared" si="21"/>
        <v>0.91</v>
      </c>
      <c r="D174" t="s">
        <v>12</v>
      </c>
    </row>
    <row r="175" spans="1:20" x14ac:dyDescent="0.2">
      <c r="A175" t="str">
        <f>'Population Definitions'!$A$7</f>
        <v>Prisoners</v>
      </c>
      <c r="B175" t="s">
        <v>10</v>
      </c>
      <c r="C175">
        <f t="shared" si="21"/>
        <v>0.91</v>
      </c>
      <c r="D175" t="s">
        <v>12</v>
      </c>
    </row>
    <row r="177" spans="1:20" x14ac:dyDescent="0.2">
      <c r="A177" t="s">
        <v>120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 x14ac:dyDescent="0.2">
      <c r="A178" t="str">
        <f>'Population Definitions'!$A$2</f>
        <v>Gen 0-4</v>
      </c>
      <c r="B178" t="s">
        <v>10</v>
      </c>
      <c r="C178">
        <f t="shared" ref="C178:C183" si="22">IF(SUMPRODUCT(--(E178:T178&lt;&gt;""))=0,0.34,"N.A.")</f>
        <v>0.34</v>
      </c>
      <c r="D178" t="s">
        <v>12</v>
      </c>
    </row>
    <row r="179" spans="1:20" x14ac:dyDescent="0.2">
      <c r="A179" t="str">
        <f>'Population Definitions'!$A$3</f>
        <v>Gen 5-14</v>
      </c>
      <c r="B179" t="s">
        <v>10</v>
      </c>
      <c r="C179">
        <f t="shared" si="22"/>
        <v>0.34</v>
      </c>
      <c r="D179" t="s">
        <v>12</v>
      </c>
    </row>
    <row r="180" spans="1:20" x14ac:dyDescent="0.2">
      <c r="A180" t="str">
        <f>'Population Definitions'!$A$4</f>
        <v>Gen 15-64</v>
      </c>
      <c r="B180" t="s">
        <v>10</v>
      </c>
      <c r="C180">
        <f t="shared" si="22"/>
        <v>0.34</v>
      </c>
      <c r="D180" t="s">
        <v>12</v>
      </c>
    </row>
    <row r="181" spans="1:20" x14ac:dyDescent="0.2">
      <c r="A181" t="str">
        <f>'Population Definitions'!$A$5</f>
        <v>Gen 65+</v>
      </c>
      <c r="B181" t="s">
        <v>10</v>
      </c>
      <c r="C181">
        <f t="shared" si="22"/>
        <v>0.34</v>
      </c>
      <c r="D181" t="s">
        <v>12</v>
      </c>
    </row>
    <row r="182" spans="1:20" x14ac:dyDescent="0.2">
      <c r="A182" t="str">
        <f>'Population Definitions'!$A$6</f>
        <v>PLHIV 15+</v>
      </c>
      <c r="B182" t="s">
        <v>10</v>
      </c>
      <c r="C182">
        <f t="shared" si="22"/>
        <v>0.34</v>
      </c>
      <c r="D182" t="s">
        <v>12</v>
      </c>
    </row>
    <row r="183" spans="1:20" x14ac:dyDescent="0.2">
      <c r="A183" t="str">
        <f>'Population Definitions'!$A$7</f>
        <v>Prisoners</v>
      </c>
      <c r="B183" t="s">
        <v>10</v>
      </c>
      <c r="C183">
        <f t="shared" si="22"/>
        <v>0.34</v>
      </c>
      <c r="D183" t="s">
        <v>12</v>
      </c>
    </row>
    <row r="185" spans="1:20" x14ac:dyDescent="0.2">
      <c r="A185" t="s">
        <v>121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 x14ac:dyDescent="0.2">
      <c r="A186" t="str">
        <f>'Population Definitions'!$A$2</f>
        <v>Gen 0-4</v>
      </c>
      <c r="B186" t="s">
        <v>10</v>
      </c>
      <c r="C186">
        <f t="shared" ref="C186:C191" si="23">IF(SUMPRODUCT(--(E186:T186&lt;&gt;""))=0,0.5,"N.A.")</f>
        <v>0.5</v>
      </c>
      <c r="D186" t="s">
        <v>12</v>
      </c>
    </row>
    <row r="187" spans="1:20" x14ac:dyDescent="0.2">
      <c r="A187" t="str">
        <f>'Population Definitions'!$A$3</f>
        <v>Gen 5-14</v>
      </c>
      <c r="B187" t="s">
        <v>10</v>
      </c>
      <c r="C187">
        <f t="shared" si="23"/>
        <v>0.5</v>
      </c>
      <c r="D187" t="s">
        <v>12</v>
      </c>
    </row>
    <row r="188" spans="1:20" x14ac:dyDescent="0.2">
      <c r="A188" t="str">
        <f>'Population Definitions'!$A$4</f>
        <v>Gen 15-64</v>
      </c>
      <c r="B188" t="s">
        <v>10</v>
      </c>
      <c r="C188">
        <f t="shared" si="23"/>
        <v>0.5</v>
      </c>
      <c r="D188" t="s">
        <v>12</v>
      </c>
    </row>
    <row r="189" spans="1:20" x14ac:dyDescent="0.2">
      <c r="A189" t="str">
        <f>'Population Definitions'!$A$5</f>
        <v>Gen 65+</v>
      </c>
      <c r="B189" t="s">
        <v>10</v>
      </c>
      <c r="C189">
        <f t="shared" si="23"/>
        <v>0.5</v>
      </c>
      <c r="D189" t="s">
        <v>12</v>
      </c>
    </row>
    <row r="190" spans="1:20" x14ac:dyDescent="0.2">
      <c r="A190" t="str">
        <f>'Population Definitions'!$A$6</f>
        <v>PLHIV 15+</v>
      </c>
      <c r="B190" t="s">
        <v>10</v>
      </c>
      <c r="C190">
        <f t="shared" si="23"/>
        <v>0.5</v>
      </c>
      <c r="D190" t="s">
        <v>12</v>
      </c>
    </row>
    <row r="191" spans="1:20" x14ac:dyDescent="0.2">
      <c r="A191" t="str">
        <f>'Population Definitions'!$A$7</f>
        <v>Prisoners</v>
      </c>
      <c r="B191" t="s">
        <v>10</v>
      </c>
      <c r="C191">
        <f t="shared" si="23"/>
        <v>0.5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71"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 x14ac:dyDescent="0.2">
      <c r="A9" t="s">
        <v>34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 x14ac:dyDescent="0.2">
      <c r="A17" t="s">
        <v>45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 x14ac:dyDescent="0.2">
      <c r="A25" t="s">
        <v>55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 x14ac:dyDescent="0.2">
      <c r="A33" t="s">
        <v>65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 x14ac:dyDescent="0.2">
      <c r="A41" t="s">
        <v>74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 x14ac:dyDescent="0.2">
      <c r="A49" t="s">
        <v>83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91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98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102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>
      <selection activeCell="L77" sqref="L7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 x14ac:dyDescent="0.2">
      <c r="A9" t="s">
        <v>35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 x14ac:dyDescent="0.2">
      <c r="A17" t="s">
        <v>46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 x14ac:dyDescent="0.2">
      <c r="A25" t="s">
        <v>56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 t="str">
        <f t="shared" ref="C26:C31" si="3">IF(SUMPRODUCT(--(E26:T26&lt;&gt;""))=0,0.06,"N.A.")</f>
        <v>N.A.</v>
      </c>
      <c r="D26" t="s">
        <v>12</v>
      </c>
      <c r="H26">
        <v>0.08</v>
      </c>
      <c r="I26">
        <v>0.09</v>
      </c>
      <c r="J26">
        <v>0.02</v>
      </c>
      <c r="K26">
        <v>0.06</v>
      </c>
      <c r="L26">
        <v>0.06</v>
      </c>
      <c r="M26">
        <v>0.06</v>
      </c>
      <c r="N26">
        <v>7.0000000000000007E-2</v>
      </c>
      <c r="O26">
        <v>7.0000000000000007E-2</v>
      </c>
      <c r="P26">
        <v>0.05</v>
      </c>
      <c r="Q26">
        <v>0.06</v>
      </c>
    </row>
    <row r="27" spans="1:20" x14ac:dyDescent="0.2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0.08</v>
      </c>
      <c r="I27">
        <v>0.09</v>
      </c>
      <c r="J27">
        <v>0.02</v>
      </c>
      <c r="K27">
        <v>0.06</v>
      </c>
      <c r="L27">
        <v>0.06</v>
      </c>
      <c r="M27">
        <v>0.06</v>
      </c>
      <c r="N27">
        <v>7.0000000000000007E-2</v>
      </c>
      <c r="O27">
        <v>7.0000000000000007E-2</v>
      </c>
      <c r="P27">
        <v>0.05</v>
      </c>
      <c r="Q27">
        <v>0.06</v>
      </c>
    </row>
    <row r="28" spans="1:20" x14ac:dyDescent="0.2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0.08</v>
      </c>
      <c r="I28">
        <v>0.09</v>
      </c>
      <c r="J28">
        <v>0.02</v>
      </c>
      <c r="K28">
        <v>0.06</v>
      </c>
      <c r="L28">
        <v>0.06</v>
      </c>
      <c r="M28">
        <v>0.06</v>
      </c>
      <c r="N28">
        <v>7.0000000000000007E-2</v>
      </c>
      <c r="O28">
        <v>7.0000000000000007E-2</v>
      </c>
      <c r="P28">
        <v>0.05</v>
      </c>
      <c r="Q28">
        <v>0.06</v>
      </c>
    </row>
    <row r="29" spans="1:20" x14ac:dyDescent="0.2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0.08</v>
      </c>
      <c r="I29">
        <v>0.09</v>
      </c>
      <c r="J29">
        <v>0.02</v>
      </c>
      <c r="K29">
        <v>0.06</v>
      </c>
      <c r="L29">
        <v>0.06</v>
      </c>
      <c r="M29">
        <v>0.06</v>
      </c>
      <c r="N29">
        <v>7.0000000000000007E-2</v>
      </c>
      <c r="O29">
        <v>7.0000000000000007E-2</v>
      </c>
      <c r="P29">
        <v>0.05</v>
      </c>
      <c r="Q29">
        <v>0.06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0.06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0.06</v>
      </c>
      <c r="D31" t="s">
        <v>12</v>
      </c>
    </row>
    <row r="33" spans="1:20" x14ac:dyDescent="0.2">
      <c r="A33" t="s">
        <v>66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 t="str">
        <f t="shared" ref="C34:C39" si="4">IF(SUMPRODUCT(--(E34:T34&lt;&gt;""))=0,0.11,"N.A.")</f>
        <v>N.A.</v>
      </c>
      <c r="D34" t="s">
        <v>12</v>
      </c>
      <c r="N34">
        <v>0.15</v>
      </c>
      <c r="O34">
        <v>0.1</v>
      </c>
      <c r="P34">
        <v>0.11</v>
      </c>
    </row>
    <row r="35" spans="1:20" x14ac:dyDescent="0.2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N35">
        <v>0.15</v>
      </c>
      <c r="O35">
        <v>0.1</v>
      </c>
      <c r="P35">
        <v>0.11</v>
      </c>
    </row>
    <row r="36" spans="1:20" x14ac:dyDescent="0.2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N36">
        <v>0.15</v>
      </c>
      <c r="O36">
        <v>0.1</v>
      </c>
      <c r="P36">
        <v>0.11</v>
      </c>
    </row>
    <row r="37" spans="1:20" x14ac:dyDescent="0.2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N37">
        <v>0.15</v>
      </c>
      <c r="O37">
        <v>0.1</v>
      </c>
      <c r="P37">
        <v>0.11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0.11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0.11</v>
      </c>
      <c r="D39" t="s">
        <v>12</v>
      </c>
    </row>
    <row r="41" spans="1:20" x14ac:dyDescent="0.2">
      <c r="A41" t="s">
        <v>75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IF(SUMPRODUCT(--(E42:T42&lt;&gt;""))=0,0.11,"N.A.")</f>
        <v>0.11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0.11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0.11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0.11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0.11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0.11</v>
      </c>
      <c r="D47" t="s">
        <v>12</v>
      </c>
    </row>
    <row r="49" spans="1:20" x14ac:dyDescent="0.2">
      <c r="A49" t="s">
        <v>84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 x14ac:dyDescent="0.2">
      <c r="A57" t="s">
        <v>92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 x14ac:dyDescent="0.2">
      <c r="A65" t="s">
        <v>99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 x14ac:dyDescent="0.2">
      <c r="A73" t="s">
        <v>103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 t="str">
        <f t="shared" ref="C74:C79" si="9">IF(SUMPRODUCT(--(E74:T74&lt;&gt;""))=0,0.06,"N.A.")</f>
        <v>N.A.</v>
      </c>
      <c r="D74" t="s">
        <v>12</v>
      </c>
      <c r="H74">
        <v>0.08</v>
      </c>
      <c r="I74">
        <v>0.09</v>
      </c>
      <c r="J74">
        <v>0.02</v>
      </c>
      <c r="K74">
        <v>0.06</v>
      </c>
      <c r="L74">
        <v>0.06</v>
      </c>
      <c r="M74">
        <v>0.06</v>
      </c>
      <c r="N74">
        <v>7.0000000000000007E-2</v>
      </c>
      <c r="O74">
        <v>7.0000000000000007E-2</v>
      </c>
      <c r="P74">
        <v>0.05</v>
      </c>
      <c r="Q74">
        <v>0.06</v>
      </c>
    </row>
    <row r="75" spans="1:20" x14ac:dyDescent="0.2">
      <c r="A75" t="str">
        <f>'Population Definitions'!$A$3</f>
        <v>Gen 5-14</v>
      </c>
      <c r="B75" t="s">
        <v>10</v>
      </c>
      <c r="C75" t="str">
        <f t="shared" si="9"/>
        <v>N.A.</v>
      </c>
      <c r="D75" t="s">
        <v>12</v>
      </c>
      <c r="H75">
        <v>0.08</v>
      </c>
      <c r="I75">
        <v>0.09</v>
      </c>
      <c r="J75">
        <v>0.02</v>
      </c>
      <c r="K75">
        <v>0.06</v>
      </c>
      <c r="L75">
        <v>0.06</v>
      </c>
      <c r="M75">
        <v>0.06</v>
      </c>
      <c r="N75">
        <v>7.0000000000000007E-2</v>
      </c>
      <c r="O75">
        <v>7.0000000000000007E-2</v>
      </c>
      <c r="P75">
        <v>0.05</v>
      </c>
      <c r="Q75">
        <v>0.06</v>
      </c>
    </row>
    <row r="76" spans="1:20" x14ac:dyDescent="0.2">
      <c r="A76" t="str">
        <f>'Population Definitions'!$A$4</f>
        <v>Gen 15-64</v>
      </c>
      <c r="B76" t="s">
        <v>10</v>
      </c>
      <c r="C76" t="str">
        <f t="shared" si="9"/>
        <v>N.A.</v>
      </c>
      <c r="D76" t="s">
        <v>12</v>
      </c>
      <c r="H76">
        <v>0.08</v>
      </c>
      <c r="I76">
        <v>0.09</v>
      </c>
      <c r="J76">
        <v>0.02</v>
      </c>
      <c r="K76">
        <v>0.06</v>
      </c>
      <c r="L76">
        <v>0.06</v>
      </c>
      <c r="M76">
        <v>0.06</v>
      </c>
      <c r="N76">
        <v>7.0000000000000007E-2</v>
      </c>
      <c r="O76">
        <v>7.0000000000000007E-2</v>
      </c>
      <c r="P76">
        <v>0.05</v>
      </c>
      <c r="Q76">
        <v>0.06</v>
      </c>
    </row>
    <row r="77" spans="1:20" x14ac:dyDescent="0.2">
      <c r="A77" t="str">
        <f>'Population Definitions'!$A$5</f>
        <v>Gen 65+</v>
      </c>
      <c r="B77" t="s">
        <v>10</v>
      </c>
      <c r="C77" t="str">
        <f t="shared" si="9"/>
        <v>N.A.</v>
      </c>
      <c r="D77" t="s">
        <v>12</v>
      </c>
      <c r="H77">
        <v>0.08</v>
      </c>
      <c r="I77">
        <v>0.09</v>
      </c>
      <c r="J77">
        <v>0.02</v>
      </c>
      <c r="K77">
        <v>0.06</v>
      </c>
      <c r="L77">
        <v>0.06</v>
      </c>
      <c r="M77">
        <v>0.06</v>
      </c>
      <c r="N77">
        <v>7.0000000000000007E-2</v>
      </c>
      <c r="O77">
        <v>7.0000000000000007E-2</v>
      </c>
      <c r="P77">
        <v>0.05</v>
      </c>
      <c r="Q77">
        <v>0.06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0.06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0.06</v>
      </c>
      <c r="D79" t="s">
        <v>12</v>
      </c>
    </row>
    <row r="81" spans="1:20" x14ac:dyDescent="0.2">
      <c r="A81" t="s">
        <v>106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2">
      <c r="A82" t="str">
        <f>'Population Definitions'!$A$2</f>
        <v>Gen 0-4</v>
      </c>
      <c r="B82" t="s">
        <v>10</v>
      </c>
      <c r="C82" t="str">
        <f t="shared" ref="C82:C87" si="10">IF(SUMPRODUCT(--(E82:T82&lt;&gt;""))=0,0.11,"N.A.")</f>
        <v>N.A.</v>
      </c>
      <c r="D82" t="s">
        <v>12</v>
      </c>
      <c r="N82">
        <v>0.15</v>
      </c>
      <c r="O82">
        <v>0.1</v>
      </c>
      <c r="P82">
        <v>0.11</v>
      </c>
    </row>
    <row r="83" spans="1:20" x14ac:dyDescent="0.2">
      <c r="A83" t="str">
        <f>'Population Definitions'!$A$3</f>
        <v>Gen 5-14</v>
      </c>
      <c r="B83" t="s">
        <v>10</v>
      </c>
      <c r="C83" t="str">
        <f t="shared" si="10"/>
        <v>N.A.</v>
      </c>
      <c r="D83" t="s">
        <v>12</v>
      </c>
      <c r="N83">
        <v>0.15</v>
      </c>
      <c r="O83">
        <v>0.1</v>
      </c>
      <c r="P83">
        <v>0.11</v>
      </c>
    </row>
    <row r="84" spans="1:20" x14ac:dyDescent="0.2">
      <c r="A84" t="str">
        <f>'Population Definitions'!$A$4</f>
        <v>Gen 15-64</v>
      </c>
      <c r="B84" t="s">
        <v>10</v>
      </c>
      <c r="C84" t="str">
        <f t="shared" si="10"/>
        <v>N.A.</v>
      </c>
      <c r="D84" t="s">
        <v>12</v>
      </c>
      <c r="N84">
        <v>0.15</v>
      </c>
      <c r="O84">
        <v>0.1</v>
      </c>
      <c r="P84">
        <v>0.11</v>
      </c>
    </row>
    <row r="85" spans="1:20" x14ac:dyDescent="0.2">
      <c r="A85" t="str">
        <f>'Population Definitions'!$A$5</f>
        <v>Gen 65+</v>
      </c>
      <c r="B85" t="s">
        <v>10</v>
      </c>
      <c r="C85" t="str">
        <f t="shared" si="10"/>
        <v>N.A.</v>
      </c>
      <c r="D85" t="s">
        <v>12</v>
      </c>
      <c r="N85">
        <v>0.15</v>
      </c>
      <c r="O85">
        <v>0.1</v>
      </c>
      <c r="P85">
        <v>0.11</v>
      </c>
    </row>
    <row r="86" spans="1:20" x14ac:dyDescent="0.2">
      <c r="A86" t="str">
        <f>'Population Definitions'!$A$6</f>
        <v>PLHIV 15+</v>
      </c>
      <c r="B86" t="s">
        <v>10</v>
      </c>
      <c r="C86">
        <f t="shared" si="10"/>
        <v>0.11</v>
      </c>
      <c r="D86" t="s">
        <v>12</v>
      </c>
    </row>
    <row r="87" spans="1:20" x14ac:dyDescent="0.2">
      <c r="A87" t="str">
        <f>'Population Definitions'!$A$7</f>
        <v>Prisoners</v>
      </c>
      <c r="B87" t="s">
        <v>10</v>
      </c>
      <c r="C87">
        <f t="shared" si="10"/>
        <v>0.11</v>
      </c>
      <c r="D87" t="s">
        <v>12</v>
      </c>
    </row>
    <row r="89" spans="1:20" x14ac:dyDescent="0.2">
      <c r="A89" t="s">
        <v>109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 x14ac:dyDescent="0.2">
      <c r="A90" t="str">
        <f>'Population Definitions'!$A$2</f>
        <v>Gen 0-4</v>
      </c>
      <c r="B90" t="s">
        <v>10</v>
      </c>
      <c r="C90">
        <f t="shared" ref="C90:C95" si="11">IF(SUMPRODUCT(--(E90:T90&lt;&gt;""))=0,0.11,"N.A.")</f>
        <v>0.11</v>
      </c>
      <c r="D90" t="s">
        <v>12</v>
      </c>
    </row>
    <row r="91" spans="1:20" x14ac:dyDescent="0.2">
      <c r="A91" t="str">
        <f>'Population Definitions'!$A$3</f>
        <v>Gen 5-14</v>
      </c>
      <c r="B91" t="s">
        <v>10</v>
      </c>
      <c r="C91">
        <f t="shared" si="11"/>
        <v>0.11</v>
      </c>
      <c r="D91" t="s">
        <v>12</v>
      </c>
    </row>
    <row r="92" spans="1:20" x14ac:dyDescent="0.2">
      <c r="A92" t="str">
        <f>'Population Definitions'!$A$4</f>
        <v>Gen 15-64</v>
      </c>
      <c r="B92" t="s">
        <v>10</v>
      </c>
      <c r="C92">
        <f t="shared" si="11"/>
        <v>0.11</v>
      </c>
      <c r="D92" t="s">
        <v>12</v>
      </c>
    </row>
    <row r="93" spans="1:20" x14ac:dyDescent="0.2">
      <c r="A93" t="str">
        <f>'Population Definitions'!$A$5</f>
        <v>Gen 65+</v>
      </c>
      <c r="B93" t="s">
        <v>10</v>
      </c>
      <c r="C93">
        <f t="shared" si="11"/>
        <v>0.11</v>
      </c>
      <c r="D93" t="s">
        <v>12</v>
      </c>
    </row>
    <row r="94" spans="1:20" x14ac:dyDescent="0.2">
      <c r="A94" t="str">
        <f>'Population Definitions'!$A$6</f>
        <v>PLHIV 15+</v>
      </c>
      <c r="B94" t="s">
        <v>10</v>
      </c>
      <c r="C94">
        <f t="shared" si="11"/>
        <v>0.11</v>
      </c>
      <c r="D94" t="s">
        <v>12</v>
      </c>
    </row>
    <row r="95" spans="1:20" x14ac:dyDescent="0.2">
      <c r="A95" t="str">
        <f>'Population Definitions'!$A$7</f>
        <v>Prisoners</v>
      </c>
      <c r="B95" t="s">
        <v>10</v>
      </c>
      <c r="C95">
        <f t="shared" si="11"/>
        <v>0.11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38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J2">
        <v>1</v>
      </c>
      <c r="M2">
        <v>1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K3">
        <v>1</v>
      </c>
      <c r="N3">
        <v>1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595</v>
      </c>
      <c r="F4">
        <v>700</v>
      </c>
      <c r="G4">
        <v>626</v>
      </c>
      <c r="H4">
        <v>911</v>
      </c>
      <c r="I4">
        <v>955</v>
      </c>
      <c r="J4">
        <v>1071</v>
      </c>
      <c r="K4">
        <v>888</v>
      </c>
      <c r="L4">
        <v>801</v>
      </c>
      <c r="M4">
        <v>733</v>
      </c>
      <c r="N4">
        <v>658</v>
      </c>
      <c r="O4">
        <v>696</v>
      </c>
      <c r="P4">
        <v>667</v>
      </c>
      <c r="Q4">
        <v>577</v>
      </c>
      <c r="R4">
        <v>481</v>
      </c>
      <c r="S4">
        <v>392</v>
      </c>
      <c r="T4">
        <v>348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131</v>
      </c>
      <c r="F5">
        <v>127</v>
      </c>
      <c r="G5">
        <v>128</v>
      </c>
      <c r="H5">
        <v>112</v>
      </c>
      <c r="I5">
        <v>132</v>
      </c>
      <c r="J5">
        <v>114</v>
      </c>
      <c r="K5">
        <v>88</v>
      </c>
      <c r="L5">
        <v>97</v>
      </c>
      <c r="M5">
        <v>97</v>
      </c>
      <c r="N5">
        <v>106</v>
      </c>
      <c r="O5">
        <v>79</v>
      </c>
      <c r="P5">
        <v>70</v>
      </c>
      <c r="Q5">
        <v>72</v>
      </c>
      <c r="R5">
        <v>66</v>
      </c>
      <c r="S5">
        <v>53</v>
      </c>
      <c r="T5">
        <v>36</v>
      </c>
    </row>
    <row r="6" spans="1:20" x14ac:dyDescent="0.2">
      <c r="A6" t="str">
        <f>'Population Definitions'!$A$6</f>
        <v>PLHIV 15+</v>
      </c>
      <c r="B6" t="s">
        <v>11</v>
      </c>
      <c r="C6">
        <f>IF(SUMPRODUCT(--(E6:T6&lt;&gt;""))=0,1,"N.A.")</f>
        <v>1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>IF(SUMPRODUCT(--(E7:T7&lt;&gt;""))=0,1,"N.A.")</f>
        <v>1</v>
      </c>
      <c r="D7" t="s">
        <v>12</v>
      </c>
    </row>
    <row r="9" spans="1:20" x14ac:dyDescent="0.2">
      <c r="A9" t="s">
        <v>49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59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69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78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 x14ac:dyDescent="0.2">
      <c r="A41" t="s">
        <v>87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 x14ac:dyDescent="0.2">
      <c r="A49" t="s">
        <v>95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100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104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107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124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126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127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128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</sheetData>
  <dataValidations count="3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5.6640625" customWidth="1"/>
  </cols>
  <sheetData>
    <row r="1" spans="1:7" x14ac:dyDescent="0.2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 x14ac:dyDescent="0.2">
      <c r="A2" t="str">
        <f>'Population Definitions'!$B$2</f>
        <v>0-4</v>
      </c>
      <c r="C2" t="s">
        <v>144</v>
      </c>
      <c r="D2" t="s">
        <v>5</v>
      </c>
      <c r="E2" t="s">
        <v>5</v>
      </c>
      <c r="F2" t="s">
        <v>5</v>
      </c>
      <c r="G2" t="s">
        <v>5</v>
      </c>
    </row>
    <row r="3" spans="1:7" x14ac:dyDescent="0.2">
      <c r="A3" t="str">
        <f>'Population Definitions'!$B$3</f>
        <v>5-14</v>
      </c>
      <c r="B3" t="s">
        <v>5</v>
      </c>
      <c r="D3" t="s">
        <v>144</v>
      </c>
      <c r="E3" t="s">
        <v>5</v>
      </c>
      <c r="F3" t="s">
        <v>5</v>
      </c>
      <c r="G3" t="s">
        <v>5</v>
      </c>
    </row>
    <row r="4" spans="1:7" x14ac:dyDescent="0.2">
      <c r="A4" t="str">
        <f>'Population Definitions'!$B$4</f>
        <v>15-64</v>
      </c>
      <c r="B4" t="s">
        <v>5</v>
      </c>
      <c r="C4" t="s">
        <v>5</v>
      </c>
      <c r="E4" t="s">
        <v>144</v>
      </c>
      <c r="F4" t="s">
        <v>5</v>
      </c>
      <c r="G4" t="s">
        <v>5</v>
      </c>
    </row>
    <row r="5" spans="1:7" x14ac:dyDescent="0.2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 x14ac:dyDescent="0.2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 x14ac:dyDescent="0.2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 x14ac:dyDescent="0.2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 x14ac:dyDescent="0.2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 x14ac:dyDescent="0.2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 x14ac:dyDescent="0.2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 x14ac:dyDescent="0.2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 x14ac:dyDescent="0.2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 x14ac:dyDescent="0.2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 x14ac:dyDescent="0.2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 x14ac:dyDescent="0.2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 x14ac:dyDescent="0.2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 x14ac:dyDescent="0.2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 x14ac:dyDescent="0.2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 x14ac:dyDescent="0.2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 x14ac:dyDescent="0.2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 x14ac:dyDescent="0.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 x14ac:dyDescent="0.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 x14ac:dyDescent="0.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 x14ac:dyDescent="0.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 x14ac:dyDescent="0.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 x14ac:dyDescent="0.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 x14ac:dyDescent="0.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 x14ac:dyDescent="0.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 x14ac:dyDescent="0.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 x14ac:dyDescent="0.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 x14ac:dyDescent="0.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 x14ac:dyDescent="0.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 x14ac:dyDescent="0.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 x14ac:dyDescent="0.2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 x14ac:dyDescent="0.2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 x14ac:dyDescent="0.2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 x14ac:dyDescent="0.2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 x14ac:dyDescent="0.2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 x14ac:dyDescent="0.2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 x14ac:dyDescent="0.2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 x14ac:dyDescent="0.2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 x14ac:dyDescent="0.2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 x14ac:dyDescent="0.2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 x14ac:dyDescent="0.2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 x14ac:dyDescent="0.2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 x14ac:dyDescent="0.2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 x14ac:dyDescent="0.2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 x14ac:dyDescent="0.2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 x14ac:dyDescent="0.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 x14ac:dyDescent="0.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 x14ac:dyDescent="0.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 x14ac:dyDescent="0.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 x14ac:dyDescent="0.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 x14ac:dyDescent="0.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 x14ac:dyDescent="0.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 x14ac:dyDescent="0.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 x14ac:dyDescent="0.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 x14ac:dyDescent="0.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 x14ac:dyDescent="0.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 x14ac:dyDescent="0.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 x14ac:dyDescent="0.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 x14ac:dyDescent="0.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 x14ac:dyDescent="0.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 x14ac:dyDescent="0.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 x14ac:dyDescent="0.2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B10" sqref="B10:B15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  <col min="20" max="20" width="10.5" customWidth="1"/>
    <col min="25" max="25" width="9.1640625" bestFit="1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 x14ac:dyDescent="0.2">
      <c r="A3" t="str">
        <f>'Population Definitions'!$A$3</f>
        <v>Gen 5-14</v>
      </c>
      <c r="B3" t="s">
        <v>11</v>
      </c>
      <c r="C3" t="str">
        <f>IF(SUMPRODUCT(--(E3:T3&lt;&gt;""))=0,1000000,"N.A.")</f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 x14ac:dyDescent="0.2">
      <c r="A4" t="str">
        <f>'Population Definitions'!$A$4</f>
        <v>Gen 15-64</v>
      </c>
      <c r="B4" t="s">
        <v>11</v>
      </c>
      <c r="C4" t="str">
        <f>IF(SUMPRODUCT(--(E4:T4&lt;&gt;""))=0,1000000,"N.A.")</f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 x14ac:dyDescent="0.2">
      <c r="A5" t="str">
        <f>'Population Definitions'!$A$5</f>
        <v>Gen 65+</v>
      </c>
      <c r="B5" t="s">
        <v>11</v>
      </c>
      <c r="C5" t="str">
        <f>IF(SUMPRODUCT(--(E5:T5&lt;&gt;""))=0,1000000,"N.A.")</f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 x14ac:dyDescent="0.2">
      <c r="A6" t="str">
        <f>'Population Definitions'!$A$6</f>
        <v>PLHIV 15+</v>
      </c>
      <c r="B6" t="s">
        <v>11</v>
      </c>
      <c r="C6">
        <f>IF(SUMPRODUCT(--(E6:T6&lt;&gt;""))=0,36000,"N.A.")</f>
        <v>36000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>IF(SUMPRODUCT(--(E7:T7&lt;&gt;""))=0,29000,"N.A.")</f>
        <v>29000</v>
      </c>
      <c r="D7" t="s">
        <v>12</v>
      </c>
    </row>
    <row r="9" spans="1:20" x14ac:dyDescent="0.2">
      <c r="A9" t="s">
        <v>31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ht="16" x14ac:dyDescent="0.2">
      <c r="A10" t="str">
        <f>'Population Definitions'!$A$2</f>
        <v>Gen 0-4</v>
      </c>
      <c r="B10" t="s">
        <v>11</v>
      </c>
      <c r="C10" t="str">
        <f t="shared" ref="C10:C15" si="0">IF(SUMPRODUCT(--(E10:T10&lt;&gt;""))=0,0,"N.A.")</f>
        <v>N.A.</v>
      </c>
      <c r="D10" t="s">
        <v>12</v>
      </c>
      <c r="E10" s="4">
        <v>90068.800000000003</v>
      </c>
      <c r="F10" s="4">
        <v>90068.800000000003</v>
      </c>
      <c r="G10" s="4">
        <v>90068.800000000003</v>
      </c>
      <c r="H10" s="4">
        <v>90068.800000000003</v>
      </c>
      <c r="I10" s="4">
        <v>90068.800000000003</v>
      </c>
      <c r="J10" s="4">
        <v>102352.40000000001</v>
      </c>
      <c r="K10" s="4">
        <v>102352.40000000001</v>
      </c>
      <c r="L10" s="4">
        <v>102352.40000000001</v>
      </c>
      <c r="M10" s="4">
        <v>102352.40000000001</v>
      </c>
      <c r="N10" s="4">
        <v>102352.40000000001</v>
      </c>
      <c r="O10" s="4">
        <v>111124.59999999999</v>
      </c>
      <c r="P10" s="4">
        <v>111124.59999999999</v>
      </c>
      <c r="Q10" s="4">
        <v>111124.59999999999</v>
      </c>
      <c r="R10" s="4">
        <v>111124.59999999999</v>
      </c>
      <c r="S10" s="4">
        <v>111124.59999999999</v>
      </c>
      <c r="T10" s="4">
        <v>109426.4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0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0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0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0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0"/>
        <v>0</v>
      </c>
      <c r="D15" t="s">
        <v>12</v>
      </c>
    </row>
    <row r="17" spans="1:20" x14ac:dyDescent="0.2">
      <c r="A17" t="s">
        <v>42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 t="str">
        <f t="shared" ref="C18:C23" si="1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 x14ac:dyDescent="0.2">
      <c r="A19" t="str">
        <f>'Population Definitions'!$A$3</f>
        <v>Gen 5-14</v>
      </c>
      <c r="B19" t="s">
        <v>10</v>
      </c>
      <c r="C19" t="str">
        <f t="shared" si="1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 x14ac:dyDescent="0.2">
      <c r="A20" t="str">
        <f>'Population Definitions'!$A$4</f>
        <v>Gen 15-64</v>
      </c>
      <c r="B20" t="s">
        <v>10</v>
      </c>
      <c r="C20" t="str">
        <f t="shared" si="1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 x14ac:dyDescent="0.2">
      <c r="A21" t="str">
        <f>'Population Definitions'!$A$5</f>
        <v>Gen 65+</v>
      </c>
      <c r="B21" t="s">
        <v>10</v>
      </c>
      <c r="C21" t="str">
        <f t="shared" si="1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1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1"/>
        <v>0</v>
      </c>
      <c r="D23" t="s">
        <v>12</v>
      </c>
    </row>
  </sheetData>
  <dataValidations count="1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: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57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 x14ac:dyDescent="0.2">
      <c r="A41" t="s">
        <v>67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 x14ac:dyDescent="0.2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 x14ac:dyDescent="0.2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 x14ac:dyDescent="0.2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 x14ac:dyDescent="0.2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 x14ac:dyDescent="0.2">
      <c r="A49" t="s">
        <v>76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 x14ac:dyDescent="0.2">
      <c r="A57" t="s">
        <v>85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 x14ac:dyDescent="0.2">
      <c r="A65" t="s">
        <v>93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workbookViewId="0">
      <selection activeCell="P44" sqref="P44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 t="str">
        <f t="shared" ref="C2:C7" si="0">IF(SUMPRODUCT(--(E2:T2&lt;&gt;""))=0,0,"N.A.")</f>
        <v>N.A.</v>
      </c>
      <c r="D2" t="s">
        <v>12</v>
      </c>
      <c r="P2">
        <v>4.1999999999999997E-3</v>
      </c>
      <c r="R2">
        <v>4.8999999999999998E-3</v>
      </c>
    </row>
    <row r="3" spans="1:20" x14ac:dyDescent="0.2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P3">
        <v>4.1999999999999997E-3</v>
      </c>
      <c r="R3">
        <v>4.8999999999999998E-3</v>
      </c>
    </row>
    <row r="4" spans="1:20" x14ac:dyDescent="0.2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P4">
        <v>9.5999999999999992E-3</v>
      </c>
      <c r="R4">
        <v>9.4999999999999998E-3</v>
      </c>
    </row>
    <row r="5" spans="1:20" x14ac:dyDescent="0.2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P5">
        <v>9.5999999999999992E-3</v>
      </c>
      <c r="R5">
        <v>9.4999999999999998E-3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 x14ac:dyDescent="0.2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P10">
        <v>2.8E-3</v>
      </c>
      <c r="R10">
        <v>3.2699999999999999E-3</v>
      </c>
    </row>
    <row r="11" spans="1:20" x14ac:dyDescent="0.2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P11">
        <v>2.8E-3</v>
      </c>
      <c r="R11">
        <v>3.2699999999999999E-3</v>
      </c>
    </row>
    <row r="12" spans="1:20" x14ac:dyDescent="0.2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P12">
        <v>6.1000000000000004E-3</v>
      </c>
      <c r="R12">
        <v>6.3299999999999997E-3</v>
      </c>
    </row>
    <row r="13" spans="1:20" x14ac:dyDescent="0.2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P13">
        <v>6.1000000000000004E-3</v>
      </c>
      <c r="R13">
        <v>6.3299999999999997E-3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 x14ac:dyDescent="0.2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 x14ac:dyDescent="0.2">
      <c r="A25" t="s">
        <v>48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 x14ac:dyDescent="0.2">
      <c r="A33" t="s">
        <v>58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 x14ac:dyDescent="0.2">
      <c r="A41" t="s">
        <v>68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 t="str">
        <f t="shared" ref="C42:C47" si="5">IF(SUMPRODUCT(--(E42:T42&lt;&gt;""))=0,0,"N.A.")</f>
        <v>N.A.</v>
      </c>
      <c r="D42" t="s">
        <v>12</v>
      </c>
      <c r="P42">
        <v>1.4E-3</v>
      </c>
      <c r="R42">
        <v>1.6299999999999999E-3</v>
      </c>
    </row>
    <row r="43" spans="1:20" x14ac:dyDescent="0.2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P43">
        <v>1.4E-3</v>
      </c>
      <c r="R43">
        <v>1.6299999999999999E-3</v>
      </c>
    </row>
    <row r="44" spans="1:20" x14ac:dyDescent="0.2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P44">
        <v>3.2000000000000002E-3</v>
      </c>
      <c r="R44">
        <v>3.1670000000000001E-3</v>
      </c>
    </row>
    <row r="45" spans="1:20" x14ac:dyDescent="0.2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P45">
        <v>3.2000000000000002E-3</v>
      </c>
      <c r="R45">
        <v>3.1670000000000001E-3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 x14ac:dyDescent="0.2">
      <c r="A49" t="s">
        <v>77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86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94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122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>IF(SUMPRODUCT(--(E74:T74&lt;&gt;""))=0,0.096,"N.A.")</f>
        <v>9.6000000000000002E-2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>IF(SUMPRODUCT(--(E75:T75&lt;&gt;""))=0,0.096,"N.A.")</f>
        <v>9.6000000000000002E-2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>IF(SUMPRODUCT(--(E76:T76&lt;&gt;""))=0,0.096,"N.A.")</f>
        <v>9.6000000000000002E-2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>IF(SUMPRODUCT(--(E77:T77&lt;&gt;""))=0,0.096,"N.A.")</f>
        <v>9.6000000000000002E-2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>IF(SUMPRODUCT(--(E78:T78&lt;&gt;""))=0,0,"N.A.")</f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>IF(SUMPRODUCT(--(E79:T79&lt;&gt;""))=0,0,"N.A.")</f>
        <v>0</v>
      </c>
      <c r="D79" t="s">
        <v>12</v>
      </c>
    </row>
  </sheetData>
  <dataValidations count="60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51" workbookViewId="0">
      <selection activeCell="C6" sqref="C6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H2">
        <v>24</v>
      </c>
      <c r="I2">
        <v>28</v>
      </c>
      <c r="J2">
        <v>35</v>
      </c>
      <c r="K2">
        <v>26</v>
      </c>
      <c r="L2">
        <v>11</v>
      </c>
      <c r="M2">
        <v>11</v>
      </c>
      <c r="N2">
        <v>38</v>
      </c>
      <c r="O2">
        <v>7</v>
      </c>
      <c r="P2">
        <v>5</v>
      </c>
      <c r="Q2">
        <v>2</v>
      </c>
      <c r="R2">
        <v>2</v>
      </c>
      <c r="S2">
        <v>6</v>
      </c>
      <c r="T2">
        <v>3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v>107</v>
      </c>
      <c r="I3">
        <v>115</v>
      </c>
      <c r="J3">
        <v>124</v>
      </c>
      <c r="K3">
        <v>94</v>
      </c>
      <c r="L3">
        <v>51</v>
      </c>
      <c r="M3">
        <v>73</v>
      </c>
      <c r="N3">
        <v>43</v>
      </c>
      <c r="O3">
        <v>19</v>
      </c>
      <c r="P3">
        <v>17</v>
      </c>
      <c r="Q3">
        <v>13</v>
      </c>
      <c r="R3">
        <v>11</v>
      </c>
      <c r="S3">
        <v>14</v>
      </c>
      <c r="T3">
        <v>9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v>4185</v>
      </c>
      <c r="I4">
        <v>4504.29</v>
      </c>
      <c r="J4">
        <v>4301.28</v>
      </c>
      <c r="K4">
        <v>4371.68</v>
      </c>
      <c r="L4">
        <v>4056.8</v>
      </c>
      <c r="M4">
        <v>3662.56</v>
      </c>
      <c r="N4">
        <v>3870.63</v>
      </c>
      <c r="O4">
        <v>3621</v>
      </c>
      <c r="P4">
        <v>3438</v>
      </c>
      <c r="Q4">
        <v>3214</v>
      </c>
      <c r="R4">
        <v>2983</v>
      </c>
      <c r="S4">
        <v>2669</v>
      </c>
      <c r="T4">
        <v>2407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v>542</v>
      </c>
      <c r="P5">
        <v>450</v>
      </c>
      <c r="Q5">
        <v>523</v>
      </c>
      <c r="R5">
        <v>525</v>
      </c>
      <c r="S5">
        <v>469</v>
      </c>
      <c r="T5">
        <v>532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O10">
        <v>6</v>
      </c>
      <c r="P10">
        <v>5</v>
      </c>
      <c r="Q10">
        <v>1</v>
      </c>
      <c r="R10">
        <v>2</v>
      </c>
      <c r="S10">
        <v>6</v>
      </c>
      <c r="T10">
        <v>3</v>
      </c>
    </row>
    <row r="11" spans="1:20" x14ac:dyDescent="0.2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3</v>
      </c>
      <c r="P11">
        <v>4</v>
      </c>
      <c r="Q11">
        <v>11</v>
      </c>
      <c r="R11">
        <v>3</v>
      </c>
      <c r="S11">
        <v>7</v>
      </c>
      <c r="T11">
        <v>6</v>
      </c>
    </row>
    <row r="12" spans="1:20" x14ac:dyDescent="0.2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O12">
        <v>2401</v>
      </c>
      <c r="P12">
        <v>2632</v>
      </c>
      <c r="Q12">
        <v>2939</v>
      </c>
      <c r="R12">
        <v>2848</v>
      </c>
      <c r="S12">
        <v>2429</v>
      </c>
      <c r="T12">
        <v>2381</v>
      </c>
    </row>
    <row r="13" spans="1:20" x14ac:dyDescent="0.2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O13">
        <v>315</v>
      </c>
      <c r="P13">
        <v>246</v>
      </c>
      <c r="Q13">
        <v>337</v>
      </c>
      <c r="R13">
        <v>329</v>
      </c>
      <c r="S13">
        <v>292</v>
      </c>
      <c r="T13">
        <v>348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 t="str">
        <f t="shared" ref="C18:C23" si="2">IF(SUMPRODUCT(--(E18:T18&lt;&gt;""))=0,0,"N.A.")</f>
        <v>N.A.</v>
      </c>
      <c r="D18" t="s">
        <v>12</v>
      </c>
      <c r="O18">
        <v>6</v>
      </c>
      <c r="P18">
        <v>3</v>
      </c>
      <c r="Q18">
        <v>1</v>
      </c>
      <c r="R18">
        <v>2</v>
      </c>
      <c r="S18">
        <v>1</v>
      </c>
      <c r="T18">
        <v>1</v>
      </c>
    </row>
    <row r="19" spans="1:20" x14ac:dyDescent="0.2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3</v>
      </c>
      <c r="P19">
        <v>4</v>
      </c>
      <c r="Q19">
        <v>11</v>
      </c>
      <c r="R19">
        <v>3</v>
      </c>
      <c r="S19">
        <v>4</v>
      </c>
      <c r="T19">
        <v>2</v>
      </c>
    </row>
    <row r="20" spans="1:20" x14ac:dyDescent="0.2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O20">
        <v>2091.7297289511453</v>
      </c>
      <c r="P20">
        <v>2152.8929835390945</v>
      </c>
      <c r="Q20">
        <v>2263.5001384020375</v>
      </c>
      <c r="R20">
        <v>2167.5532763207902</v>
      </c>
      <c r="S20">
        <v>1872.8881453154877</v>
      </c>
      <c r="T20">
        <v>1834.5161619598503</v>
      </c>
    </row>
    <row r="21" spans="1:20" x14ac:dyDescent="0.2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O21">
        <v>293.49630996309963</v>
      </c>
      <c r="P21">
        <v>222.49333333333331</v>
      </c>
      <c r="Q21">
        <v>269.98661567877633</v>
      </c>
      <c r="R21">
        <v>271.34666666666669</v>
      </c>
      <c r="S21">
        <v>242</v>
      </c>
      <c r="T21">
        <v>277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50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 t="str">
        <f t="shared" ref="C26:C31" si="3">IF(SUMPRODUCT(--(E26:T26&lt;&gt;""))=0,0,"N.A.")</f>
        <v>N.A.</v>
      </c>
      <c r="D26" t="s">
        <v>12</v>
      </c>
      <c r="O26">
        <v>0</v>
      </c>
      <c r="P26">
        <v>2</v>
      </c>
      <c r="Q26">
        <v>0</v>
      </c>
      <c r="R26">
        <v>0</v>
      </c>
      <c r="S26">
        <v>2</v>
      </c>
      <c r="T26">
        <v>1</v>
      </c>
    </row>
    <row r="27" spans="1:20" x14ac:dyDescent="0.2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</row>
    <row r="28" spans="1:20" x14ac:dyDescent="0.2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S28">
        <v>703</v>
      </c>
      <c r="T28">
        <v>666</v>
      </c>
    </row>
    <row r="29" spans="1:20" x14ac:dyDescent="0.2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S29">
        <v>63</v>
      </c>
      <c r="T29">
        <v>92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60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 t="str">
        <f t="shared" ref="C34:C39" si="4">IF(SUMPRODUCT(--(E34:T34&lt;&gt;""))=0,0,"N.A.")</f>
        <v>N.A.</v>
      </c>
      <c r="D34" t="s">
        <v>12</v>
      </c>
      <c r="S34">
        <v>0</v>
      </c>
      <c r="T34">
        <v>1</v>
      </c>
    </row>
    <row r="35" spans="1:20" x14ac:dyDescent="0.2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0</v>
      </c>
      <c r="Q35">
        <v>0</v>
      </c>
      <c r="R35">
        <v>0</v>
      </c>
      <c r="S35">
        <v>1</v>
      </c>
      <c r="T35">
        <v>3</v>
      </c>
    </row>
    <row r="36" spans="1:20" x14ac:dyDescent="0.2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126</v>
      </c>
      <c r="T36">
        <v>208</v>
      </c>
    </row>
    <row r="37" spans="1:20" x14ac:dyDescent="0.2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27</v>
      </c>
      <c r="T37">
        <v>21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 x14ac:dyDescent="0.2">
      <c r="A41" t="s">
        <v>70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11</v>
      </c>
      <c r="C42" t="str">
        <f t="shared" ref="C42:C47" si="5">IF(SUMPRODUCT(--(E42:T42&lt;&gt;""))=0,0,"N.A.")</f>
        <v>N.A.</v>
      </c>
      <c r="D42" t="s">
        <v>12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</row>
    <row r="43" spans="1:20" x14ac:dyDescent="0.2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16</v>
      </c>
      <c r="P43">
        <v>13</v>
      </c>
      <c r="Q43">
        <v>2</v>
      </c>
      <c r="R43">
        <v>8</v>
      </c>
      <c r="S43">
        <v>7</v>
      </c>
      <c r="T43">
        <v>3</v>
      </c>
    </row>
    <row r="44" spans="1:20" x14ac:dyDescent="0.2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O44">
        <v>1220</v>
      </c>
      <c r="P44">
        <v>806</v>
      </c>
      <c r="Q44">
        <v>275</v>
      </c>
      <c r="R44">
        <v>135</v>
      </c>
      <c r="S44">
        <v>240</v>
      </c>
      <c r="T44">
        <v>26</v>
      </c>
    </row>
    <row r="45" spans="1:20" x14ac:dyDescent="0.2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O45">
        <v>227</v>
      </c>
      <c r="P45">
        <v>204</v>
      </c>
      <c r="Q45">
        <v>186</v>
      </c>
      <c r="R45">
        <v>196</v>
      </c>
      <c r="S45">
        <v>177</v>
      </c>
      <c r="T45">
        <v>184</v>
      </c>
    </row>
    <row r="46" spans="1:20" x14ac:dyDescent="0.2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 x14ac:dyDescent="0.2">
      <c r="A49" t="s">
        <v>79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11</v>
      </c>
      <c r="C50" t="str">
        <f t="shared" ref="C50:C55" si="6">IF(SUMPRODUCT(--(E50:T50&lt;&gt;""))=0,0,"N.A.")</f>
        <v>N.A.</v>
      </c>
      <c r="D50" t="s">
        <v>12</v>
      </c>
      <c r="O50">
        <v>1</v>
      </c>
      <c r="P50">
        <v>0</v>
      </c>
      <c r="Q50">
        <v>1</v>
      </c>
      <c r="R50">
        <v>0</v>
      </c>
      <c r="S50">
        <v>3</v>
      </c>
      <c r="T50">
        <v>0</v>
      </c>
    </row>
    <row r="51" spans="1:20" x14ac:dyDescent="0.2">
      <c r="A51" t="str">
        <f>'Population Definitions'!$A$3</f>
        <v>Gen 5-14</v>
      </c>
      <c r="B51" t="s">
        <v>11</v>
      </c>
      <c r="C51" t="str">
        <f t="shared" si="6"/>
        <v>N.A.</v>
      </c>
      <c r="D51" t="s">
        <v>12</v>
      </c>
      <c r="O51">
        <v>16</v>
      </c>
      <c r="P51">
        <v>10</v>
      </c>
      <c r="Q51">
        <v>2</v>
      </c>
      <c r="R51">
        <v>8</v>
      </c>
      <c r="S51">
        <v>7</v>
      </c>
      <c r="T51">
        <v>3</v>
      </c>
    </row>
    <row r="52" spans="1:20" x14ac:dyDescent="0.2">
      <c r="A52" t="str">
        <f>'Population Definitions'!$A$4</f>
        <v>Gen 15-64</v>
      </c>
      <c r="B52" t="s">
        <v>11</v>
      </c>
      <c r="C52" t="str">
        <f t="shared" si="6"/>
        <v>N.A.</v>
      </c>
      <c r="D52" t="s">
        <v>12</v>
      </c>
      <c r="O52">
        <v>1059.2702710488547</v>
      </c>
      <c r="P52">
        <v>649.10701646090547</v>
      </c>
      <c r="Q52">
        <v>207.49986159796271</v>
      </c>
      <c r="R52">
        <v>92.44672367920964</v>
      </c>
      <c r="S52">
        <v>177.11185468451231</v>
      </c>
      <c r="T52">
        <v>15.483838040149749</v>
      </c>
    </row>
    <row r="53" spans="1:20" x14ac:dyDescent="0.2">
      <c r="A53" t="str">
        <f>'Population Definitions'!$A$5</f>
        <v>Gen 65+</v>
      </c>
      <c r="B53" t="s">
        <v>11</v>
      </c>
      <c r="C53" t="str">
        <f t="shared" si="6"/>
        <v>N.A.</v>
      </c>
      <c r="D53" t="s">
        <v>12</v>
      </c>
      <c r="O53">
        <v>211.50369003690037</v>
      </c>
      <c r="P53">
        <v>184.50666666666669</v>
      </c>
      <c r="Q53">
        <v>149.01338432122367</v>
      </c>
      <c r="R53">
        <v>161.65333333333331</v>
      </c>
      <c r="S53">
        <v>147</v>
      </c>
      <c r="T53">
        <v>147</v>
      </c>
    </row>
    <row r="54" spans="1:20" x14ac:dyDescent="0.2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 x14ac:dyDescent="0.2">
      <c r="A57" t="s">
        <v>88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11</v>
      </c>
      <c r="C58" t="str">
        <f t="shared" ref="C58:C63" si="7">IF(SUMPRODUCT(--(E58:T58&lt;&gt;""))=0,0,"N.A.")</f>
        <v>N.A.</v>
      </c>
      <c r="D58" t="s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">
      <c r="A59" t="str">
        <f>'Population Definitions'!$A$3</f>
        <v>Gen 5-14</v>
      </c>
      <c r="B59" t="s">
        <v>11</v>
      </c>
      <c r="C59" t="str">
        <f t="shared" si="7"/>
        <v>N.A.</v>
      </c>
      <c r="D59" t="s">
        <v>12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</row>
    <row r="60" spans="1:20" x14ac:dyDescent="0.2">
      <c r="A60" t="str">
        <f>'Population Definitions'!$A$4</f>
        <v>Gen 15-64</v>
      </c>
      <c r="B60" t="s">
        <v>11</v>
      </c>
      <c r="C60" t="str">
        <f t="shared" si="7"/>
        <v>N.A.</v>
      </c>
      <c r="D60" t="s">
        <v>12</v>
      </c>
      <c r="S60">
        <v>174</v>
      </c>
      <c r="T60">
        <v>166</v>
      </c>
    </row>
    <row r="61" spans="1:20" x14ac:dyDescent="0.2">
      <c r="A61" t="str">
        <f>'Population Definitions'!$A$5</f>
        <v>Gen 65+</v>
      </c>
      <c r="B61" t="s">
        <v>11</v>
      </c>
      <c r="C61" t="str">
        <f t="shared" si="7"/>
        <v>N.A.</v>
      </c>
      <c r="D61" t="s">
        <v>12</v>
      </c>
      <c r="S61">
        <v>0</v>
      </c>
      <c r="T61">
        <v>6</v>
      </c>
    </row>
    <row r="62" spans="1:20" x14ac:dyDescent="0.2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 x14ac:dyDescent="0.2">
      <c r="A65" t="s">
        <v>96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11</v>
      </c>
      <c r="C66" t="str">
        <f t="shared" ref="C66:C71" si="8">IF(SUMPRODUCT(--(E66:T66&lt;&gt;""))=0,0,"N.A.")</f>
        <v>N.A.</v>
      </c>
      <c r="D66" t="s">
        <v>12</v>
      </c>
      <c r="S66">
        <v>0</v>
      </c>
      <c r="T66">
        <v>0</v>
      </c>
    </row>
    <row r="67" spans="1:20" x14ac:dyDescent="0.2">
      <c r="A67" t="str">
        <f>'Population Definitions'!$A$3</f>
        <v>Gen 5-14</v>
      </c>
      <c r="B67" t="s">
        <v>11</v>
      </c>
      <c r="C67" t="str">
        <f t="shared" si="8"/>
        <v>N.A.</v>
      </c>
      <c r="D67" t="s">
        <v>12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">
      <c r="A68" t="str">
        <f>'Population Definitions'!$A$4</f>
        <v>Gen 15-64</v>
      </c>
      <c r="B68" t="s">
        <v>11</v>
      </c>
      <c r="C68" t="str">
        <f t="shared" si="8"/>
        <v>N.A.</v>
      </c>
      <c r="D68" t="s">
        <v>12</v>
      </c>
      <c r="S68">
        <v>0</v>
      </c>
      <c r="T68">
        <v>0</v>
      </c>
    </row>
    <row r="69" spans="1:20" x14ac:dyDescent="0.2">
      <c r="A69" t="str">
        <f>'Population Definitions'!$A$5</f>
        <v>Gen 65+</v>
      </c>
      <c r="B69" t="s">
        <v>11</v>
      </c>
      <c r="C69" t="str">
        <f t="shared" si="8"/>
        <v>N.A.</v>
      </c>
      <c r="D69" t="s">
        <v>12</v>
      </c>
      <c r="S69">
        <v>0</v>
      </c>
      <c r="T69">
        <v>0</v>
      </c>
    </row>
    <row r="70" spans="1:20" x14ac:dyDescent="0.2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A39" workbookViewId="0">
      <selection activeCell="C7" sqref="C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20</v>
      </c>
      <c r="C2">
        <f>IF(SUMPRODUCT(--(E2:T2&lt;&gt;""))=0,0.7,"N.A.")</f>
        <v>0.7</v>
      </c>
      <c r="D2" t="s">
        <v>12</v>
      </c>
    </row>
    <row r="3" spans="1:20" x14ac:dyDescent="0.2">
      <c r="A3" t="str">
        <f>'Population Definitions'!$A$3</f>
        <v>Gen 5-14</v>
      </c>
      <c r="B3" t="s">
        <v>20</v>
      </c>
      <c r="C3">
        <f>IF(SUMPRODUCT(--(E3:T3&lt;&gt;""))=0,0.7,"N.A.")</f>
        <v>0.7</v>
      </c>
      <c r="D3" t="s">
        <v>12</v>
      </c>
    </row>
    <row r="4" spans="1:20" x14ac:dyDescent="0.2">
      <c r="A4" t="str">
        <f>'Population Definitions'!$A$4</f>
        <v>Gen 15-64</v>
      </c>
      <c r="B4" t="s">
        <v>20</v>
      </c>
      <c r="C4">
        <f>IF(SUMPRODUCT(--(E4:T4&lt;&gt;""))=0,0.7,"N.A.")</f>
        <v>0.7</v>
      </c>
      <c r="D4" t="s">
        <v>12</v>
      </c>
    </row>
    <row r="5" spans="1:20" x14ac:dyDescent="0.2">
      <c r="A5" t="str">
        <f>'Population Definitions'!$A$5</f>
        <v>Gen 65+</v>
      </c>
      <c r="B5" t="s">
        <v>20</v>
      </c>
      <c r="C5">
        <f>IF(SUMPRODUCT(--(E5:T5&lt;&gt;""))=0,0.7,"N.A.")</f>
        <v>0.7</v>
      </c>
      <c r="D5" t="s">
        <v>12</v>
      </c>
    </row>
    <row r="6" spans="1:20" x14ac:dyDescent="0.2">
      <c r="A6" t="str">
        <f>'Population Definitions'!$A$6</f>
        <v>PLHIV 15+</v>
      </c>
      <c r="B6" t="s">
        <v>20</v>
      </c>
      <c r="C6">
        <f>IF(SUMPRODUCT(--(E6:T6&lt;&gt;""))=0,1,"N.A.")</f>
        <v>1</v>
      </c>
      <c r="D6" t="s">
        <v>12</v>
      </c>
    </row>
    <row r="7" spans="1:20" x14ac:dyDescent="0.2">
      <c r="A7" t="str">
        <f>'Population Definitions'!$A$7</f>
        <v>Prisoners</v>
      </c>
      <c r="B7" t="s">
        <v>20</v>
      </c>
      <c r="C7">
        <f>IF(SUMPRODUCT(--(E7:T7&lt;&gt;""))=0,1,"N.A.")</f>
        <v>1</v>
      </c>
      <c r="D7" t="s">
        <v>12</v>
      </c>
    </row>
    <row r="9" spans="1:20" x14ac:dyDescent="0.2">
      <c r="A9" t="s">
        <v>32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20</v>
      </c>
      <c r="C10">
        <f>IF(SUMPRODUCT(--(E10:T10&lt;&gt;""))=0,0.3,"N.A.")</f>
        <v>0.3</v>
      </c>
      <c r="D10" t="s">
        <v>12</v>
      </c>
    </row>
    <row r="11" spans="1:20" x14ac:dyDescent="0.2">
      <c r="A11" t="str">
        <f>'Population Definitions'!$A$3</f>
        <v>Gen 5-14</v>
      </c>
      <c r="B11" t="s">
        <v>20</v>
      </c>
      <c r="C11">
        <f>IF(SUMPRODUCT(--(E11:T11&lt;&gt;""))=0,0.3,"N.A.")</f>
        <v>0.3</v>
      </c>
      <c r="D11" t="s">
        <v>12</v>
      </c>
    </row>
    <row r="12" spans="1:20" x14ac:dyDescent="0.2">
      <c r="A12" t="str">
        <f>'Population Definitions'!$A$4</f>
        <v>Gen 15-64</v>
      </c>
      <c r="B12" t="s">
        <v>20</v>
      </c>
      <c r="C12">
        <f>IF(SUMPRODUCT(--(E12:T12&lt;&gt;""))=0,0.3,"N.A.")</f>
        <v>0.3</v>
      </c>
      <c r="D12" t="s">
        <v>12</v>
      </c>
    </row>
    <row r="13" spans="1:20" x14ac:dyDescent="0.2">
      <c r="A13" t="str">
        <f>'Population Definitions'!$A$5</f>
        <v>Gen 65+</v>
      </c>
      <c r="B13" t="s">
        <v>20</v>
      </c>
      <c r="C13">
        <f>IF(SUMPRODUCT(--(E13:T13&lt;&gt;""))=0,0.3,"N.A.")</f>
        <v>0.3</v>
      </c>
      <c r="D13" t="s">
        <v>12</v>
      </c>
    </row>
    <row r="14" spans="1:20" x14ac:dyDescent="0.2">
      <c r="A14" t="str">
        <f>'Population Definitions'!$A$6</f>
        <v>PLHIV 15+</v>
      </c>
      <c r="B14" t="s">
        <v>20</v>
      </c>
      <c r="C14">
        <f>IF(SUMPRODUCT(--(E14:T14&lt;&gt;""))=0,1,"N.A.")</f>
        <v>1</v>
      </c>
      <c r="D14" t="s">
        <v>12</v>
      </c>
    </row>
    <row r="15" spans="1:20" x14ac:dyDescent="0.2">
      <c r="A15" t="str">
        <f>'Population Definitions'!$A$7</f>
        <v>Prisoners</v>
      </c>
      <c r="B15" t="s">
        <v>20</v>
      </c>
      <c r="C15">
        <f>IF(SUMPRODUCT(--(E15:T15&lt;&gt;""))=0,1,"N.A.")</f>
        <v>1</v>
      </c>
      <c r="D15" t="s">
        <v>12</v>
      </c>
    </row>
    <row r="17" spans="1:20" x14ac:dyDescent="0.2">
      <c r="A17" t="s">
        <v>43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20</v>
      </c>
      <c r="C18">
        <f>IF(SUMPRODUCT(--(E18:T18&lt;&gt;""))=0,0.6,"N.A.")</f>
        <v>0.6</v>
      </c>
      <c r="D18" t="s">
        <v>12</v>
      </c>
    </row>
    <row r="19" spans="1:20" x14ac:dyDescent="0.2">
      <c r="A19" t="str">
        <f>'Population Definitions'!$A$3</f>
        <v>Gen 5-14</v>
      </c>
      <c r="B19" t="s">
        <v>20</v>
      </c>
      <c r="C19">
        <f>IF(SUMPRODUCT(--(E19:T19&lt;&gt;""))=0,0.6,"N.A.")</f>
        <v>0.6</v>
      </c>
      <c r="D19" t="s">
        <v>12</v>
      </c>
    </row>
    <row r="20" spans="1:20" x14ac:dyDescent="0.2">
      <c r="A20" t="str">
        <f>'Population Definitions'!$A$4</f>
        <v>Gen 15-64</v>
      </c>
      <c r="B20" t="s">
        <v>20</v>
      </c>
      <c r="C20">
        <f>IF(SUMPRODUCT(--(E20:T20&lt;&gt;""))=0,0.6,"N.A.")</f>
        <v>0.6</v>
      </c>
      <c r="D20" t="s">
        <v>12</v>
      </c>
    </row>
    <row r="21" spans="1:20" x14ac:dyDescent="0.2">
      <c r="A21" t="str">
        <f>'Population Definitions'!$A$5</f>
        <v>Gen 65+</v>
      </c>
      <c r="B21" t="s">
        <v>20</v>
      </c>
      <c r="C21">
        <f>IF(SUMPRODUCT(--(E21:T21&lt;&gt;""))=0,0.6,"N.A.")</f>
        <v>0.6</v>
      </c>
      <c r="D21" t="s">
        <v>12</v>
      </c>
    </row>
    <row r="22" spans="1:20" x14ac:dyDescent="0.2">
      <c r="A22" t="str">
        <f>'Population Definitions'!$A$6</f>
        <v>PLHIV 15+</v>
      </c>
      <c r="B22" t="s">
        <v>20</v>
      </c>
      <c r="C22">
        <f>IF(SUMPRODUCT(--(E22:T22&lt;&gt;""))=0,1,"N.A.")</f>
        <v>1</v>
      </c>
      <c r="D22" t="s">
        <v>12</v>
      </c>
    </row>
    <row r="23" spans="1:20" x14ac:dyDescent="0.2">
      <c r="A23" t="str">
        <f>'Population Definitions'!$A$7</f>
        <v>Prisoners</v>
      </c>
      <c r="B23" t="s">
        <v>20</v>
      </c>
      <c r="C23">
        <f>IF(SUMPRODUCT(--(E23:T23&lt;&gt;""))=0,1,"N.A.")</f>
        <v>1</v>
      </c>
      <c r="D23" t="s">
        <v>12</v>
      </c>
    </row>
    <row r="25" spans="1:20" x14ac:dyDescent="0.2">
      <c r="A25" t="s">
        <v>53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20</v>
      </c>
      <c r="C26">
        <f>IF(SUMPRODUCT(--(E26:T26&lt;&gt;""))=0,0.3,"N.A.")</f>
        <v>0.3</v>
      </c>
      <c r="D26" t="s">
        <v>12</v>
      </c>
    </row>
    <row r="27" spans="1:20" x14ac:dyDescent="0.2">
      <c r="A27" t="str">
        <f>'Population Definitions'!$A$3</f>
        <v>Gen 5-14</v>
      </c>
      <c r="B27" t="s">
        <v>20</v>
      </c>
      <c r="C27">
        <f>IF(SUMPRODUCT(--(E27:T27&lt;&gt;""))=0,0.3,"N.A.")</f>
        <v>0.3</v>
      </c>
      <c r="D27" t="s">
        <v>12</v>
      </c>
    </row>
    <row r="28" spans="1:20" x14ac:dyDescent="0.2">
      <c r="A28" t="str">
        <f>'Population Definitions'!$A$4</f>
        <v>Gen 15-64</v>
      </c>
      <c r="B28" t="s">
        <v>20</v>
      </c>
      <c r="C28">
        <f>IF(SUMPRODUCT(--(E28:T28&lt;&gt;""))=0,0.3,"N.A.")</f>
        <v>0.3</v>
      </c>
      <c r="D28" t="s">
        <v>12</v>
      </c>
    </row>
    <row r="29" spans="1:20" x14ac:dyDescent="0.2">
      <c r="A29" t="str">
        <f>'Population Definitions'!$A$5</f>
        <v>Gen 65+</v>
      </c>
      <c r="B29" t="s">
        <v>20</v>
      </c>
      <c r="C29">
        <f>IF(SUMPRODUCT(--(E29:T29&lt;&gt;""))=0,0.3,"N.A.")</f>
        <v>0.3</v>
      </c>
      <c r="D29" t="s">
        <v>12</v>
      </c>
    </row>
    <row r="30" spans="1:20" x14ac:dyDescent="0.2">
      <c r="A30" t="str">
        <f>'Population Definitions'!$A$6</f>
        <v>PLHIV 15+</v>
      </c>
      <c r="B30" t="s">
        <v>20</v>
      </c>
      <c r="C30">
        <f>IF(SUMPRODUCT(--(E30:T30&lt;&gt;""))=0,1,"N.A.")</f>
        <v>1</v>
      </c>
      <c r="D30" t="s">
        <v>12</v>
      </c>
    </row>
    <row r="31" spans="1:20" x14ac:dyDescent="0.2">
      <c r="A31" t="str">
        <f>'Population Definitions'!$A$7</f>
        <v>Prisoners</v>
      </c>
      <c r="B31" t="s">
        <v>20</v>
      </c>
      <c r="C31">
        <f>IF(SUMPRODUCT(--(E31:T31&lt;&gt;""))=0,1,"N.A.")</f>
        <v>1</v>
      </c>
      <c r="D31" t="s">
        <v>12</v>
      </c>
    </row>
    <row r="33" spans="1:20" x14ac:dyDescent="0.2">
      <c r="A33" t="s">
        <v>63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20</v>
      </c>
      <c r="C34">
        <f>IF(SUMPRODUCT(--(E34:T34&lt;&gt;""))=0,0.1,"N.A.")</f>
        <v>0.1</v>
      </c>
      <c r="D34" t="s">
        <v>12</v>
      </c>
    </row>
    <row r="35" spans="1:20" x14ac:dyDescent="0.2">
      <c r="A35" t="str">
        <f>'Population Definitions'!$A$3</f>
        <v>Gen 5-14</v>
      </c>
      <c r="B35" t="s">
        <v>20</v>
      </c>
      <c r="C35">
        <f>IF(SUMPRODUCT(--(E35:T35&lt;&gt;""))=0,0.1,"N.A.")</f>
        <v>0.1</v>
      </c>
      <c r="D35" t="s">
        <v>12</v>
      </c>
    </row>
    <row r="36" spans="1:20" x14ac:dyDescent="0.2">
      <c r="A36" t="str">
        <f>'Population Definitions'!$A$4</f>
        <v>Gen 15-64</v>
      </c>
      <c r="B36" t="s">
        <v>20</v>
      </c>
      <c r="C36">
        <f>IF(SUMPRODUCT(--(E36:T36&lt;&gt;""))=0,0.1,"N.A.")</f>
        <v>0.1</v>
      </c>
      <c r="D36" t="s">
        <v>12</v>
      </c>
    </row>
    <row r="37" spans="1:20" x14ac:dyDescent="0.2">
      <c r="A37" t="str">
        <f>'Population Definitions'!$A$5</f>
        <v>Gen 65+</v>
      </c>
      <c r="B37" t="s">
        <v>20</v>
      </c>
      <c r="C37">
        <f>IF(SUMPRODUCT(--(E37:T37&lt;&gt;""))=0,0.1,"N.A.")</f>
        <v>0.1</v>
      </c>
      <c r="D37" t="s">
        <v>12</v>
      </c>
    </row>
    <row r="38" spans="1:20" x14ac:dyDescent="0.2">
      <c r="A38" t="str">
        <f>'Population Definitions'!$A$6</f>
        <v>PLHIV 15+</v>
      </c>
      <c r="B38" t="s">
        <v>20</v>
      </c>
      <c r="C38">
        <f>IF(SUMPRODUCT(--(E38:T38&lt;&gt;""))=0,1,"N.A.")</f>
        <v>1</v>
      </c>
      <c r="D38" t="s">
        <v>12</v>
      </c>
    </row>
    <row r="39" spans="1:20" x14ac:dyDescent="0.2">
      <c r="A39" t="str">
        <f>'Population Definitions'!$A$7</f>
        <v>Prisoners</v>
      </c>
      <c r="B39" t="s">
        <v>20</v>
      </c>
      <c r="C39">
        <f>IF(SUMPRODUCT(--(E39:T39&lt;&gt;""))=0,1,"N.A.")</f>
        <v>1</v>
      </c>
      <c r="D39" t="s">
        <v>12</v>
      </c>
    </row>
    <row r="41" spans="1:20" x14ac:dyDescent="0.2">
      <c r="A41" t="s">
        <v>72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20</v>
      </c>
      <c r="C42">
        <f>IF(SUMPRODUCT(--(E42:T42&lt;&gt;""))=0,0.6,"N.A.")</f>
        <v>0.6</v>
      </c>
      <c r="D42" t="s">
        <v>12</v>
      </c>
    </row>
    <row r="43" spans="1:20" x14ac:dyDescent="0.2">
      <c r="A43" t="str">
        <f>'Population Definitions'!$A$3</f>
        <v>Gen 5-14</v>
      </c>
      <c r="B43" t="s">
        <v>20</v>
      </c>
      <c r="C43">
        <f>IF(SUMPRODUCT(--(E43:T43&lt;&gt;""))=0,0.6,"N.A.")</f>
        <v>0.6</v>
      </c>
      <c r="D43" t="s">
        <v>12</v>
      </c>
    </row>
    <row r="44" spans="1:20" x14ac:dyDescent="0.2">
      <c r="A44" t="str">
        <f>'Population Definitions'!$A$4</f>
        <v>Gen 15-64</v>
      </c>
      <c r="B44" t="s">
        <v>20</v>
      </c>
      <c r="C44">
        <f>IF(SUMPRODUCT(--(E44:T44&lt;&gt;""))=0,0.6,"N.A.")</f>
        <v>0.6</v>
      </c>
      <c r="D44" t="s">
        <v>12</v>
      </c>
    </row>
    <row r="45" spans="1:20" x14ac:dyDescent="0.2">
      <c r="A45" t="str">
        <f>'Population Definitions'!$A$5</f>
        <v>Gen 65+</v>
      </c>
      <c r="B45" t="s">
        <v>20</v>
      </c>
      <c r="C45">
        <f>IF(SUMPRODUCT(--(E45:T45&lt;&gt;""))=0,0.6,"N.A.")</f>
        <v>0.6</v>
      </c>
      <c r="D45" t="s">
        <v>12</v>
      </c>
    </row>
    <row r="46" spans="1:20" x14ac:dyDescent="0.2">
      <c r="A46" t="str">
        <f>'Population Definitions'!$A$6</f>
        <v>PLHIV 15+</v>
      </c>
      <c r="B46" t="s">
        <v>20</v>
      </c>
      <c r="C46">
        <f>IF(SUMPRODUCT(--(E46:T46&lt;&gt;""))=0,1,"N.A.")</f>
        <v>1</v>
      </c>
      <c r="D46" t="s">
        <v>12</v>
      </c>
    </row>
    <row r="47" spans="1:20" x14ac:dyDescent="0.2">
      <c r="A47" t="str">
        <f>'Population Definitions'!$A$7</f>
        <v>Prisoners</v>
      </c>
      <c r="B47" t="s">
        <v>20</v>
      </c>
      <c r="C47">
        <f>IF(SUMPRODUCT(--(E47:T47&lt;&gt;""))=0,1,"N.A.")</f>
        <v>1</v>
      </c>
      <c r="D47" t="s">
        <v>12</v>
      </c>
    </row>
    <row r="49" spans="1:20" x14ac:dyDescent="0.2">
      <c r="A49" t="s">
        <v>81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20</v>
      </c>
      <c r="C50">
        <f>IF(SUMPRODUCT(--(E50:T50&lt;&gt;""))=0,0.3,"N.A.")</f>
        <v>0.3</v>
      </c>
      <c r="D50" t="s">
        <v>12</v>
      </c>
    </row>
    <row r="51" spans="1:20" x14ac:dyDescent="0.2">
      <c r="A51" t="str">
        <f>'Population Definitions'!$A$3</f>
        <v>Gen 5-14</v>
      </c>
      <c r="B51" t="s">
        <v>20</v>
      </c>
      <c r="C51">
        <f>IF(SUMPRODUCT(--(E51:T51&lt;&gt;""))=0,0.3,"N.A.")</f>
        <v>0.3</v>
      </c>
      <c r="D51" t="s">
        <v>12</v>
      </c>
    </row>
    <row r="52" spans="1:20" x14ac:dyDescent="0.2">
      <c r="A52" t="str">
        <f>'Population Definitions'!$A$4</f>
        <v>Gen 15-64</v>
      </c>
      <c r="B52" t="s">
        <v>20</v>
      </c>
      <c r="C52">
        <f>IF(SUMPRODUCT(--(E52:T52&lt;&gt;""))=0,0.3,"N.A.")</f>
        <v>0.3</v>
      </c>
      <c r="D52" t="s">
        <v>12</v>
      </c>
    </row>
    <row r="53" spans="1:20" x14ac:dyDescent="0.2">
      <c r="A53" t="str">
        <f>'Population Definitions'!$A$5</f>
        <v>Gen 65+</v>
      </c>
      <c r="B53" t="s">
        <v>20</v>
      </c>
      <c r="C53">
        <f>IF(SUMPRODUCT(--(E53:T53&lt;&gt;""))=0,0.3,"N.A.")</f>
        <v>0.3</v>
      </c>
      <c r="D53" t="s">
        <v>12</v>
      </c>
    </row>
    <row r="54" spans="1:20" x14ac:dyDescent="0.2">
      <c r="A54" t="str">
        <f>'Population Definitions'!$A$6</f>
        <v>PLHIV 15+</v>
      </c>
      <c r="B54" t="s">
        <v>20</v>
      </c>
      <c r="C54">
        <f>IF(SUMPRODUCT(--(E54:T54&lt;&gt;""))=0,1,"N.A.")</f>
        <v>1</v>
      </c>
      <c r="D54" t="s">
        <v>12</v>
      </c>
    </row>
    <row r="55" spans="1:20" x14ac:dyDescent="0.2">
      <c r="A55" t="str">
        <f>'Population Definitions'!$A$7</f>
        <v>Prisoners</v>
      </c>
      <c r="B55" t="s">
        <v>20</v>
      </c>
      <c r="C55">
        <f>IF(SUMPRODUCT(--(E55:T55&lt;&gt;""))=0,1,"N.A.")</f>
        <v>1</v>
      </c>
      <c r="D55" t="s">
        <v>12</v>
      </c>
    </row>
    <row r="57" spans="1:20" x14ac:dyDescent="0.2">
      <c r="A57" t="s">
        <v>89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20</v>
      </c>
      <c r="C58">
        <f>IF(SUMPRODUCT(--(E58:T58&lt;&gt;""))=0,0.1,"N.A.")</f>
        <v>0.1</v>
      </c>
      <c r="D58" t="s">
        <v>12</v>
      </c>
    </row>
    <row r="59" spans="1:20" x14ac:dyDescent="0.2">
      <c r="A59" t="str">
        <f>'Population Definitions'!$A$3</f>
        <v>Gen 5-14</v>
      </c>
      <c r="B59" t="s">
        <v>20</v>
      </c>
      <c r="C59">
        <f>IF(SUMPRODUCT(--(E59:T59&lt;&gt;""))=0,0.1,"N.A.")</f>
        <v>0.1</v>
      </c>
      <c r="D59" t="s">
        <v>12</v>
      </c>
    </row>
    <row r="60" spans="1:20" x14ac:dyDescent="0.2">
      <c r="A60" t="str">
        <f>'Population Definitions'!$A$4</f>
        <v>Gen 15-64</v>
      </c>
      <c r="B60" t="s">
        <v>20</v>
      </c>
      <c r="C60">
        <f>IF(SUMPRODUCT(--(E60:T60&lt;&gt;""))=0,0.1,"N.A.")</f>
        <v>0.1</v>
      </c>
      <c r="D60" t="s">
        <v>12</v>
      </c>
    </row>
    <row r="61" spans="1:20" x14ac:dyDescent="0.2">
      <c r="A61" t="str">
        <f>'Population Definitions'!$A$5</f>
        <v>Gen 65+</v>
      </c>
      <c r="B61" t="s">
        <v>20</v>
      </c>
      <c r="C61">
        <f>IF(SUMPRODUCT(--(E61:T61&lt;&gt;""))=0,0.1,"N.A.")</f>
        <v>0.1</v>
      </c>
      <c r="D61" t="s">
        <v>12</v>
      </c>
    </row>
    <row r="62" spans="1:20" x14ac:dyDescent="0.2">
      <c r="A62" t="str">
        <f>'Population Definitions'!$A$6</f>
        <v>PLHIV 15+</v>
      </c>
      <c r="B62" t="s">
        <v>20</v>
      </c>
      <c r="C62">
        <f>IF(SUMPRODUCT(--(E62:T62&lt;&gt;""))=0,1,"N.A.")</f>
        <v>1</v>
      </c>
      <c r="D62" t="s">
        <v>12</v>
      </c>
    </row>
    <row r="63" spans="1:20" x14ac:dyDescent="0.2">
      <c r="A63" t="str">
        <f>'Population Definitions'!$A$7</f>
        <v>Prisoners</v>
      </c>
      <c r="B63" t="s">
        <v>20</v>
      </c>
      <c r="C63">
        <f>IF(SUMPRODUCT(--(E63:T63&lt;&gt;""))=0,1,"N.A.")</f>
        <v>1</v>
      </c>
      <c r="D63" t="s">
        <v>12</v>
      </c>
    </row>
  </sheetData>
  <dataValidations count="48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10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6">
      <formula1>"Proportion"</formula1>
    </dataValidation>
    <dataValidation type="list" showInputMessage="1" showErrorMessage="1" sqref="B37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5">
      <formula1>"Proportion"</formula1>
    </dataValidation>
    <dataValidation type="list" showInputMessage="1" showErrorMessage="1" sqref="B46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4">
      <formula1>"Proportion"</formula1>
    </dataValidation>
    <dataValidation type="list" showInputMessage="1" showErrorMessage="1" sqref="B55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3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topLeftCell="A26" workbookViewId="0">
      <selection activeCell="K40" sqref="K40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 x14ac:dyDescent="0.2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 x14ac:dyDescent="0.2">
      <c r="A17" t="s">
        <v>41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 x14ac:dyDescent="0.2">
      <c r="A25" t="s">
        <v>52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IF(SUMPRODUCT(--(E26:T26&lt;&gt;""))=0,0.1,"N.A.")</f>
        <v>0.1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0.1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0.1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0.1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0.1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0.1</v>
      </c>
      <c r="D31" t="s">
        <v>12</v>
      </c>
    </row>
    <row r="33" spans="1:20" x14ac:dyDescent="0.2">
      <c r="A33" t="s">
        <v>62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 x14ac:dyDescent="0.2">
      <c r="A41" t="s">
        <v>71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IF(SUMPRODUCT(--(E42:T42&lt;&gt;""))=0,9,"N.A.")</f>
        <v>9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9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9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9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9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9</v>
      </c>
      <c r="D47" t="s">
        <v>12</v>
      </c>
    </row>
    <row r="49" spans="1:20" x14ac:dyDescent="0.2">
      <c r="A49" t="s">
        <v>80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IF(SUMPRODUCT(--(E50:T50&lt;&gt;""))=0,9,"N.A.")</f>
        <v>9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9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9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9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9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9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Population Definitions</vt:lpstr>
      <vt:lpstr>Transfer Definitions</vt:lpstr>
      <vt:lpstr>Transfer Details</vt:lpstr>
      <vt:lpstr>General Demographics</vt:lpstr>
      <vt:lpstr>Incidence</vt:lpstr>
      <vt:lpstr>Prevalence</vt:lpstr>
      <vt:lpstr>Notified Cases</vt:lpstr>
      <vt:lpstr>Disaggregation Ratios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Other Epidemiology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2016-12-07T14:36:55Z</dcterms:created>
  <dcterms:modified xsi:type="dcterms:W3CDTF">2016-12-08T00:06:35Z</dcterms:modified>
</cp:coreProperties>
</file>