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60" yWindow="0" windowWidth="25600" windowHeight="15520" tabRatio="993"/>
  </bookViews>
  <sheets>
    <sheet name="Population Definitions" sheetId="1" r:id="rId1"/>
    <sheet name="Transfer Definitions" sheetId="2" r:id="rId2"/>
    <sheet name="Transfer Details" sheetId="3" r:id="rId3"/>
    <sheet name="General Demographics" sheetId="4" r:id="rId4"/>
    <sheet name="Incidence" sheetId="5" r:id="rId5"/>
    <sheet name="Prevalence" sheetId="6" r:id="rId6"/>
    <sheet name="Notified Cases" sheetId="7" r:id="rId7"/>
    <sheet name="Disaggregation Ratios" sheetId="8" r:id="rId8"/>
    <sheet name="Infection Susceptibility" sheetId="9" r:id="rId9"/>
    <sheet name="Latent Testing and Treatment" sheetId="10" r:id="rId10"/>
    <sheet name="Latent Progression Rates" sheetId="11" r:id="rId11"/>
    <sheet name="Active TB Testing and Treatment" sheetId="12" r:id="rId12"/>
    <sheet name="Active TB Progression Rates" sheetId="13" r:id="rId13"/>
    <sheet name="Active TB Death Rates" sheetId="14" r:id="rId14"/>
    <sheet name="Other Epidemiology" sheetId="15" r:id="rId15"/>
    <sheet name="Constants" sheetId="16" r:id="rId16"/>
    <sheet name="Epidemic Characteristics" sheetId="17" r:id="rId17"/>
    <sheet name="Cascade Parameters" sheetId="18" r:id="rId1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9" l="1"/>
  <c r="C30" i="9"/>
  <c r="C55" i="9"/>
  <c r="C54" i="9"/>
  <c r="C53" i="9"/>
  <c r="C52" i="9"/>
  <c r="C51" i="9"/>
  <c r="C50" i="9"/>
  <c r="C47" i="9"/>
  <c r="C26" i="9"/>
  <c r="C46" i="9"/>
  <c r="C45" i="9"/>
  <c r="C44" i="9"/>
  <c r="C43" i="9"/>
  <c r="C42" i="9"/>
  <c r="C7" i="8"/>
  <c r="C6" i="8"/>
  <c r="C15" i="8"/>
  <c r="C14" i="8"/>
  <c r="C23" i="8"/>
  <c r="C22" i="8"/>
  <c r="C31" i="8"/>
  <c r="C30" i="8"/>
  <c r="C63" i="8"/>
  <c r="C62" i="8"/>
  <c r="C55" i="8"/>
  <c r="C54" i="8"/>
  <c r="C47" i="8"/>
  <c r="C46" i="8"/>
  <c r="C39" i="8"/>
  <c r="C38" i="8"/>
  <c r="C77" i="6"/>
  <c r="C76" i="6"/>
  <c r="C75" i="6"/>
  <c r="C74" i="6"/>
  <c r="C10" i="10"/>
  <c r="C27" i="9"/>
  <c r="C28" i="9"/>
  <c r="C29" i="9"/>
  <c r="C61" i="8"/>
  <c r="C60" i="8"/>
  <c r="C59" i="8"/>
  <c r="C58" i="8"/>
  <c r="C53" i="8"/>
  <c r="C52" i="8"/>
  <c r="C51" i="8"/>
  <c r="C50" i="8"/>
  <c r="C45" i="8"/>
  <c r="C44" i="8"/>
  <c r="C43" i="8"/>
  <c r="C42" i="8"/>
  <c r="C35" i="8"/>
  <c r="C36" i="8"/>
  <c r="C37" i="8"/>
  <c r="C34" i="8"/>
  <c r="C19" i="8"/>
  <c r="C20" i="8"/>
  <c r="C21" i="8"/>
  <c r="C18" i="8"/>
  <c r="C27" i="8"/>
  <c r="C28" i="8"/>
  <c r="C29" i="8"/>
  <c r="C26" i="8"/>
  <c r="C11" i="8"/>
  <c r="C12" i="8"/>
  <c r="C13" i="8"/>
  <c r="C10" i="8"/>
  <c r="C5" i="8"/>
  <c r="C4" i="8"/>
  <c r="C3" i="8"/>
  <c r="C2" i="8"/>
  <c r="C6" i="4"/>
  <c r="C2" i="6"/>
  <c r="C7" i="4"/>
  <c r="C39" i="17"/>
  <c r="A39" i="17"/>
  <c r="C38" i="17"/>
  <c r="A38" i="17"/>
  <c r="C37" i="17"/>
  <c r="A37" i="17"/>
  <c r="C36" i="17"/>
  <c r="A36" i="17"/>
  <c r="C35" i="17"/>
  <c r="A35" i="17"/>
  <c r="C34" i="17"/>
  <c r="A34" i="17"/>
  <c r="C31" i="17"/>
  <c r="A31" i="17"/>
  <c r="C30" i="17"/>
  <c r="A30" i="17"/>
  <c r="C29" i="17"/>
  <c r="A29" i="17"/>
  <c r="C28" i="17"/>
  <c r="A28" i="17"/>
  <c r="C27" i="17"/>
  <c r="A27" i="17"/>
  <c r="C26" i="17"/>
  <c r="A26" i="17"/>
  <c r="C23" i="17"/>
  <c r="A23" i="17"/>
  <c r="C22" i="17"/>
  <c r="A22" i="17"/>
  <c r="C21" i="17"/>
  <c r="A21" i="17"/>
  <c r="C20" i="17"/>
  <c r="A20" i="17"/>
  <c r="C19" i="17"/>
  <c r="A19" i="17"/>
  <c r="C18" i="17"/>
  <c r="A18" i="17"/>
  <c r="C15" i="17"/>
  <c r="A15" i="17"/>
  <c r="C14" i="17"/>
  <c r="A14" i="17"/>
  <c r="C13" i="17"/>
  <c r="A13" i="17"/>
  <c r="C12" i="17"/>
  <c r="A12" i="17"/>
  <c r="C11" i="17"/>
  <c r="A11" i="17"/>
  <c r="C10" i="17"/>
  <c r="A10" i="17"/>
  <c r="C7" i="17"/>
  <c r="A7" i="17"/>
  <c r="C6" i="17"/>
  <c r="A6" i="17"/>
  <c r="C5" i="17"/>
  <c r="A5" i="17"/>
  <c r="C4" i="17"/>
  <c r="A4" i="17"/>
  <c r="C3" i="17"/>
  <c r="A3" i="17"/>
  <c r="C2" i="17"/>
  <c r="A2" i="17"/>
  <c r="C79" i="15"/>
  <c r="A79" i="15"/>
  <c r="C78" i="15"/>
  <c r="A78" i="15"/>
  <c r="C77" i="15"/>
  <c r="A77" i="15"/>
  <c r="C76" i="15"/>
  <c r="A76" i="15"/>
  <c r="C75" i="15"/>
  <c r="A75" i="15"/>
  <c r="C74" i="15"/>
  <c r="A74" i="15"/>
  <c r="C71" i="15"/>
  <c r="A71" i="15"/>
  <c r="C70" i="15"/>
  <c r="A70" i="15"/>
  <c r="C69" i="15"/>
  <c r="A69" i="15"/>
  <c r="C68" i="15"/>
  <c r="A68" i="15"/>
  <c r="C67" i="15"/>
  <c r="A67" i="15"/>
  <c r="C66" i="15"/>
  <c r="A66" i="15"/>
  <c r="C63" i="15"/>
  <c r="A63" i="15"/>
  <c r="C62" i="15"/>
  <c r="A62" i="15"/>
  <c r="C61" i="15"/>
  <c r="A61" i="15"/>
  <c r="C60" i="15"/>
  <c r="A60" i="15"/>
  <c r="C59" i="15"/>
  <c r="A59" i="15"/>
  <c r="C58" i="15"/>
  <c r="A58" i="15"/>
  <c r="C55" i="15"/>
  <c r="A55" i="15"/>
  <c r="C54" i="15"/>
  <c r="A54" i="15"/>
  <c r="C53" i="15"/>
  <c r="A53" i="15"/>
  <c r="C52" i="15"/>
  <c r="A52" i="15"/>
  <c r="C51" i="15"/>
  <c r="A51" i="15"/>
  <c r="C50" i="15"/>
  <c r="A50" i="15"/>
  <c r="C47" i="15"/>
  <c r="A47" i="15"/>
  <c r="C46" i="15"/>
  <c r="A46" i="15"/>
  <c r="C45" i="15"/>
  <c r="A45" i="15"/>
  <c r="C44" i="15"/>
  <c r="A44" i="15"/>
  <c r="C43" i="15"/>
  <c r="A43" i="15"/>
  <c r="C42" i="15"/>
  <c r="A42" i="15"/>
  <c r="C39" i="15"/>
  <c r="A39" i="15"/>
  <c r="C38" i="15"/>
  <c r="A38" i="15"/>
  <c r="C37" i="15"/>
  <c r="A37" i="15"/>
  <c r="C36" i="15"/>
  <c r="A36" i="15"/>
  <c r="C35" i="15"/>
  <c r="A35" i="15"/>
  <c r="C34" i="15"/>
  <c r="A34" i="15"/>
  <c r="C31" i="15"/>
  <c r="A31" i="15"/>
  <c r="C30" i="15"/>
  <c r="A30" i="15"/>
  <c r="C29" i="15"/>
  <c r="A29" i="15"/>
  <c r="C28" i="15"/>
  <c r="A28" i="15"/>
  <c r="C27" i="15"/>
  <c r="A27" i="15"/>
  <c r="C26" i="15"/>
  <c r="A26" i="15"/>
  <c r="C23" i="15"/>
  <c r="A23" i="15"/>
  <c r="C22" i="15"/>
  <c r="A22" i="15"/>
  <c r="C21" i="15"/>
  <c r="A21" i="15"/>
  <c r="C20" i="15"/>
  <c r="A20" i="15"/>
  <c r="C19" i="15"/>
  <c r="A19" i="15"/>
  <c r="C18" i="15"/>
  <c r="A18" i="15"/>
  <c r="C15" i="15"/>
  <c r="A15" i="15"/>
  <c r="C14" i="15"/>
  <c r="A14" i="15"/>
  <c r="C13" i="15"/>
  <c r="A13" i="15"/>
  <c r="C12" i="15"/>
  <c r="A12" i="15"/>
  <c r="C11" i="15"/>
  <c r="A11" i="15"/>
  <c r="C10" i="15"/>
  <c r="A10" i="15"/>
  <c r="C7" i="15"/>
  <c r="A7" i="15"/>
  <c r="C6" i="15"/>
  <c r="A6" i="15"/>
  <c r="C5" i="15"/>
  <c r="A5" i="15"/>
  <c r="C4" i="15"/>
  <c r="A4" i="15"/>
  <c r="C3" i="15"/>
  <c r="A3" i="15"/>
  <c r="C2" i="15"/>
  <c r="A2" i="15"/>
  <c r="C95" i="14"/>
  <c r="A95" i="14"/>
  <c r="C94" i="14"/>
  <c r="A94" i="14"/>
  <c r="C93" i="14"/>
  <c r="A93" i="14"/>
  <c r="C92" i="14"/>
  <c r="A92" i="14"/>
  <c r="C91" i="14"/>
  <c r="A91" i="14"/>
  <c r="C90" i="14"/>
  <c r="A90" i="14"/>
  <c r="C87" i="14"/>
  <c r="A87" i="14"/>
  <c r="C86" i="14"/>
  <c r="A86" i="14"/>
  <c r="C85" i="14"/>
  <c r="A85" i="14"/>
  <c r="C84" i="14"/>
  <c r="A84" i="14"/>
  <c r="C83" i="14"/>
  <c r="A83" i="14"/>
  <c r="C82" i="14"/>
  <c r="A82" i="14"/>
  <c r="C79" i="14"/>
  <c r="A79" i="14"/>
  <c r="C78" i="14"/>
  <c r="A78" i="14"/>
  <c r="C77" i="14"/>
  <c r="A77" i="14"/>
  <c r="C76" i="14"/>
  <c r="A76" i="14"/>
  <c r="C75" i="14"/>
  <c r="A75" i="14"/>
  <c r="C74" i="14"/>
  <c r="A74" i="14"/>
  <c r="C71" i="14"/>
  <c r="A71" i="14"/>
  <c r="C70" i="14"/>
  <c r="A70" i="14"/>
  <c r="C69" i="14"/>
  <c r="A69" i="14"/>
  <c r="C68" i="14"/>
  <c r="A68" i="14"/>
  <c r="C67" i="14"/>
  <c r="A67" i="14"/>
  <c r="C66" i="14"/>
  <c r="A66" i="14"/>
  <c r="C63" i="14"/>
  <c r="A63" i="14"/>
  <c r="C62" i="14"/>
  <c r="A62" i="14"/>
  <c r="C61" i="14"/>
  <c r="A61" i="14"/>
  <c r="C60" i="14"/>
  <c r="A60" i="14"/>
  <c r="C59" i="14"/>
  <c r="A59" i="14"/>
  <c r="C58" i="14"/>
  <c r="A58" i="14"/>
  <c r="C55" i="14"/>
  <c r="A55" i="14"/>
  <c r="C54" i="14"/>
  <c r="A54" i="14"/>
  <c r="C53" i="14"/>
  <c r="A53" i="14"/>
  <c r="C52" i="14"/>
  <c r="A52" i="14"/>
  <c r="C51" i="14"/>
  <c r="A51" i="14"/>
  <c r="C50" i="14"/>
  <c r="A50" i="14"/>
  <c r="C47" i="14"/>
  <c r="A47" i="14"/>
  <c r="C46" i="14"/>
  <c r="A46" i="14"/>
  <c r="C45" i="14"/>
  <c r="A45" i="14"/>
  <c r="C44" i="14"/>
  <c r="A44" i="14"/>
  <c r="C43" i="14"/>
  <c r="A43" i="14"/>
  <c r="C42" i="14"/>
  <c r="A42" i="14"/>
  <c r="C39" i="14"/>
  <c r="A39" i="14"/>
  <c r="C38" i="14"/>
  <c r="A38" i="14"/>
  <c r="C37" i="14"/>
  <c r="A37" i="14"/>
  <c r="C36" i="14"/>
  <c r="A36" i="14"/>
  <c r="C35" i="14"/>
  <c r="A35" i="14"/>
  <c r="C34" i="14"/>
  <c r="A34" i="14"/>
  <c r="C31" i="14"/>
  <c r="A31" i="14"/>
  <c r="C30" i="14"/>
  <c r="A30" i="14"/>
  <c r="C29" i="14"/>
  <c r="A29" i="14"/>
  <c r="C28" i="14"/>
  <c r="A28" i="14"/>
  <c r="C27" i="14"/>
  <c r="A27" i="14"/>
  <c r="C26" i="14"/>
  <c r="A26" i="14"/>
  <c r="C23" i="14"/>
  <c r="A23" i="14"/>
  <c r="C22" i="14"/>
  <c r="A22" i="14"/>
  <c r="C21" i="14"/>
  <c r="A21" i="14"/>
  <c r="C20" i="14"/>
  <c r="A20" i="14"/>
  <c r="C19" i="14"/>
  <c r="A19" i="14"/>
  <c r="C18" i="14"/>
  <c r="A18" i="14"/>
  <c r="C15" i="14"/>
  <c r="A15" i="14"/>
  <c r="C14" i="14"/>
  <c r="A14" i="14"/>
  <c r="C13" i="14"/>
  <c r="A13" i="14"/>
  <c r="C12" i="14"/>
  <c r="A12" i="14"/>
  <c r="C11" i="14"/>
  <c r="A11" i="14"/>
  <c r="C10" i="14"/>
  <c r="A10" i="14"/>
  <c r="C7" i="14"/>
  <c r="A7" i="14"/>
  <c r="C6" i="14"/>
  <c r="A6" i="14"/>
  <c r="C5" i="14"/>
  <c r="A5" i="14"/>
  <c r="C4" i="14"/>
  <c r="A4" i="14"/>
  <c r="C3" i="14"/>
  <c r="A3" i="14"/>
  <c r="C2" i="14"/>
  <c r="A2" i="14"/>
  <c r="C79" i="13"/>
  <c r="A79" i="13"/>
  <c r="C78" i="13"/>
  <c r="A78" i="13"/>
  <c r="C77" i="13"/>
  <c r="A77" i="13"/>
  <c r="C76" i="13"/>
  <c r="A76" i="13"/>
  <c r="C75" i="13"/>
  <c r="A75" i="13"/>
  <c r="C74" i="13"/>
  <c r="A74" i="13"/>
  <c r="C71" i="13"/>
  <c r="A71" i="13"/>
  <c r="C70" i="13"/>
  <c r="A70" i="13"/>
  <c r="C69" i="13"/>
  <c r="A69" i="13"/>
  <c r="C68" i="13"/>
  <c r="A68" i="13"/>
  <c r="C67" i="13"/>
  <c r="A67" i="13"/>
  <c r="C66" i="13"/>
  <c r="A66" i="13"/>
  <c r="C63" i="13"/>
  <c r="A63" i="13"/>
  <c r="C62" i="13"/>
  <c r="A62" i="13"/>
  <c r="C61" i="13"/>
  <c r="A61" i="13"/>
  <c r="C60" i="13"/>
  <c r="A60" i="13"/>
  <c r="C59" i="13"/>
  <c r="A59" i="13"/>
  <c r="C58" i="13"/>
  <c r="A58" i="13"/>
  <c r="C55" i="13"/>
  <c r="A55" i="13"/>
  <c r="C54" i="13"/>
  <c r="A54" i="13"/>
  <c r="C53" i="13"/>
  <c r="A53" i="13"/>
  <c r="C52" i="13"/>
  <c r="A52" i="13"/>
  <c r="C51" i="13"/>
  <c r="A51" i="13"/>
  <c r="C50" i="13"/>
  <c r="A50" i="13"/>
  <c r="C47" i="13"/>
  <c r="A47" i="13"/>
  <c r="C46" i="13"/>
  <c r="A46" i="13"/>
  <c r="C45" i="13"/>
  <c r="A45" i="13"/>
  <c r="C44" i="13"/>
  <c r="A44" i="13"/>
  <c r="C43" i="13"/>
  <c r="A43" i="13"/>
  <c r="C42" i="13"/>
  <c r="A42" i="13"/>
  <c r="C39" i="13"/>
  <c r="A39" i="13"/>
  <c r="C38" i="13"/>
  <c r="A38" i="13"/>
  <c r="C37" i="13"/>
  <c r="A37" i="13"/>
  <c r="C36" i="13"/>
  <c r="A36" i="13"/>
  <c r="C35" i="13"/>
  <c r="A35" i="13"/>
  <c r="C34" i="13"/>
  <c r="A34" i="13"/>
  <c r="C31" i="13"/>
  <c r="A31" i="13"/>
  <c r="C30" i="13"/>
  <c r="A30" i="13"/>
  <c r="C29" i="13"/>
  <c r="A29" i="13"/>
  <c r="C28" i="13"/>
  <c r="A28" i="13"/>
  <c r="C27" i="13"/>
  <c r="A27" i="13"/>
  <c r="C26" i="13"/>
  <c r="A26" i="13"/>
  <c r="C23" i="13"/>
  <c r="A23" i="13"/>
  <c r="C22" i="13"/>
  <c r="A22" i="13"/>
  <c r="C21" i="13"/>
  <c r="A21" i="13"/>
  <c r="C20" i="13"/>
  <c r="A20" i="13"/>
  <c r="C19" i="13"/>
  <c r="A19" i="13"/>
  <c r="C18" i="13"/>
  <c r="A18" i="13"/>
  <c r="C15" i="13"/>
  <c r="A15" i="13"/>
  <c r="C14" i="13"/>
  <c r="A14" i="13"/>
  <c r="C13" i="13"/>
  <c r="A13" i="13"/>
  <c r="C12" i="13"/>
  <c r="A12" i="13"/>
  <c r="C11" i="13"/>
  <c r="A11" i="13"/>
  <c r="C10" i="13"/>
  <c r="A10" i="13"/>
  <c r="C7" i="13"/>
  <c r="A7" i="13"/>
  <c r="C6" i="13"/>
  <c r="A6" i="13"/>
  <c r="C5" i="13"/>
  <c r="A5" i="13"/>
  <c r="C4" i="13"/>
  <c r="A4" i="13"/>
  <c r="C3" i="13"/>
  <c r="A3" i="13"/>
  <c r="C2" i="13"/>
  <c r="A2" i="13"/>
  <c r="C191" i="12"/>
  <c r="A191" i="12"/>
  <c r="C190" i="12"/>
  <c r="A190" i="12"/>
  <c r="C189" i="12"/>
  <c r="A189" i="12"/>
  <c r="C188" i="12"/>
  <c r="A188" i="12"/>
  <c r="C187" i="12"/>
  <c r="A187" i="12"/>
  <c r="C186" i="12"/>
  <c r="A186" i="12"/>
  <c r="C183" i="12"/>
  <c r="A183" i="12"/>
  <c r="C182" i="12"/>
  <c r="A182" i="12"/>
  <c r="C181" i="12"/>
  <c r="A181" i="12"/>
  <c r="C180" i="12"/>
  <c r="A180" i="12"/>
  <c r="C179" i="12"/>
  <c r="A179" i="12"/>
  <c r="C178" i="12"/>
  <c r="A178" i="12"/>
  <c r="C175" i="12"/>
  <c r="A175" i="12"/>
  <c r="C174" i="12"/>
  <c r="A174" i="12"/>
  <c r="C173" i="12"/>
  <c r="A173" i="12"/>
  <c r="C172" i="12"/>
  <c r="A172" i="12"/>
  <c r="C171" i="12"/>
  <c r="A171" i="12"/>
  <c r="C170" i="12"/>
  <c r="A170" i="12"/>
  <c r="C167" i="12"/>
  <c r="A167" i="12"/>
  <c r="C166" i="12"/>
  <c r="A166" i="12"/>
  <c r="C165" i="12"/>
  <c r="A165" i="12"/>
  <c r="C164" i="12"/>
  <c r="A164" i="12"/>
  <c r="C163" i="12"/>
  <c r="A163" i="12"/>
  <c r="C162" i="12"/>
  <c r="A162" i="12"/>
  <c r="C159" i="12"/>
  <c r="A159" i="12"/>
  <c r="C158" i="12"/>
  <c r="A158" i="12"/>
  <c r="C157" i="12"/>
  <c r="A157" i="12"/>
  <c r="C156" i="12"/>
  <c r="A156" i="12"/>
  <c r="C155" i="12"/>
  <c r="A155" i="12"/>
  <c r="C154" i="12"/>
  <c r="A154" i="12"/>
  <c r="C151" i="12"/>
  <c r="A151" i="12"/>
  <c r="C150" i="12"/>
  <c r="A150" i="12"/>
  <c r="C149" i="12"/>
  <c r="A149" i="12"/>
  <c r="C148" i="12"/>
  <c r="A148" i="12"/>
  <c r="C147" i="12"/>
  <c r="A147" i="12"/>
  <c r="C146" i="12"/>
  <c r="A146" i="12"/>
  <c r="C143" i="12"/>
  <c r="A143" i="12"/>
  <c r="C142" i="12"/>
  <c r="A142" i="12"/>
  <c r="C141" i="12"/>
  <c r="A141" i="12"/>
  <c r="C140" i="12"/>
  <c r="A140" i="12"/>
  <c r="C139" i="12"/>
  <c r="A139" i="12"/>
  <c r="C138" i="12"/>
  <c r="A138" i="12"/>
  <c r="C135" i="12"/>
  <c r="A135" i="12"/>
  <c r="C134" i="12"/>
  <c r="A134" i="12"/>
  <c r="C133" i="12"/>
  <c r="A133" i="12"/>
  <c r="C132" i="12"/>
  <c r="A132" i="12"/>
  <c r="C131" i="12"/>
  <c r="A131" i="12"/>
  <c r="C130" i="12"/>
  <c r="A130" i="12"/>
  <c r="C127" i="12"/>
  <c r="A127" i="12"/>
  <c r="C126" i="12"/>
  <c r="A126" i="12"/>
  <c r="C125" i="12"/>
  <c r="A125" i="12"/>
  <c r="C124" i="12"/>
  <c r="A124" i="12"/>
  <c r="C123" i="12"/>
  <c r="A123" i="12"/>
  <c r="C122" i="12"/>
  <c r="A122" i="12"/>
  <c r="C119" i="12"/>
  <c r="A119" i="12"/>
  <c r="C118" i="12"/>
  <c r="A118" i="12"/>
  <c r="C117" i="12"/>
  <c r="A117" i="12"/>
  <c r="C116" i="12"/>
  <c r="A116" i="12"/>
  <c r="C115" i="12"/>
  <c r="A115" i="12"/>
  <c r="C114" i="12"/>
  <c r="A114" i="12"/>
  <c r="C111" i="12"/>
  <c r="A111" i="12"/>
  <c r="C110" i="12"/>
  <c r="A110" i="12"/>
  <c r="C109" i="12"/>
  <c r="A109" i="12"/>
  <c r="C108" i="12"/>
  <c r="A108" i="12"/>
  <c r="C107" i="12"/>
  <c r="A107" i="12"/>
  <c r="C106" i="12"/>
  <c r="A106" i="12"/>
  <c r="C103" i="12"/>
  <c r="A103" i="12"/>
  <c r="C102" i="12"/>
  <c r="A102" i="12"/>
  <c r="C101" i="12"/>
  <c r="A101" i="12"/>
  <c r="C100" i="12"/>
  <c r="A100" i="12"/>
  <c r="C99" i="12"/>
  <c r="A99" i="12"/>
  <c r="C98" i="12"/>
  <c r="A98" i="12"/>
  <c r="C95" i="12"/>
  <c r="A95" i="12"/>
  <c r="C94" i="12"/>
  <c r="A94" i="12"/>
  <c r="C93" i="12"/>
  <c r="A93" i="12"/>
  <c r="C92" i="12"/>
  <c r="A92" i="12"/>
  <c r="C91" i="12"/>
  <c r="A91" i="12"/>
  <c r="C90" i="12"/>
  <c r="A90" i="12"/>
  <c r="C87" i="12"/>
  <c r="A87" i="12"/>
  <c r="C86" i="12"/>
  <c r="A86" i="12"/>
  <c r="C85" i="12"/>
  <c r="A85" i="12"/>
  <c r="C84" i="12"/>
  <c r="A84" i="12"/>
  <c r="C83" i="12"/>
  <c r="A83" i="12"/>
  <c r="C82" i="12"/>
  <c r="A82" i="12"/>
  <c r="C79" i="12"/>
  <c r="A79" i="12"/>
  <c r="C78" i="12"/>
  <c r="A78" i="12"/>
  <c r="C77" i="12"/>
  <c r="A77" i="12"/>
  <c r="C76" i="12"/>
  <c r="A76" i="12"/>
  <c r="C75" i="12"/>
  <c r="A75" i="12"/>
  <c r="C74" i="12"/>
  <c r="A74" i="12"/>
  <c r="C71" i="12"/>
  <c r="A71" i="12"/>
  <c r="C70" i="12"/>
  <c r="A70" i="12"/>
  <c r="C69" i="12"/>
  <c r="A69" i="12"/>
  <c r="C68" i="12"/>
  <c r="A68" i="12"/>
  <c r="C67" i="12"/>
  <c r="A67" i="12"/>
  <c r="C66" i="12"/>
  <c r="A66" i="12"/>
  <c r="C63" i="12"/>
  <c r="A63" i="12"/>
  <c r="C62" i="12"/>
  <c r="A62" i="12"/>
  <c r="C61" i="12"/>
  <c r="A61" i="12"/>
  <c r="C60" i="12"/>
  <c r="A60" i="12"/>
  <c r="C59" i="12"/>
  <c r="A59" i="12"/>
  <c r="C58" i="12"/>
  <c r="A58" i="12"/>
  <c r="C55" i="12"/>
  <c r="A55" i="12"/>
  <c r="C54" i="12"/>
  <c r="A54" i="12"/>
  <c r="C53" i="12"/>
  <c r="A53" i="12"/>
  <c r="C52" i="12"/>
  <c r="A52" i="12"/>
  <c r="C51" i="12"/>
  <c r="A51" i="12"/>
  <c r="C50" i="12"/>
  <c r="A50" i="12"/>
  <c r="C47" i="12"/>
  <c r="A47" i="12"/>
  <c r="C46" i="12"/>
  <c r="A46" i="12"/>
  <c r="C45" i="12"/>
  <c r="A45" i="12"/>
  <c r="C44" i="12"/>
  <c r="A44" i="12"/>
  <c r="C43" i="12"/>
  <c r="A43" i="12"/>
  <c r="C42" i="12"/>
  <c r="A42" i="12"/>
  <c r="C39" i="12"/>
  <c r="A39" i="12"/>
  <c r="C38" i="12"/>
  <c r="A38" i="12"/>
  <c r="C37" i="12"/>
  <c r="A37" i="12"/>
  <c r="C36" i="12"/>
  <c r="A36" i="12"/>
  <c r="C35" i="12"/>
  <c r="A35" i="12"/>
  <c r="C34" i="12"/>
  <c r="A34" i="12"/>
  <c r="C31" i="12"/>
  <c r="A31" i="12"/>
  <c r="C30" i="12"/>
  <c r="A30" i="12"/>
  <c r="C29" i="12"/>
  <c r="A29" i="12"/>
  <c r="C28" i="12"/>
  <c r="A28" i="12"/>
  <c r="C27" i="12"/>
  <c r="A27" i="12"/>
  <c r="C26" i="12"/>
  <c r="A26" i="12"/>
  <c r="C23" i="12"/>
  <c r="A23" i="12"/>
  <c r="C22" i="12"/>
  <c r="A22" i="12"/>
  <c r="C21" i="12"/>
  <c r="A21" i="12"/>
  <c r="C20" i="12"/>
  <c r="A20" i="12"/>
  <c r="C19" i="12"/>
  <c r="A19" i="12"/>
  <c r="C18" i="12"/>
  <c r="A18" i="12"/>
  <c r="C15" i="12"/>
  <c r="A15" i="12"/>
  <c r="C14" i="12"/>
  <c r="A14" i="12"/>
  <c r="C13" i="12"/>
  <c r="A13" i="12"/>
  <c r="C12" i="12"/>
  <c r="A12" i="12"/>
  <c r="C11" i="12"/>
  <c r="A11" i="12"/>
  <c r="C10" i="12"/>
  <c r="A10" i="12"/>
  <c r="C7" i="12"/>
  <c r="A7" i="12"/>
  <c r="C6" i="12"/>
  <c r="A6" i="12"/>
  <c r="C5" i="12"/>
  <c r="A5" i="12"/>
  <c r="C4" i="12"/>
  <c r="A4" i="12"/>
  <c r="C3" i="12"/>
  <c r="A3" i="12"/>
  <c r="C2" i="12"/>
  <c r="A2" i="12"/>
  <c r="C23" i="11"/>
  <c r="A23" i="11"/>
  <c r="C22" i="11"/>
  <c r="A22" i="11"/>
  <c r="C21" i="11"/>
  <c r="A21" i="11"/>
  <c r="C20" i="11"/>
  <c r="A20" i="11"/>
  <c r="C19" i="11"/>
  <c r="A19" i="11"/>
  <c r="C18" i="11"/>
  <c r="A18" i="11"/>
  <c r="C15" i="11"/>
  <c r="A15" i="11"/>
  <c r="C14" i="11"/>
  <c r="A14" i="11"/>
  <c r="C13" i="11"/>
  <c r="A13" i="11"/>
  <c r="C12" i="11"/>
  <c r="A12" i="11"/>
  <c r="C11" i="11"/>
  <c r="A11" i="11"/>
  <c r="C10" i="11"/>
  <c r="A10" i="11"/>
  <c r="C7" i="11"/>
  <c r="A7" i="11"/>
  <c r="C6" i="11"/>
  <c r="A6" i="11"/>
  <c r="C5" i="11"/>
  <c r="A5" i="11"/>
  <c r="C4" i="11"/>
  <c r="A4" i="11"/>
  <c r="C3" i="11"/>
  <c r="A3" i="11"/>
  <c r="C2" i="11"/>
  <c r="A2" i="11"/>
  <c r="C63" i="10"/>
  <c r="A63" i="10"/>
  <c r="C62" i="10"/>
  <c r="A62" i="10"/>
  <c r="C61" i="10"/>
  <c r="A61" i="10"/>
  <c r="C60" i="10"/>
  <c r="A60" i="10"/>
  <c r="C59" i="10"/>
  <c r="A59" i="10"/>
  <c r="C58" i="10"/>
  <c r="A58" i="10"/>
  <c r="C55" i="10"/>
  <c r="A55" i="10"/>
  <c r="C54" i="10"/>
  <c r="A54" i="10"/>
  <c r="C53" i="10"/>
  <c r="A53" i="10"/>
  <c r="C52" i="10"/>
  <c r="A52" i="10"/>
  <c r="C51" i="10"/>
  <c r="A51" i="10"/>
  <c r="C50" i="10"/>
  <c r="A50" i="10"/>
  <c r="C47" i="10"/>
  <c r="A47" i="10"/>
  <c r="C46" i="10"/>
  <c r="A46" i="10"/>
  <c r="C45" i="10"/>
  <c r="A45" i="10"/>
  <c r="C44" i="10"/>
  <c r="A44" i="10"/>
  <c r="C43" i="10"/>
  <c r="A43" i="10"/>
  <c r="C42" i="10"/>
  <c r="A42" i="10"/>
  <c r="C39" i="10"/>
  <c r="A39" i="10"/>
  <c r="C38" i="10"/>
  <c r="A38" i="10"/>
  <c r="C37" i="10"/>
  <c r="A37" i="10"/>
  <c r="C36" i="10"/>
  <c r="A36" i="10"/>
  <c r="C35" i="10"/>
  <c r="A35" i="10"/>
  <c r="C34" i="10"/>
  <c r="A34" i="10"/>
  <c r="C31" i="10"/>
  <c r="A31" i="10"/>
  <c r="C30" i="10"/>
  <c r="A30" i="10"/>
  <c r="C29" i="10"/>
  <c r="A29" i="10"/>
  <c r="C28" i="10"/>
  <c r="A28" i="10"/>
  <c r="C27" i="10"/>
  <c r="A27" i="10"/>
  <c r="C26" i="10"/>
  <c r="A26" i="10"/>
  <c r="C23" i="10"/>
  <c r="A23" i="10"/>
  <c r="C22" i="10"/>
  <c r="A22" i="10"/>
  <c r="C21" i="10"/>
  <c r="A21" i="10"/>
  <c r="C20" i="10"/>
  <c r="A20" i="10"/>
  <c r="C19" i="10"/>
  <c r="A19" i="10"/>
  <c r="C18" i="10"/>
  <c r="A18" i="10"/>
  <c r="C15" i="10"/>
  <c r="A15" i="10"/>
  <c r="C14" i="10"/>
  <c r="A14" i="10"/>
  <c r="C13" i="10"/>
  <c r="A13" i="10"/>
  <c r="C12" i="10"/>
  <c r="A12" i="10"/>
  <c r="C11" i="10"/>
  <c r="A11" i="10"/>
  <c r="A10" i="10"/>
  <c r="C7" i="10"/>
  <c r="A7" i="10"/>
  <c r="C6" i="10"/>
  <c r="A6" i="10"/>
  <c r="C5" i="10"/>
  <c r="A5" i="10"/>
  <c r="C4" i="10"/>
  <c r="A4" i="10"/>
  <c r="C3" i="10"/>
  <c r="A3" i="10"/>
  <c r="C2" i="10"/>
  <c r="A2" i="10"/>
  <c r="A55" i="9"/>
  <c r="A54" i="9"/>
  <c r="A53" i="9"/>
  <c r="A52" i="9"/>
  <c r="A51" i="9"/>
  <c r="A50" i="9"/>
  <c r="A47" i="9"/>
  <c r="A46" i="9"/>
  <c r="A45" i="9"/>
  <c r="A44" i="9"/>
  <c r="A43" i="9"/>
  <c r="A42" i="9"/>
  <c r="C39" i="9"/>
  <c r="A39" i="9"/>
  <c r="C38" i="9"/>
  <c r="A38" i="9"/>
  <c r="C37" i="9"/>
  <c r="A37" i="9"/>
  <c r="C36" i="9"/>
  <c r="A36" i="9"/>
  <c r="C35" i="9"/>
  <c r="A35" i="9"/>
  <c r="C34" i="9"/>
  <c r="A34" i="9"/>
  <c r="A31" i="9"/>
  <c r="A30" i="9"/>
  <c r="A29" i="9"/>
  <c r="A28" i="9"/>
  <c r="A27" i="9"/>
  <c r="A26" i="9"/>
  <c r="C23" i="9"/>
  <c r="A23" i="9"/>
  <c r="C22" i="9"/>
  <c r="A22" i="9"/>
  <c r="C21" i="9"/>
  <c r="A21" i="9"/>
  <c r="C20" i="9"/>
  <c r="A20" i="9"/>
  <c r="C19" i="9"/>
  <c r="A19" i="9"/>
  <c r="C18" i="9"/>
  <c r="A18" i="9"/>
  <c r="C15" i="9"/>
  <c r="A15" i="9"/>
  <c r="C14" i="9"/>
  <c r="A14" i="9"/>
  <c r="C13" i="9"/>
  <c r="A13" i="9"/>
  <c r="C12" i="9"/>
  <c r="A12" i="9"/>
  <c r="C11" i="9"/>
  <c r="A11" i="9"/>
  <c r="C10" i="9"/>
  <c r="A10" i="9"/>
  <c r="C7" i="9"/>
  <c r="A7" i="9"/>
  <c r="C6" i="9"/>
  <c r="A6" i="9"/>
  <c r="C5" i="9"/>
  <c r="A5" i="9"/>
  <c r="C4" i="9"/>
  <c r="A4" i="9"/>
  <c r="C3" i="9"/>
  <c r="A3" i="9"/>
  <c r="C2" i="9"/>
  <c r="A2" i="9"/>
  <c r="A63" i="8"/>
  <c r="A62" i="8"/>
  <c r="A61" i="8"/>
  <c r="A60" i="8"/>
  <c r="A59" i="8"/>
  <c r="A58" i="8"/>
  <c r="A55" i="8"/>
  <c r="A54" i="8"/>
  <c r="A53" i="8"/>
  <c r="A52" i="8"/>
  <c r="A51" i="8"/>
  <c r="A50" i="8"/>
  <c r="A47" i="8"/>
  <c r="A46" i="8"/>
  <c r="A45" i="8"/>
  <c r="A44" i="8"/>
  <c r="A43" i="8"/>
  <c r="A42" i="8"/>
  <c r="A39" i="8"/>
  <c r="A38" i="8"/>
  <c r="A37" i="8"/>
  <c r="A36" i="8"/>
  <c r="A35" i="8"/>
  <c r="A34" i="8"/>
  <c r="A31" i="8"/>
  <c r="A30" i="8"/>
  <c r="A29" i="8"/>
  <c r="A28" i="8"/>
  <c r="A27" i="8"/>
  <c r="A26" i="8"/>
  <c r="A23" i="8"/>
  <c r="A22" i="8"/>
  <c r="A21" i="8"/>
  <c r="A20" i="8"/>
  <c r="A19" i="8"/>
  <c r="A18" i="8"/>
  <c r="A15" i="8"/>
  <c r="A14" i="8"/>
  <c r="A13" i="8"/>
  <c r="A12" i="8"/>
  <c r="A11" i="8"/>
  <c r="A10" i="8"/>
  <c r="A7" i="8"/>
  <c r="A6" i="8"/>
  <c r="A5" i="8"/>
  <c r="A4" i="8"/>
  <c r="A3" i="8"/>
  <c r="A2" i="8"/>
  <c r="C71" i="7"/>
  <c r="A71" i="7"/>
  <c r="C70" i="7"/>
  <c r="A70" i="7"/>
  <c r="C69" i="7"/>
  <c r="A69" i="7"/>
  <c r="C68" i="7"/>
  <c r="A68" i="7"/>
  <c r="C67" i="7"/>
  <c r="A67" i="7"/>
  <c r="C66" i="7"/>
  <c r="A66" i="7"/>
  <c r="C63" i="7"/>
  <c r="A63" i="7"/>
  <c r="C62" i="7"/>
  <c r="A62" i="7"/>
  <c r="C61" i="7"/>
  <c r="A61" i="7"/>
  <c r="C60" i="7"/>
  <c r="A60" i="7"/>
  <c r="C59" i="7"/>
  <c r="A59" i="7"/>
  <c r="C58" i="7"/>
  <c r="A58" i="7"/>
  <c r="C55" i="7"/>
  <c r="A55" i="7"/>
  <c r="C54" i="7"/>
  <c r="A54" i="7"/>
  <c r="C53" i="7"/>
  <c r="A53" i="7"/>
  <c r="C52" i="7"/>
  <c r="A52" i="7"/>
  <c r="C51" i="7"/>
  <c r="A51" i="7"/>
  <c r="C50" i="7"/>
  <c r="A50" i="7"/>
  <c r="C47" i="7"/>
  <c r="A47" i="7"/>
  <c r="C46" i="7"/>
  <c r="A46" i="7"/>
  <c r="C45" i="7"/>
  <c r="A45" i="7"/>
  <c r="C44" i="7"/>
  <c r="A44" i="7"/>
  <c r="C43" i="7"/>
  <c r="A43" i="7"/>
  <c r="C42" i="7"/>
  <c r="A42" i="7"/>
  <c r="C39" i="7"/>
  <c r="A39" i="7"/>
  <c r="C38" i="7"/>
  <c r="A38" i="7"/>
  <c r="C37" i="7"/>
  <c r="A37" i="7"/>
  <c r="C36" i="7"/>
  <c r="A36" i="7"/>
  <c r="C35" i="7"/>
  <c r="A35" i="7"/>
  <c r="C34" i="7"/>
  <c r="A34" i="7"/>
  <c r="C31" i="7"/>
  <c r="A31" i="7"/>
  <c r="C30" i="7"/>
  <c r="A30" i="7"/>
  <c r="C29" i="7"/>
  <c r="A29" i="7"/>
  <c r="C28" i="7"/>
  <c r="A28" i="7"/>
  <c r="C27" i="7"/>
  <c r="A27" i="7"/>
  <c r="C26" i="7"/>
  <c r="A26" i="7"/>
  <c r="C23" i="7"/>
  <c r="A23" i="7"/>
  <c r="C22" i="7"/>
  <c r="A22" i="7"/>
  <c r="C21" i="7"/>
  <c r="A21" i="7"/>
  <c r="C20" i="7"/>
  <c r="A20" i="7"/>
  <c r="C19" i="7"/>
  <c r="A19" i="7"/>
  <c r="C18" i="7"/>
  <c r="A18" i="7"/>
  <c r="C15" i="7"/>
  <c r="A15" i="7"/>
  <c r="C14" i="7"/>
  <c r="A14" i="7"/>
  <c r="C13" i="7"/>
  <c r="A13" i="7"/>
  <c r="C12" i="7"/>
  <c r="A12" i="7"/>
  <c r="C11" i="7"/>
  <c r="A11" i="7"/>
  <c r="C10" i="7"/>
  <c r="A10" i="7"/>
  <c r="C7" i="7"/>
  <c r="A7" i="7"/>
  <c r="C6" i="7"/>
  <c r="A6" i="7"/>
  <c r="C5" i="7"/>
  <c r="A5" i="7"/>
  <c r="C4" i="7"/>
  <c r="A4" i="7"/>
  <c r="C3" i="7"/>
  <c r="A3" i="7"/>
  <c r="C2" i="7"/>
  <c r="A2" i="7"/>
  <c r="C79" i="6"/>
  <c r="A79" i="6"/>
  <c r="C78" i="6"/>
  <c r="A78" i="6"/>
  <c r="A77" i="6"/>
  <c r="A76" i="6"/>
  <c r="A75" i="6"/>
  <c r="A74" i="6"/>
  <c r="C71" i="6"/>
  <c r="A71" i="6"/>
  <c r="C70" i="6"/>
  <c r="A70" i="6"/>
  <c r="C69" i="6"/>
  <c r="A69" i="6"/>
  <c r="C68" i="6"/>
  <c r="A68" i="6"/>
  <c r="C67" i="6"/>
  <c r="A67" i="6"/>
  <c r="C66" i="6"/>
  <c r="A66" i="6"/>
  <c r="C63" i="6"/>
  <c r="A63" i="6"/>
  <c r="C62" i="6"/>
  <c r="A62" i="6"/>
  <c r="C61" i="6"/>
  <c r="A61" i="6"/>
  <c r="C60" i="6"/>
  <c r="A60" i="6"/>
  <c r="C59" i="6"/>
  <c r="A59" i="6"/>
  <c r="C58" i="6"/>
  <c r="A58" i="6"/>
  <c r="C55" i="6"/>
  <c r="A55" i="6"/>
  <c r="C54" i="6"/>
  <c r="A54" i="6"/>
  <c r="C53" i="6"/>
  <c r="A53" i="6"/>
  <c r="C52" i="6"/>
  <c r="A52" i="6"/>
  <c r="C51" i="6"/>
  <c r="A51" i="6"/>
  <c r="C50" i="6"/>
  <c r="A50" i="6"/>
  <c r="C47" i="6"/>
  <c r="A47" i="6"/>
  <c r="C46" i="6"/>
  <c r="A46" i="6"/>
  <c r="C45" i="6"/>
  <c r="A45" i="6"/>
  <c r="C44" i="6"/>
  <c r="A44" i="6"/>
  <c r="C43" i="6"/>
  <c r="A43" i="6"/>
  <c r="C42" i="6"/>
  <c r="A42" i="6"/>
  <c r="C39" i="6"/>
  <c r="A39" i="6"/>
  <c r="C38" i="6"/>
  <c r="A38" i="6"/>
  <c r="C37" i="6"/>
  <c r="A37" i="6"/>
  <c r="C36" i="6"/>
  <c r="A36" i="6"/>
  <c r="C35" i="6"/>
  <c r="A35" i="6"/>
  <c r="C34" i="6"/>
  <c r="A34" i="6"/>
  <c r="C31" i="6"/>
  <c r="A31" i="6"/>
  <c r="C30" i="6"/>
  <c r="A30" i="6"/>
  <c r="C29" i="6"/>
  <c r="A29" i="6"/>
  <c r="C28" i="6"/>
  <c r="A28" i="6"/>
  <c r="C27" i="6"/>
  <c r="A27" i="6"/>
  <c r="C26" i="6"/>
  <c r="A26" i="6"/>
  <c r="C23" i="6"/>
  <c r="A23" i="6"/>
  <c r="C22" i="6"/>
  <c r="A22" i="6"/>
  <c r="C21" i="6"/>
  <c r="A21" i="6"/>
  <c r="C20" i="6"/>
  <c r="A20" i="6"/>
  <c r="C19" i="6"/>
  <c r="A19" i="6"/>
  <c r="C18" i="6"/>
  <c r="A18" i="6"/>
  <c r="C15" i="6"/>
  <c r="A15" i="6"/>
  <c r="C14" i="6"/>
  <c r="A14" i="6"/>
  <c r="C13" i="6"/>
  <c r="A13" i="6"/>
  <c r="C12" i="6"/>
  <c r="A12" i="6"/>
  <c r="C11" i="6"/>
  <c r="A11" i="6"/>
  <c r="C10" i="6"/>
  <c r="A10" i="6"/>
  <c r="C7" i="6"/>
  <c r="A7" i="6"/>
  <c r="C6" i="6"/>
  <c r="A6" i="6"/>
  <c r="C5" i="6"/>
  <c r="A5" i="6"/>
  <c r="C4" i="6"/>
  <c r="A4" i="6"/>
  <c r="C3" i="6"/>
  <c r="A3" i="6"/>
  <c r="A2" i="6"/>
  <c r="C71" i="5"/>
  <c r="A71" i="5"/>
  <c r="C70" i="5"/>
  <c r="A70" i="5"/>
  <c r="C69" i="5"/>
  <c r="A69" i="5"/>
  <c r="C68" i="5"/>
  <c r="A68" i="5"/>
  <c r="C67" i="5"/>
  <c r="A67" i="5"/>
  <c r="C66" i="5"/>
  <c r="A66" i="5"/>
  <c r="C63" i="5"/>
  <c r="A63" i="5"/>
  <c r="C62" i="5"/>
  <c r="A62" i="5"/>
  <c r="C61" i="5"/>
  <c r="A61" i="5"/>
  <c r="C60" i="5"/>
  <c r="A60" i="5"/>
  <c r="C59" i="5"/>
  <c r="A59" i="5"/>
  <c r="C58" i="5"/>
  <c r="A58" i="5"/>
  <c r="C55" i="5"/>
  <c r="A55" i="5"/>
  <c r="C54" i="5"/>
  <c r="A54" i="5"/>
  <c r="C53" i="5"/>
  <c r="A53" i="5"/>
  <c r="C52" i="5"/>
  <c r="A52" i="5"/>
  <c r="C51" i="5"/>
  <c r="A51" i="5"/>
  <c r="C50" i="5"/>
  <c r="A50" i="5"/>
  <c r="C47" i="5"/>
  <c r="A47" i="5"/>
  <c r="C46" i="5"/>
  <c r="A46" i="5"/>
  <c r="C45" i="5"/>
  <c r="A45" i="5"/>
  <c r="C44" i="5"/>
  <c r="A44" i="5"/>
  <c r="C43" i="5"/>
  <c r="A43" i="5"/>
  <c r="C42" i="5"/>
  <c r="A42" i="5"/>
  <c r="C39" i="5"/>
  <c r="A39" i="5"/>
  <c r="C38" i="5"/>
  <c r="A38" i="5"/>
  <c r="C37" i="5"/>
  <c r="A37" i="5"/>
  <c r="C36" i="5"/>
  <c r="A36" i="5"/>
  <c r="C35" i="5"/>
  <c r="A35" i="5"/>
  <c r="C34" i="5"/>
  <c r="A34" i="5"/>
  <c r="C31" i="5"/>
  <c r="A31" i="5"/>
  <c r="C30" i="5"/>
  <c r="A30" i="5"/>
  <c r="C29" i="5"/>
  <c r="A29" i="5"/>
  <c r="C28" i="5"/>
  <c r="A28" i="5"/>
  <c r="C27" i="5"/>
  <c r="A27" i="5"/>
  <c r="C26" i="5"/>
  <c r="A26" i="5"/>
  <c r="C23" i="5"/>
  <c r="A23" i="5"/>
  <c r="C22" i="5"/>
  <c r="A22" i="5"/>
  <c r="C21" i="5"/>
  <c r="A21" i="5"/>
  <c r="C20" i="5"/>
  <c r="A20" i="5"/>
  <c r="C19" i="5"/>
  <c r="A19" i="5"/>
  <c r="C18" i="5"/>
  <c r="A18" i="5"/>
  <c r="C15" i="5"/>
  <c r="A15" i="5"/>
  <c r="C14" i="5"/>
  <c r="A14" i="5"/>
  <c r="C13" i="5"/>
  <c r="A13" i="5"/>
  <c r="C12" i="5"/>
  <c r="A12" i="5"/>
  <c r="C11" i="5"/>
  <c r="A11" i="5"/>
  <c r="C10" i="5"/>
  <c r="A10" i="5"/>
  <c r="C7" i="5"/>
  <c r="A7" i="5"/>
  <c r="C6" i="5"/>
  <c r="A6" i="5"/>
  <c r="C5" i="5"/>
  <c r="A5" i="5"/>
  <c r="C4" i="5"/>
  <c r="A4" i="5"/>
  <c r="C3" i="5"/>
  <c r="A3" i="5"/>
  <c r="C2" i="5"/>
  <c r="A2" i="5"/>
  <c r="C23" i="4"/>
  <c r="A23" i="4"/>
  <c r="C22" i="4"/>
  <c r="A22" i="4"/>
  <c r="C21" i="4"/>
  <c r="A21" i="4"/>
  <c r="C20" i="4"/>
  <c r="A20" i="4"/>
  <c r="C19" i="4"/>
  <c r="A19" i="4"/>
  <c r="C18" i="4"/>
  <c r="A18" i="4"/>
  <c r="C15" i="4"/>
  <c r="A15" i="4"/>
  <c r="C14" i="4"/>
  <c r="A14" i="4"/>
  <c r="C13" i="4"/>
  <c r="A13" i="4"/>
  <c r="C12" i="4"/>
  <c r="A12" i="4"/>
  <c r="C11" i="4"/>
  <c r="A11" i="4"/>
  <c r="C10" i="4"/>
  <c r="A10" i="4"/>
  <c r="A7" i="4"/>
  <c r="A6" i="4"/>
  <c r="C5" i="4"/>
  <c r="A5" i="4"/>
  <c r="C4" i="4"/>
  <c r="A4" i="4"/>
  <c r="C3" i="4"/>
  <c r="A3" i="4"/>
  <c r="C2" i="4"/>
  <c r="A2" i="4"/>
  <c r="A63" i="3"/>
  <c r="F63" i="3"/>
  <c r="E63" i="3"/>
  <c r="D63" i="3"/>
  <c r="C63" i="3"/>
  <c r="B63" i="3"/>
  <c r="A62" i="3"/>
  <c r="F62" i="3"/>
  <c r="E62" i="3"/>
  <c r="D62" i="3"/>
  <c r="C62" i="3"/>
  <c r="B62" i="3"/>
  <c r="A61" i="3"/>
  <c r="F61" i="3"/>
  <c r="E61" i="3"/>
  <c r="D61" i="3"/>
  <c r="C61" i="3"/>
  <c r="B61" i="3"/>
  <c r="A60" i="3"/>
  <c r="F60" i="3"/>
  <c r="E60" i="3"/>
  <c r="D60" i="3"/>
  <c r="C60" i="3"/>
  <c r="B60" i="3"/>
  <c r="A59" i="3"/>
  <c r="F59" i="3"/>
  <c r="E59" i="3"/>
  <c r="D59" i="3"/>
  <c r="C59" i="3"/>
  <c r="B59" i="3"/>
  <c r="A58" i="3"/>
  <c r="F58" i="3"/>
  <c r="E58" i="3"/>
  <c r="D58" i="3"/>
  <c r="C58" i="3"/>
  <c r="B58" i="3"/>
  <c r="A57" i="3"/>
  <c r="F57" i="3"/>
  <c r="E57" i="3"/>
  <c r="D57" i="3"/>
  <c r="C57" i="3"/>
  <c r="B57" i="3"/>
  <c r="A56" i="3"/>
  <c r="F56" i="3"/>
  <c r="E56" i="3"/>
  <c r="D56" i="3"/>
  <c r="C56" i="3"/>
  <c r="B56" i="3"/>
  <c r="A55" i="3"/>
  <c r="F55" i="3"/>
  <c r="E55" i="3"/>
  <c r="D55" i="3"/>
  <c r="C55" i="3"/>
  <c r="B55" i="3"/>
  <c r="A54" i="3"/>
  <c r="F54" i="3"/>
  <c r="E54" i="3"/>
  <c r="D54" i="3"/>
  <c r="C54" i="3"/>
  <c r="B54" i="3"/>
  <c r="A53" i="3"/>
  <c r="F53" i="3"/>
  <c r="E53" i="3"/>
  <c r="D53" i="3"/>
  <c r="C53" i="3"/>
  <c r="B53" i="3"/>
  <c r="A52" i="3"/>
  <c r="F52" i="3"/>
  <c r="E52" i="3"/>
  <c r="D52" i="3"/>
  <c r="C52" i="3"/>
  <c r="B52" i="3"/>
  <c r="A51" i="3"/>
  <c r="F51" i="3"/>
  <c r="E51" i="3"/>
  <c r="D51" i="3"/>
  <c r="C51" i="3"/>
  <c r="B51" i="3"/>
  <c r="A50" i="3"/>
  <c r="F50" i="3"/>
  <c r="E50" i="3"/>
  <c r="D50" i="3"/>
  <c r="C50" i="3"/>
  <c r="B50" i="3"/>
  <c r="A49" i="3"/>
  <c r="F49" i="3"/>
  <c r="E49" i="3"/>
  <c r="D49" i="3"/>
  <c r="C49" i="3"/>
  <c r="B49" i="3"/>
  <c r="A48" i="3"/>
  <c r="F48" i="3"/>
  <c r="E48" i="3"/>
  <c r="D48" i="3"/>
  <c r="C48" i="3"/>
  <c r="B48" i="3"/>
  <c r="A47" i="3"/>
  <c r="F47" i="3"/>
  <c r="E47" i="3"/>
  <c r="D47" i="3"/>
  <c r="C47" i="3"/>
  <c r="B47" i="3"/>
  <c r="A46" i="3"/>
  <c r="F46" i="3"/>
  <c r="E46" i="3"/>
  <c r="D46" i="3"/>
  <c r="C46" i="3"/>
  <c r="B46" i="3"/>
  <c r="A45" i="3"/>
  <c r="F45" i="3"/>
  <c r="E45" i="3"/>
  <c r="D45" i="3"/>
  <c r="C45" i="3"/>
  <c r="B45" i="3"/>
  <c r="A44" i="3"/>
  <c r="F44" i="3"/>
  <c r="E44" i="3"/>
  <c r="D44" i="3"/>
  <c r="C44" i="3"/>
  <c r="B44" i="3"/>
  <c r="A43" i="3"/>
  <c r="F43" i="3"/>
  <c r="E43" i="3"/>
  <c r="D43" i="3"/>
  <c r="C43" i="3"/>
  <c r="B43" i="3"/>
  <c r="A42" i="3"/>
  <c r="F42" i="3"/>
  <c r="E42" i="3"/>
  <c r="D42" i="3"/>
  <c r="C42" i="3"/>
  <c r="B42" i="3"/>
  <c r="A41" i="3"/>
  <c r="F41" i="3"/>
  <c r="E41" i="3"/>
  <c r="D41" i="3"/>
  <c r="C41" i="3"/>
  <c r="B41" i="3"/>
  <c r="A40" i="3"/>
  <c r="F40" i="3"/>
  <c r="E40" i="3"/>
  <c r="D40" i="3"/>
  <c r="C40" i="3"/>
  <c r="B40" i="3"/>
  <c r="A39" i="3"/>
  <c r="F39" i="3"/>
  <c r="E39" i="3"/>
  <c r="D39" i="3"/>
  <c r="C39" i="3"/>
  <c r="B39" i="3"/>
  <c r="A38" i="3"/>
  <c r="F38" i="3"/>
  <c r="E38" i="3"/>
  <c r="D38" i="3"/>
  <c r="C38" i="3"/>
  <c r="B38" i="3"/>
  <c r="A37" i="3"/>
  <c r="F37" i="3"/>
  <c r="E37" i="3"/>
  <c r="D37" i="3"/>
  <c r="C37" i="3"/>
  <c r="B37" i="3"/>
  <c r="A36" i="3"/>
  <c r="F36" i="3"/>
  <c r="E36" i="3"/>
  <c r="D36" i="3"/>
  <c r="C36" i="3"/>
  <c r="B36" i="3"/>
  <c r="A35" i="3"/>
  <c r="F35" i="3"/>
  <c r="E35" i="3"/>
  <c r="D35" i="3"/>
  <c r="C35" i="3"/>
  <c r="B35" i="3"/>
  <c r="A34" i="3"/>
  <c r="F34" i="3"/>
  <c r="E34" i="3"/>
  <c r="D34" i="3"/>
  <c r="C34" i="3"/>
  <c r="B34" i="3"/>
  <c r="A33" i="3"/>
  <c r="A31" i="3"/>
  <c r="F31" i="3"/>
  <c r="E31" i="3"/>
  <c r="D31" i="3"/>
  <c r="C31" i="3"/>
  <c r="B31" i="3"/>
  <c r="A30" i="3"/>
  <c r="F30" i="3"/>
  <c r="E30" i="3"/>
  <c r="D30" i="3"/>
  <c r="C30" i="3"/>
  <c r="B30" i="3"/>
  <c r="A29" i="3"/>
  <c r="F29" i="3"/>
  <c r="E29" i="3"/>
  <c r="D29" i="3"/>
  <c r="C29" i="3"/>
  <c r="B29" i="3"/>
  <c r="A28" i="3"/>
  <c r="F28" i="3"/>
  <c r="E28" i="3"/>
  <c r="D28" i="3"/>
  <c r="C28" i="3"/>
  <c r="B28" i="3"/>
  <c r="A27" i="3"/>
  <c r="F27" i="3"/>
  <c r="E27" i="3"/>
  <c r="D27" i="3"/>
  <c r="C27" i="3"/>
  <c r="B27" i="3"/>
  <c r="A26" i="3"/>
  <c r="F26" i="3"/>
  <c r="E26" i="3"/>
  <c r="D26" i="3"/>
  <c r="C26" i="3"/>
  <c r="B26" i="3"/>
  <c r="A25" i="3"/>
  <c r="F25" i="3"/>
  <c r="E25" i="3"/>
  <c r="D25" i="3"/>
  <c r="C25" i="3"/>
  <c r="B25" i="3"/>
  <c r="A24" i="3"/>
  <c r="F24" i="3"/>
  <c r="E24" i="3"/>
  <c r="D24" i="3"/>
  <c r="C24" i="3"/>
  <c r="B24" i="3"/>
  <c r="A23" i="3"/>
  <c r="F23" i="3"/>
  <c r="E23" i="3"/>
  <c r="D23" i="3"/>
  <c r="C23" i="3"/>
  <c r="B23" i="3"/>
  <c r="A22" i="3"/>
  <c r="F22" i="3"/>
  <c r="E22" i="3"/>
  <c r="D22" i="3"/>
  <c r="C22" i="3"/>
  <c r="B22" i="3"/>
  <c r="A21" i="3"/>
  <c r="F21" i="3"/>
  <c r="E21" i="3"/>
  <c r="D21" i="3"/>
  <c r="C21" i="3"/>
  <c r="B21" i="3"/>
  <c r="A20" i="3"/>
  <c r="F20" i="3"/>
  <c r="E20" i="3"/>
  <c r="D20" i="3"/>
  <c r="C20" i="3"/>
  <c r="B20" i="3"/>
  <c r="A19" i="3"/>
  <c r="F19" i="3"/>
  <c r="E19" i="3"/>
  <c r="D19" i="3"/>
  <c r="C19" i="3"/>
  <c r="B19" i="3"/>
  <c r="A18" i="3"/>
  <c r="F18" i="3"/>
  <c r="E18" i="3"/>
  <c r="D18" i="3"/>
  <c r="C18" i="3"/>
  <c r="B18" i="3"/>
  <c r="A17" i="3"/>
  <c r="F17" i="3"/>
  <c r="E17" i="3"/>
  <c r="D17" i="3"/>
  <c r="C17" i="3"/>
  <c r="B17" i="3"/>
  <c r="A16" i="3"/>
  <c r="F16" i="3"/>
  <c r="E16" i="3"/>
  <c r="D16" i="3"/>
  <c r="C16" i="3"/>
  <c r="B16" i="3"/>
  <c r="A15" i="3"/>
  <c r="F15" i="3"/>
  <c r="E15" i="3"/>
  <c r="D15" i="3"/>
  <c r="C15" i="3"/>
  <c r="B15" i="3"/>
  <c r="A14" i="3"/>
  <c r="F14" i="3"/>
  <c r="E14" i="3"/>
  <c r="D14" i="3"/>
  <c r="C14" i="3"/>
  <c r="B14" i="3"/>
  <c r="A13" i="3"/>
  <c r="F13" i="3"/>
  <c r="E13" i="3"/>
  <c r="D13" i="3"/>
  <c r="C13" i="3"/>
  <c r="B13" i="3"/>
  <c r="A12" i="3"/>
  <c r="F12" i="3"/>
  <c r="E12" i="3"/>
  <c r="D12" i="3"/>
  <c r="C12" i="3"/>
  <c r="B12" i="3"/>
  <c r="A11" i="3"/>
  <c r="F11" i="3"/>
  <c r="E11" i="3"/>
  <c r="D11" i="3"/>
  <c r="C11" i="3"/>
  <c r="B11" i="3"/>
  <c r="A10" i="3"/>
  <c r="F10" i="3"/>
  <c r="E10" i="3"/>
  <c r="D10" i="3"/>
  <c r="C10" i="3"/>
  <c r="B10" i="3"/>
  <c r="A9" i="3"/>
  <c r="F9" i="3"/>
  <c r="E9" i="3"/>
  <c r="D9" i="3"/>
  <c r="C9" i="3"/>
  <c r="B9" i="3"/>
  <c r="A8" i="3"/>
  <c r="F8" i="3"/>
  <c r="E8" i="3"/>
  <c r="D8" i="3"/>
  <c r="C8" i="3"/>
  <c r="B8" i="3"/>
  <c r="A7" i="3"/>
  <c r="F7" i="3"/>
  <c r="E7" i="3"/>
  <c r="D7" i="3"/>
  <c r="C7" i="3"/>
  <c r="B7" i="3"/>
  <c r="A6" i="3"/>
  <c r="F6" i="3"/>
  <c r="E6" i="3"/>
  <c r="D6" i="3"/>
  <c r="C6" i="3"/>
  <c r="B6" i="3"/>
  <c r="A5" i="3"/>
  <c r="F5" i="3"/>
  <c r="E5" i="3"/>
  <c r="D5" i="3"/>
  <c r="C5" i="3"/>
  <c r="B5" i="3"/>
  <c r="A4" i="3"/>
  <c r="F4" i="3"/>
  <c r="E4" i="3"/>
  <c r="D4" i="3"/>
  <c r="C4" i="3"/>
  <c r="B4" i="3"/>
  <c r="A3" i="3"/>
  <c r="F3" i="3"/>
  <c r="E3" i="3"/>
  <c r="D3" i="3"/>
  <c r="C3" i="3"/>
  <c r="B3" i="3"/>
  <c r="A2" i="3"/>
  <c r="F2" i="3"/>
  <c r="E2" i="3"/>
  <c r="D2" i="3"/>
  <c r="C2" i="3"/>
  <c r="B2" i="3"/>
  <c r="A1" i="3"/>
  <c r="A23" i="2"/>
  <c r="A22" i="2"/>
  <c r="A21" i="2"/>
  <c r="A20" i="2"/>
  <c r="A19" i="2"/>
  <c r="A18" i="2"/>
  <c r="G17" i="2"/>
  <c r="F17" i="2"/>
  <c r="E17" i="2"/>
  <c r="D17" i="2"/>
  <c r="C17" i="2"/>
  <c r="B17" i="2"/>
  <c r="A15" i="2"/>
  <c r="A14" i="2"/>
  <c r="A13" i="2"/>
  <c r="A12" i="2"/>
  <c r="A11" i="2"/>
  <c r="A10" i="2"/>
  <c r="G9" i="2"/>
  <c r="F9" i="2"/>
  <c r="E9" i="2"/>
  <c r="D9" i="2"/>
  <c r="C9" i="2"/>
  <c r="B9" i="2"/>
  <c r="A7" i="2"/>
  <c r="A6" i="2"/>
  <c r="A5" i="2"/>
  <c r="A4" i="2"/>
  <c r="A3" i="2"/>
  <c r="A2" i="2"/>
  <c r="G1" i="2"/>
  <c r="F1" i="2"/>
  <c r="E1" i="2"/>
  <c r="D1" i="2"/>
  <c r="C1" i="2"/>
  <c r="B1" i="2"/>
</calcChain>
</file>

<file path=xl/comments1.xml><?xml version="1.0" encoding="utf-8"?>
<comments xmlns="http://schemas.openxmlformats.org/spreadsheetml/2006/main">
  <authors>
    <author>G</author>
  </authors>
  <commentList>
    <comment ref="S10" authorId="0">
      <text>
        <r>
          <rPr>
            <sz val="12"/>
            <color indexed="8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WB, 2000-14 crude Birth rates per 1000</t>
        </r>
      </text>
    </comment>
  </commentList>
</comments>
</file>

<file path=xl/comments2.xml><?xml version="1.0" encoding="utf-8"?>
<comments xmlns="http://schemas.openxmlformats.org/spreadsheetml/2006/main">
  <authors>
    <author>G</author>
  </authors>
  <commentList>
    <comment ref="P2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WHO Lower-bound used
</t>
        </r>
      </text>
    </comment>
    <comment ref="R2" authorId="0">
      <text>
        <r>
          <rPr>
            <b/>
            <sz val="9"/>
            <color indexed="81"/>
            <rFont val="Calibri"/>
            <family val="2"/>
          </rPr>
          <t xml:space="preserve">G: </t>
        </r>
        <r>
          <rPr>
            <sz val="9"/>
            <color indexed="81"/>
            <rFont val="Calibri"/>
            <family val="2"/>
          </rPr>
          <t xml:space="preserve">WHO Lower-bound used
</t>
        </r>
      </text>
    </comment>
    <comment ref="P4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 WHO Best-value used
</t>
        </r>
      </text>
    </comment>
    <comment ref="R4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 WHO Best-value used
</t>
        </r>
      </text>
    </comment>
    <comment ref="A9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Calculated 70% of total active prevalence above
</t>
        </r>
      </text>
    </comment>
    <comment ref="P10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b/>
            <sz val="9"/>
            <color indexed="81"/>
            <rFont val="Calibri"/>
            <family val="2"/>
          </rPr>
          <t xml:space="preserve">
Calculated 70% of active prevalence</t>
        </r>
      </text>
    </comment>
    <comment ref="P42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Calculated 30% of active prevalence</t>
        </r>
      </text>
    </comment>
    <comment ref="A73" authorId="0">
      <text>
        <r>
          <rPr>
            <sz val="12"/>
            <color indexed="8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Used Houben (2016) Best-Value
</t>
        </r>
      </text>
    </comment>
  </commentList>
</comments>
</file>

<file path=xl/comments3.xml><?xml version="1.0" encoding="utf-8"?>
<comments xmlns="http://schemas.openxmlformats.org/spreadsheetml/2006/main">
  <authors>
    <author>G</author>
  </authors>
  <commentList>
    <comment ref="A25" authorId="0">
      <text>
        <r>
          <rPr>
            <sz val="11"/>
            <rFont val="Calibri"/>
          </rPr>
          <t>G:</t>
        </r>
        <r>
          <rPr>
            <sz val="9"/>
            <color indexed="81"/>
            <rFont val="Calibri"/>
            <family val="2"/>
          </rPr>
          <t xml:space="preserve">
Review values with Lara</t>
        </r>
      </text>
    </comment>
  </commentList>
</comments>
</file>

<file path=xl/comments4.xml><?xml version="1.0" encoding="utf-8"?>
<comments xmlns="http://schemas.openxmlformats.org/spreadsheetml/2006/main">
  <authors>
    <author>G</author>
  </authors>
  <commentList>
    <comment ref="T10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WHO - UNICEF Belarus BCG coverage estimates</t>
        </r>
      </text>
    </comment>
  </commentList>
</comments>
</file>

<file path=xl/comments5.xml><?xml version="1.0" encoding="utf-8"?>
<comments xmlns="http://schemas.openxmlformats.org/spreadsheetml/2006/main">
  <authors>
    <author>G</author>
  </authors>
  <commentList>
    <comment ref="A9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Two Belarus Survey Studies using electronic database register</t>
        </r>
      </text>
    </comment>
    <comment ref="A17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All rates below are from the Global Fund Concept Note.
Could not include country data given the time constraint and that fractions are required </t>
        </r>
      </text>
    </comment>
  </commentList>
</comments>
</file>

<file path=xl/sharedStrings.xml><?xml version="1.0" encoding="utf-8"?>
<sst xmlns="http://schemas.openxmlformats.org/spreadsheetml/2006/main" count="1883" uniqueCount="145">
  <si>
    <t>Name</t>
  </si>
  <si>
    <t>Abbreviation</t>
  </si>
  <si>
    <t>Minimum Age</t>
  </si>
  <si>
    <t>Maximum Age</t>
  </si>
  <si>
    <t>Aging</t>
  </si>
  <si>
    <t>n</t>
  </si>
  <si>
    <t>Migration Type 1</t>
  </si>
  <si>
    <t>Migration Type 2</t>
  </si>
  <si>
    <t>Format</t>
  </si>
  <si>
    <t>Assumption</t>
  </si>
  <si>
    <t>Fraction</t>
  </si>
  <si>
    <t>Number</t>
  </si>
  <si>
    <t>OR</t>
  </si>
  <si>
    <t>Total Number of Active Infections</t>
  </si>
  <si>
    <t>Population Count</t>
  </si>
  <si>
    <t>Active Prevalence</t>
  </si>
  <si>
    <t>Percentage of population tested for TB susceptibility</t>
  </si>
  <si>
    <t>Total Number of Active  New cases</t>
  </si>
  <si>
    <t>Vaccination Rate</t>
  </si>
  <si>
    <t>Infection Vulnerability Factor (Vaccinated vs. Susceptible)</t>
  </si>
  <si>
    <t>Proportion</t>
  </si>
  <si>
    <t>SP Proportion of New Active Infections</t>
  </si>
  <si>
    <t>SP DS Diagnosis Rate</t>
  </si>
  <si>
    <t>SP DS Natural Recovery Rate</t>
  </si>
  <si>
    <t>SP DS Death Rate (Untreated)</t>
  </si>
  <si>
    <t>Smear-Positive Infections</t>
  </si>
  <si>
    <t>Smear-Positive Prevalence</t>
  </si>
  <si>
    <t>Percentage of population tested for latent TB per year</t>
  </si>
  <si>
    <t>Smear-Positive New cases</t>
  </si>
  <si>
    <t>Rate of Latency Testing</t>
  </si>
  <si>
    <t>Infection Vulnerability Factor (Latent Treated vs. Susceptible)</t>
  </si>
  <si>
    <t>Number of Births</t>
  </si>
  <si>
    <t>SN Proportion of New Active Infections</t>
  </si>
  <si>
    <t>SP DS Treatment Uptake Rate</t>
  </si>
  <si>
    <t>SP MDR Natural Recovery Rate</t>
  </si>
  <si>
    <t>SP MDR Death Rate (Untreated)</t>
  </si>
  <si>
    <t>SP DS Infectious Count</t>
  </si>
  <si>
    <t>SP DS Infectious Prevalence</t>
  </si>
  <si>
    <t>Total number of TB-related deaths per year</t>
  </si>
  <si>
    <t>SP DS New cases</t>
  </si>
  <si>
    <t>Treatment Rate of Latent Infected</t>
  </si>
  <si>
    <t>Infection Vulnerability Factor (Active Recovered vs. Susceptible)</t>
  </si>
  <si>
    <t>Death Rate (General)</t>
  </si>
  <si>
    <t>DS Proportion of New SP Infections</t>
  </si>
  <si>
    <t>SP DS Treatment Abandonment Rate</t>
  </si>
  <si>
    <t>SP XDR Natural Recovery Rate</t>
  </si>
  <si>
    <t>SP XDR Death Rate (Untreated)</t>
  </si>
  <si>
    <t>SP MDR Infectious Count</t>
  </si>
  <si>
    <t>SP MDR Infectious Prevalence</t>
  </si>
  <si>
    <t>Number of Total DS-TB related deaths</t>
  </si>
  <si>
    <t>SP MDR New cases</t>
  </si>
  <si>
    <t>Failed Latency Treatment Cases</t>
  </si>
  <si>
    <t>SP DS Infectiousness</t>
  </si>
  <si>
    <t>MDR Proportion of New SP Infections</t>
  </si>
  <si>
    <t>SP DS Treatment Success Rate</t>
  </si>
  <si>
    <t>SN DS Natural Recovery Rate</t>
  </si>
  <si>
    <t>SP DS Death Rate (On Treatment)</t>
  </si>
  <si>
    <t>SP XDR Infectious Count</t>
  </si>
  <si>
    <t>SP XDR Infectious Prevalence</t>
  </si>
  <si>
    <t>Number of Total MDR TB-related deaths</t>
  </si>
  <si>
    <t>SP XDR New cases</t>
  </si>
  <si>
    <t>Rate of Successfully Treated Latent Cases</t>
  </si>
  <si>
    <t>SN Relative Infectiousness (Compared to SP)</t>
  </si>
  <si>
    <t>XDR Proportion of New SP Infections</t>
  </si>
  <si>
    <t>SP MDR Diagnosis Rate</t>
  </si>
  <si>
    <t>SN MDR Natural Recovery Rate</t>
  </si>
  <si>
    <t>SP MDR Death Rate (On Treatment)</t>
  </si>
  <si>
    <t>Smear-Negative Infections</t>
  </si>
  <si>
    <t>Smear-Negative Prevalence</t>
  </si>
  <si>
    <t>Number of Total XDR TB-related deaths</t>
  </si>
  <si>
    <t>Smear-Negative New cases</t>
  </si>
  <si>
    <t>MDR Relative Infectiousness (Compared to DS)</t>
  </si>
  <si>
    <t>DS Proportion of New SN Infections</t>
  </si>
  <si>
    <t>SP MDR Treatment Uptake Rate</t>
  </si>
  <si>
    <t>SN XDR Natural Recovery Rate</t>
  </si>
  <si>
    <t>SP XDR Death Rate (On Treatment)</t>
  </si>
  <si>
    <t>SN DS Infectious Count</t>
  </si>
  <si>
    <t>SN DS Infectious Prevalence</t>
  </si>
  <si>
    <t>Percentage of SN DS-TB related deaths</t>
  </si>
  <si>
    <t>SN DS New cases</t>
  </si>
  <si>
    <t>XDR Relative Infectiousness (Compared to DS)</t>
  </si>
  <si>
    <t>MDR Proportion of New SN Infections</t>
  </si>
  <si>
    <t>SP MDR Treatment Abandonment Rate</t>
  </si>
  <si>
    <t>SN DS-MDR Escalation Rate (Improper Treatment)</t>
  </si>
  <si>
    <t>SN DS Death Rate (Untreated)</t>
  </si>
  <si>
    <t>SN MDR Infectious Count</t>
  </si>
  <si>
    <t>SN MDR Infectious Prevalence</t>
  </si>
  <si>
    <t>Percentage of SN MDR TB-related deaths</t>
  </si>
  <si>
    <t>SN MDR New cases</t>
  </si>
  <si>
    <t>XDR Proportion of New SN Infections</t>
  </si>
  <si>
    <t>SP MDR Treatment Success Rate</t>
  </si>
  <si>
    <t>SN MDR-XDR Escalation Rate (Improper Treatment)</t>
  </si>
  <si>
    <t>SN MDR Death Rate (Untreated)</t>
  </si>
  <si>
    <t>SN XDR Infectious Count</t>
  </si>
  <si>
    <t>SN XDR Infectious Prevalence</t>
  </si>
  <si>
    <t>Percentage of SN XDR TB-related deaths</t>
  </si>
  <si>
    <t>SN XDR New cases</t>
  </si>
  <si>
    <t>SP XDR Diagnosis Rate</t>
  </si>
  <si>
    <t>SP DS-MDR Escalation Rate (Improper Treatment)</t>
  </si>
  <si>
    <t>SN XDR Death Rate (Untreated)</t>
  </si>
  <si>
    <t>Percentage of SP DS-TB related deaths</t>
  </si>
  <si>
    <t>SP XDR Treatment Uptake Rate</t>
  </si>
  <si>
    <t>SP MDR-XDR Escalation Rate (Improper Treatment)</t>
  </si>
  <si>
    <t>SN DS Death Rate (On Treatment)</t>
  </si>
  <si>
    <t>Percentage of SP MDR TB-related deaths</t>
  </si>
  <si>
    <t>SP XDR Treatment Abandonment Rate</t>
  </si>
  <si>
    <t>SN MDR Death Rate (On Treatment)</t>
  </si>
  <si>
    <t>Percentage of SP XDR TB-related deaths</t>
  </si>
  <si>
    <t>SP XDR Treatment Success Rate</t>
  </si>
  <si>
    <t>SN XDR Death Rate (On Treatment)</t>
  </si>
  <si>
    <t>SN DS Diagnosis Rate</t>
  </si>
  <si>
    <t>SN DS Treatment Uptake Rate</t>
  </si>
  <si>
    <t>SN DS Treatment Abandonment Rate</t>
  </si>
  <si>
    <t>SN DS Treatment Success Rate</t>
  </si>
  <si>
    <t>SN MDR Diagnosis Rate</t>
  </si>
  <si>
    <t>SN MDR Treatment Uptake Rate</t>
  </si>
  <si>
    <t>SN MDR Treatment Abandonment Rate</t>
  </si>
  <si>
    <t>SN MDR Treatment Success Rate</t>
  </si>
  <si>
    <t>SN XDR Diagnosis Rate</t>
  </si>
  <si>
    <t>SN XDR Treatment Uptake Rate</t>
  </si>
  <si>
    <t>SN XDR Treatment Abandonment Rate</t>
  </si>
  <si>
    <t>SN XDR Treatment Success Rate</t>
  </si>
  <si>
    <t>Latent Prevalence</t>
  </si>
  <si>
    <t>Number of people tested for latent TB per year</t>
  </si>
  <si>
    <t>Number of people tested for active TB per year</t>
  </si>
  <si>
    <t>Percentage of population tested for active TB per year</t>
  </si>
  <si>
    <t>Number of people initiating treatment for latent TB per year</t>
  </si>
  <si>
    <t>Number of people lost to follow up for latent TB per year</t>
  </si>
  <si>
    <t>Number of people successfully completing treatment for latent TB per year</t>
  </si>
  <si>
    <t>Early Latency Progression Rate to Active TB</t>
  </si>
  <si>
    <t>Late Latency Progression Rate to Active TB</t>
  </si>
  <si>
    <t>Probability of Active TB from Early Latent TB</t>
  </si>
  <si>
    <t>Gen 0-4</t>
  </si>
  <si>
    <t>0-4</t>
  </si>
  <si>
    <t>Gen 5-14</t>
  </si>
  <si>
    <t>5-14</t>
  </si>
  <si>
    <t>Gen 15-64</t>
  </si>
  <si>
    <t>15-64</t>
  </si>
  <si>
    <t>Gen 65+</t>
  </si>
  <si>
    <t>65+</t>
  </si>
  <si>
    <t>PLHIV 15+</t>
  </si>
  <si>
    <t>HIV 15+</t>
  </si>
  <si>
    <t>Prisoners</t>
  </si>
  <si>
    <t>Pris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</si>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</sst>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name val="Calibri"/>
    </font>
    <font>
      <sz val="12"/>
      <color indexed="8"/>
      <name val="Calibri"/>
      <family val="2"/>
    </font>
    <font>
      <sz val="11"/>
      <name val="Calibri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5" fillId="0" borderId="0" xfId="0" applyFont="1"/>
    <xf numFmtId="0" fontId="6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A2" sqref="A2:D7"/>
    </sheetView>
  </sheetViews>
  <sheetFormatPr baseColWidth="10" defaultColWidth="8.83203125" defaultRowHeight="14" x14ac:dyDescent="0"/>
  <cols>
    <col min="1" max="5" width="15.66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132</v>
      </c>
      <c r="B2" s="1" t="s">
        <v>133</v>
      </c>
      <c r="C2">
        <v>0</v>
      </c>
      <c r="D2">
        <v>4</v>
      </c>
    </row>
    <row r="3" spans="1:4">
      <c r="A3" t="s">
        <v>134</v>
      </c>
      <c r="B3" s="1" t="s">
        <v>135</v>
      </c>
      <c r="C3">
        <v>5</v>
      </c>
      <c r="D3">
        <v>14</v>
      </c>
    </row>
    <row r="4" spans="1:4">
      <c r="A4" t="s">
        <v>136</v>
      </c>
      <c r="B4" s="1" t="s">
        <v>137</v>
      </c>
      <c r="C4">
        <v>15</v>
      </c>
      <c r="D4">
        <v>64</v>
      </c>
    </row>
    <row r="5" spans="1:4">
      <c r="A5" t="s">
        <v>138</v>
      </c>
      <c r="B5" s="1" t="s">
        <v>139</v>
      </c>
      <c r="C5">
        <v>65</v>
      </c>
      <c r="D5">
        <v>99</v>
      </c>
    </row>
    <row r="6" spans="1:4">
      <c r="A6" t="s">
        <v>140</v>
      </c>
      <c r="B6" t="s">
        <v>141</v>
      </c>
      <c r="C6">
        <v>15</v>
      </c>
      <c r="D6">
        <v>64</v>
      </c>
    </row>
    <row r="7" spans="1:4">
      <c r="A7" t="s">
        <v>142</v>
      </c>
      <c r="B7" t="s">
        <v>143</v>
      </c>
      <c r="C7">
        <v>15</v>
      </c>
      <c r="D7">
        <v>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3"/>
  <sheetViews>
    <sheetView workbookViewId="0">
      <selection activeCell="T10" sqref="T10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16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IF(SUMPRODUCT(--(E2:T2&lt;&gt;""))=0,0,"N.A.")</f>
        <v>0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</v>
      </c>
      <c r="D7" t="s">
        <v>12</v>
      </c>
    </row>
    <row r="9" spans="1:20">
      <c r="A9" t="s">
        <v>18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 t="str">
        <f t="shared" ref="C10:C15" si="1">IF(SUMPRODUCT(--(E10:T10&lt;&gt;""))=0,0,"N.A.")</f>
        <v>N.A.</v>
      </c>
      <c r="D10" t="s">
        <v>12</v>
      </c>
      <c r="E10">
        <v>0.99</v>
      </c>
      <c r="F10">
        <v>0.99</v>
      </c>
      <c r="G10">
        <v>0.99</v>
      </c>
      <c r="H10">
        <v>0.99</v>
      </c>
      <c r="I10">
        <v>0.99</v>
      </c>
      <c r="J10">
        <v>0.99</v>
      </c>
      <c r="K10">
        <v>0.99</v>
      </c>
      <c r="L10">
        <v>0.98</v>
      </c>
      <c r="M10">
        <v>0.98</v>
      </c>
      <c r="N10">
        <v>0.98</v>
      </c>
      <c r="O10">
        <v>0.99</v>
      </c>
      <c r="P10">
        <v>0.99</v>
      </c>
      <c r="Q10">
        <v>0.98</v>
      </c>
      <c r="R10">
        <v>0.99</v>
      </c>
      <c r="S10">
        <v>0.98</v>
      </c>
      <c r="T10">
        <v>0.97</v>
      </c>
    </row>
    <row r="11" spans="1:20">
      <c r="A11" t="str">
        <f>'Population Definitions'!$A$3</f>
        <v>Gen 5-14</v>
      </c>
      <c r="B11" t="s">
        <v>10</v>
      </c>
      <c r="C11">
        <f t="shared" si="1"/>
        <v>0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</v>
      </c>
      <c r="D15" t="s">
        <v>12</v>
      </c>
    </row>
    <row r="17" spans="1:20">
      <c r="A17" t="s">
        <v>27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>
        <f t="shared" ref="C18:C23" si="2">IF(SUMPRODUCT(--(E18:T18&lt;&gt;""))=0,0,"N.A.")</f>
        <v>0</v>
      </c>
      <c r="D18" t="s">
        <v>12</v>
      </c>
    </row>
    <row r="19" spans="1:20">
      <c r="A19" t="str">
        <f>'Population Definitions'!$A$3</f>
        <v>Gen 5-14</v>
      </c>
      <c r="B19" t="s">
        <v>10</v>
      </c>
      <c r="C19">
        <f t="shared" si="2"/>
        <v>0</v>
      </c>
      <c r="D19" t="s">
        <v>12</v>
      </c>
    </row>
    <row r="20" spans="1:20">
      <c r="A20" t="str">
        <f>'Population Definitions'!$A$4</f>
        <v>Gen 15-64</v>
      </c>
      <c r="B20" t="s">
        <v>10</v>
      </c>
      <c r="C20">
        <f t="shared" si="2"/>
        <v>0</v>
      </c>
      <c r="D20" t="s">
        <v>12</v>
      </c>
    </row>
    <row r="21" spans="1:20">
      <c r="A21" t="str">
        <f>'Population Definitions'!$A$5</f>
        <v>Gen 65+</v>
      </c>
      <c r="B21" t="s">
        <v>10</v>
      </c>
      <c r="C21">
        <f t="shared" si="2"/>
        <v>0</v>
      </c>
      <c r="D21" t="s">
        <v>12</v>
      </c>
    </row>
    <row r="22" spans="1:20">
      <c r="A22" t="str">
        <f>'Population Definitions'!$A$6</f>
        <v>PLHIV 15+</v>
      </c>
      <c r="B22" t="s">
        <v>10</v>
      </c>
      <c r="C22">
        <f t="shared" si="2"/>
        <v>0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</v>
      </c>
      <c r="D23" t="s">
        <v>12</v>
      </c>
    </row>
    <row r="25" spans="1:20">
      <c r="A25" t="s">
        <v>29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>
        <f t="shared" ref="C26:C31" si="3">IF(SUMPRODUCT(--(E26:T26&lt;&gt;""))=0,0,"N.A.")</f>
        <v>0</v>
      </c>
      <c r="D26" t="s">
        <v>12</v>
      </c>
    </row>
    <row r="27" spans="1:20">
      <c r="A27" t="str">
        <f>'Population Definitions'!$A$3</f>
        <v>Gen 5-14</v>
      </c>
      <c r="B27" t="s">
        <v>10</v>
      </c>
      <c r="C27">
        <f t="shared" si="3"/>
        <v>0</v>
      </c>
      <c r="D27" t="s">
        <v>12</v>
      </c>
    </row>
    <row r="28" spans="1:20">
      <c r="A28" t="str">
        <f>'Population Definitions'!$A$4</f>
        <v>Gen 15-64</v>
      </c>
      <c r="B28" t="s">
        <v>10</v>
      </c>
      <c r="C28">
        <f t="shared" si="3"/>
        <v>0</v>
      </c>
      <c r="D28" t="s">
        <v>12</v>
      </c>
    </row>
    <row r="29" spans="1:20">
      <c r="A29" t="str">
        <f>'Population Definitions'!$A$5</f>
        <v>Gen 65+</v>
      </c>
      <c r="B29" t="s">
        <v>10</v>
      </c>
      <c r="C29">
        <f t="shared" si="3"/>
        <v>0</v>
      </c>
      <c r="D29" t="s">
        <v>12</v>
      </c>
    </row>
    <row r="30" spans="1:20">
      <c r="A30" t="str">
        <f>'Population Definitions'!$A$6</f>
        <v>PLHIV 15+</v>
      </c>
      <c r="B30" t="s">
        <v>10</v>
      </c>
      <c r="C30">
        <f t="shared" si="3"/>
        <v>0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0</v>
      </c>
      <c r="D31" t="s">
        <v>12</v>
      </c>
    </row>
    <row r="33" spans="1:20">
      <c r="A33" t="s">
        <v>40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4">IF(SUMPRODUCT(--(E34:T34&lt;&gt;""))=0,0.74,"N.A.")</f>
        <v>0.74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4"/>
        <v>0.74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4"/>
        <v>0.74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4"/>
        <v>0.74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4"/>
        <v>0.74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0.74</v>
      </c>
      <c r="D39" t="s">
        <v>12</v>
      </c>
    </row>
    <row r="41" spans="1:20">
      <c r="A41" t="s">
        <v>51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>
        <f t="shared" ref="C42:C47" si="5">IF(SUMPRODUCT(--(E42:T42&lt;&gt;""))=0,0.44,"N.A.")</f>
        <v>0.44</v>
      </c>
      <c r="D42" t="s">
        <v>12</v>
      </c>
    </row>
    <row r="43" spans="1:20">
      <c r="A43" t="str">
        <f>'Population Definitions'!$A$3</f>
        <v>Gen 5-14</v>
      </c>
      <c r="B43" t="s">
        <v>10</v>
      </c>
      <c r="C43">
        <f t="shared" si="5"/>
        <v>0.44</v>
      </c>
      <c r="D43" t="s">
        <v>12</v>
      </c>
    </row>
    <row r="44" spans="1:20">
      <c r="A44" t="str">
        <f>'Population Definitions'!$A$4</f>
        <v>Gen 15-64</v>
      </c>
      <c r="B44" t="s">
        <v>10</v>
      </c>
      <c r="C44">
        <f t="shared" si="5"/>
        <v>0.44</v>
      </c>
      <c r="D44" t="s">
        <v>12</v>
      </c>
    </row>
    <row r="45" spans="1:20">
      <c r="A45" t="str">
        <f>'Population Definitions'!$A$5</f>
        <v>Gen 65+</v>
      </c>
      <c r="B45" t="s">
        <v>10</v>
      </c>
      <c r="C45">
        <f t="shared" si="5"/>
        <v>0.44</v>
      </c>
      <c r="D45" t="s">
        <v>12</v>
      </c>
    </row>
    <row r="46" spans="1:20">
      <c r="A46" t="str">
        <f>'Population Definitions'!$A$6</f>
        <v>PLHIV 15+</v>
      </c>
      <c r="B46" t="s">
        <v>10</v>
      </c>
      <c r="C46">
        <f t="shared" si="5"/>
        <v>0.44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0.44</v>
      </c>
      <c r="D47" t="s">
        <v>12</v>
      </c>
    </row>
    <row r="49" spans="1:20">
      <c r="A49" t="s">
        <v>61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>
        <f t="shared" ref="C50:C55" si="6">IF(SUMPRODUCT(--(E50:T50&lt;&gt;""))=0,0.56,"N.A.")</f>
        <v>0.56000000000000005</v>
      </c>
      <c r="D50" t="s">
        <v>12</v>
      </c>
    </row>
    <row r="51" spans="1:20">
      <c r="A51" t="str">
        <f>'Population Definitions'!$A$3</f>
        <v>Gen 5-14</v>
      </c>
      <c r="B51" t="s">
        <v>10</v>
      </c>
      <c r="C51">
        <f t="shared" si="6"/>
        <v>0.56000000000000005</v>
      </c>
      <c r="D51" t="s">
        <v>12</v>
      </c>
    </row>
    <row r="52" spans="1:20">
      <c r="A52" t="str">
        <f>'Population Definitions'!$A$4</f>
        <v>Gen 15-64</v>
      </c>
      <c r="B52" t="s">
        <v>10</v>
      </c>
      <c r="C52">
        <f t="shared" si="6"/>
        <v>0.56000000000000005</v>
      </c>
      <c r="D52" t="s">
        <v>12</v>
      </c>
    </row>
    <row r="53" spans="1:20">
      <c r="A53" t="str">
        <f>'Population Definitions'!$A$5</f>
        <v>Gen 65+</v>
      </c>
      <c r="B53" t="s">
        <v>10</v>
      </c>
      <c r="C53">
        <f t="shared" si="6"/>
        <v>0.56000000000000005</v>
      </c>
      <c r="D53" t="s">
        <v>12</v>
      </c>
    </row>
    <row r="54" spans="1:20">
      <c r="A54" t="str">
        <f>'Population Definitions'!$A$6</f>
        <v>PLHIV 15+</v>
      </c>
      <c r="B54" t="s">
        <v>10</v>
      </c>
      <c r="C54">
        <f t="shared" si="6"/>
        <v>0.56000000000000005</v>
      </c>
      <c r="D54" t="s">
        <v>12</v>
      </c>
    </row>
    <row r="55" spans="1:20">
      <c r="A55" t="str">
        <f>'Population Definitions'!$A$7</f>
        <v>Prisoners</v>
      </c>
      <c r="B55" t="s">
        <v>10</v>
      </c>
      <c r="C55">
        <f t="shared" si="6"/>
        <v>0.56000000000000005</v>
      </c>
      <c r="D55" t="s">
        <v>12</v>
      </c>
    </row>
    <row r="57" spans="1:20">
      <c r="A57" t="s">
        <v>125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10</v>
      </c>
      <c r="C58">
        <f t="shared" ref="C58:C63" si="7">IF(SUMPRODUCT(--(E58:T58&lt;&gt;""))=0,0,"N.A.")</f>
        <v>0</v>
      </c>
      <c r="D58" t="s">
        <v>12</v>
      </c>
    </row>
    <row r="59" spans="1:20">
      <c r="A59" t="str">
        <f>'Population Definitions'!$A$3</f>
        <v>Gen 5-14</v>
      </c>
      <c r="B59" t="s">
        <v>10</v>
      </c>
      <c r="C59">
        <f t="shared" si="7"/>
        <v>0</v>
      </c>
      <c r="D59" t="s">
        <v>12</v>
      </c>
    </row>
    <row r="60" spans="1:20">
      <c r="A60" t="str">
        <f>'Population Definitions'!$A$4</f>
        <v>Gen 15-64</v>
      </c>
      <c r="B60" t="s">
        <v>10</v>
      </c>
      <c r="C60">
        <f t="shared" si="7"/>
        <v>0</v>
      </c>
      <c r="D60" t="s">
        <v>12</v>
      </c>
    </row>
    <row r="61" spans="1:20">
      <c r="A61" t="str">
        <f>'Population Definitions'!$A$5</f>
        <v>Gen 65+</v>
      </c>
      <c r="B61" t="s">
        <v>10</v>
      </c>
      <c r="C61">
        <f t="shared" si="7"/>
        <v>0</v>
      </c>
      <c r="D61" t="s">
        <v>12</v>
      </c>
    </row>
    <row r="62" spans="1:20">
      <c r="A62" t="str">
        <f>'Population Definitions'!$A$6</f>
        <v>PLHIV 15+</v>
      </c>
      <c r="B62" t="s">
        <v>10</v>
      </c>
      <c r="C62">
        <f t="shared" si="7"/>
        <v>0</v>
      </c>
      <c r="D62" t="s">
        <v>12</v>
      </c>
    </row>
    <row r="63" spans="1:20">
      <c r="A63" t="str">
        <f>'Population Definitions'!$A$7</f>
        <v>Prisoners</v>
      </c>
      <c r="B63" t="s">
        <v>10</v>
      </c>
      <c r="C63">
        <f t="shared" si="7"/>
        <v>0</v>
      </c>
      <c r="D63" t="s">
        <v>12</v>
      </c>
    </row>
  </sheetData>
  <dataValidations count="48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"Fraction"</formula1>
    </dataValidation>
    <dataValidation type="list" showInputMessage="1" showErrorMessage="1" sqref="B19">
      <formula1>"Fraction"</formula1>
    </dataValidation>
    <dataValidation type="list" showInputMessage="1" showErrorMessage="1" sqref="B20">
      <formula1>"Fraction"</formula1>
    </dataValidation>
    <dataValidation type="list" showInputMessage="1" showErrorMessage="1" sqref="B21">
      <formula1>"Fraction"</formula1>
    </dataValidation>
    <dataValidation type="list" showInputMessage="1" showErrorMessage="1" sqref="B22">
      <formula1>"Fraction"</formula1>
    </dataValidation>
    <dataValidation type="list" showInputMessage="1" showErrorMessage="1" sqref="B23">
      <formula1>"Fraction"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"Fraction"</formula1>
    </dataValidation>
    <dataValidation type="list" showInputMessage="1" showErrorMessage="1" sqref="B59">
      <formula1>"Fraction"</formula1>
    </dataValidation>
    <dataValidation type="list" showInputMessage="1" showErrorMessage="1" sqref="B60">
      <formula1>"Fraction"</formula1>
    </dataValidation>
    <dataValidation type="list" showInputMessage="1" showErrorMessage="1" sqref="B61">
      <formula1>"Fraction"</formula1>
    </dataValidation>
    <dataValidation type="list" showInputMessage="1" showErrorMessage="1" sqref="B62">
      <formula1>"Fraction"</formula1>
    </dataValidation>
    <dataValidation type="list" showInputMessage="1" showErrorMessage="1" sqref="B63">
      <formula1>"Fraction"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C2" sqref="C2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129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IF(SUMPRODUCT(--(E2:T2&lt;&gt;""))=0,0.001,"N.A.")</f>
        <v>1E-3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1E-3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1E-3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1E-3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1E-3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1E-3</v>
      </c>
      <c r="D7" t="s">
        <v>12</v>
      </c>
    </row>
    <row r="9" spans="1:20">
      <c r="A9" t="s">
        <v>130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>
        <f t="shared" ref="C10:C15" si="1">IF(SUMPRODUCT(--(E10:T10&lt;&gt;""))=0,0.09,"N.A.")</f>
        <v>0.09</v>
      </c>
      <c r="D10" t="s">
        <v>12</v>
      </c>
    </row>
    <row r="11" spans="1:20">
      <c r="A11" t="str">
        <f>'Population Definitions'!$A$3</f>
        <v>Gen 5-14</v>
      </c>
      <c r="B11" t="s">
        <v>10</v>
      </c>
      <c r="C11">
        <f t="shared" si="1"/>
        <v>0.09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0.09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0.09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0.09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0.09</v>
      </c>
      <c r="D15" t="s">
        <v>12</v>
      </c>
    </row>
    <row r="17" spans="1:20">
      <c r="A17" t="s">
        <v>131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>
        <f t="shared" ref="C18:C23" si="2">IF(SUMPRODUCT(--(E18:T18&lt;&gt;""))=0,0.115,"N.A.")</f>
        <v>0.115</v>
      </c>
      <c r="D18" t="s">
        <v>12</v>
      </c>
    </row>
    <row r="19" spans="1:20">
      <c r="A19" t="str">
        <f>'Population Definitions'!$A$3</f>
        <v>Gen 5-14</v>
      </c>
      <c r="B19" t="s">
        <v>10</v>
      </c>
      <c r="C19">
        <f t="shared" si="2"/>
        <v>0.115</v>
      </c>
      <c r="D19" t="s">
        <v>12</v>
      </c>
    </row>
    <row r="20" spans="1:20">
      <c r="A20" t="str">
        <f>'Population Definitions'!$A$4</f>
        <v>Gen 15-64</v>
      </c>
      <c r="B20" t="s">
        <v>10</v>
      </c>
      <c r="C20">
        <f t="shared" si="2"/>
        <v>0.115</v>
      </c>
      <c r="D20" t="s">
        <v>12</v>
      </c>
    </row>
    <row r="21" spans="1:20">
      <c r="A21" t="str">
        <f>'Population Definitions'!$A$5</f>
        <v>Gen 65+</v>
      </c>
      <c r="B21" t="s">
        <v>10</v>
      </c>
      <c r="C21">
        <f t="shared" si="2"/>
        <v>0.115</v>
      </c>
      <c r="D21" t="s">
        <v>12</v>
      </c>
    </row>
    <row r="22" spans="1:20">
      <c r="A22" t="str">
        <f>'Population Definitions'!$A$6</f>
        <v>PLHIV 15+</v>
      </c>
      <c r="B22" t="s">
        <v>10</v>
      </c>
      <c r="C22">
        <f t="shared" si="2"/>
        <v>0.115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0.115</v>
      </c>
      <c r="D23" t="s">
        <v>12</v>
      </c>
    </row>
  </sheetData>
  <dataValidations count="18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91"/>
  <sheetViews>
    <sheetView workbookViewId="0">
      <selection activeCell="B18" sqref="B18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22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IF(SUMPRODUCT(--(E2:T2&lt;&gt;""))=0,0.9,"N.A.")</f>
        <v>0.9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0.9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0.9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0.9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0.9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0.9</v>
      </c>
      <c r="D7" t="s">
        <v>12</v>
      </c>
    </row>
    <row r="9" spans="1:20">
      <c r="A9" t="s">
        <v>33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 t="str">
        <f t="shared" ref="C10:C15" si="1">IF(SUMPRODUCT(--(E10:T10&lt;&gt;""))=0,0.91,"N.A.")</f>
        <v>N.A.</v>
      </c>
      <c r="D10" t="s">
        <v>12</v>
      </c>
      <c r="N10">
        <v>0.85</v>
      </c>
      <c r="O10">
        <v>0.85</v>
      </c>
      <c r="Q10">
        <v>0.97</v>
      </c>
    </row>
    <row r="11" spans="1:20">
      <c r="A11" t="str">
        <f>'Population Definitions'!$A$3</f>
        <v>Gen 5-14</v>
      </c>
      <c r="B11" t="s">
        <v>10</v>
      </c>
      <c r="C11" t="str">
        <f t="shared" si="1"/>
        <v>N.A.</v>
      </c>
      <c r="D11" t="s">
        <v>12</v>
      </c>
      <c r="N11">
        <v>0.85</v>
      </c>
      <c r="O11">
        <v>0.85</v>
      </c>
      <c r="Q11">
        <v>0.97</v>
      </c>
    </row>
    <row r="12" spans="1:20">
      <c r="A12" t="str">
        <f>'Population Definitions'!$A$4</f>
        <v>Gen 15-64</v>
      </c>
      <c r="B12" t="s">
        <v>10</v>
      </c>
      <c r="C12" t="str">
        <f t="shared" si="1"/>
        <v>N.A.</v>
      </c>
      <c r="D12" t="s">
        <v>12</v>
      </c>
      <c r="N12">
        <v>0.85</v>
      </c>
      <c r="O12">
        <v>0.85</v>
      </c>
      <c r="Q12">
        <v>0.97</v>
      </c>
    </row>
    <row r="13" spans="1:20">
      <c r="A13" t="str">
        <f>'Population Definitions'!$A$5</f>
        <v>Gen 65+</v>
      </c>
      <c r="B13" t="s">
        <v>10</v>
      </c>
      <c r="C13" t="str">
        <f t="shared" si="1"/>
        <v>N.A.</v>
      </c>
      <c r="D13" t="s">
        <v>12</v>
      </c>
      <c r="N13">
        <v>0.85</v>
      </c>
      <c r="O13">
        <v>0.85</v>
      </c>
      <c r="Q13">
        <v>0.97</v>
      </c>
    </row>
    <row r="14" spans="1:20">
      <c r="A14" t="str">
        <f>'Population Definitions'!$A$6</f>
        <v>PLHIV 15+</v>
      </c>
      <c r="B14" t="s">
        <v>10</v>
      </c>
      <c r="C14">
        <f t="shared" si="1"/>
        <v>0.91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0.91</v>
      </c>
      <c r="D15" t="s">
        <v>12</v>
      </c>
    </row>
    <row r="17" spans="1:20">
      <c r="A17" t="s">
        <v>44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 t="str">
        <f t="shared" ref="C18:C23" si="2">IF(SUMPRODUCT(--(E18:T18&lt;&gt;""))=0,0.07,"N.A.")</f>
        <v>N.A.</v>
      </c>
      <c r="D18" t="s">
        <v>12</v>
      </c>
      <c r="H18">
        <v>0.13</v>
      </c>
      <c r="I18">
        <v>0.11</v>
      </c>
      <c r="J18">
        <v>0.04</v>
      </c>
      <c r="K18">
        <v>0.06</v>
      </c>
      <c r="L18">
        <v>0.08</v>
      </c>
      <c r="M18">
        <v>0.06</v>
      </c>
      <c r="N18">
        <v>0.04</v>
      </c>
      <c r="O18">
        <v>0.13</v>
      </c>
      <c r="P18">
        <v>0.23</v>
      </c>
      <c r="Q18">
        <v>7.0000000000000007E-2</v>
      </c>
    </row>
    <row r="19" spans="1:20">
      <c r="A19" t="str">
        <f>'Population Definitions'!$A$3</f>
        <v>Gen 5-14</v>
      </c>
      <c r="B19" t="s">
        <v>10</v>
      </c>
      <c r="C19" t="str">
        <f t="shared" si="2"/>
        <v>N.A.</v>
      </c>
      <c r="D19" t="s">
        <v>12</v>
      </c>
      <c r="H19">
        <v>0.13</v>
      </c>
      <c r="I19">
        <v>0.11</v>
      </c>
      <c r="J19">
        <v>0.04</v>
      </c>
      <c r="K19">
        <v>0.06</v>
      </c>
      <c r="L19">
        <v>0.08</v>
      </c>
      <c r="M19">
        <v>0.06</v>
      </c>
      <c r="N19">
        <v>0.04</v>
      </c>
      <c r="O19">
        <v>0.13</v>
      </c>
      <c r="P19">
        <v>0.23</v>
      </c>
      <c r="Q19">
        <v>7.0000000000000007E-2</v>
      </c>
    </row>
    <row r="20" spans="1:20">
      <c r="A20" t="str">
        <f>'Population Definitions'!$A$4</f>
        <v>Gen 15-64</v>
      </c>
      <c r="B20" t="s">
        <v>10</v>
      </c>
      <c r="C20" t="str">
        <f t="shared" si="2"/>
        <v>N.A.</v>
      </c>
      <c r="D20" t="s">
        <v>12</v>
      </c>
      <c r="H20">
        <v>0.13</v>
      </c>
      <c r="I20">
        <v>0.11</v>
      </c>
      <c r="J20">
        <v>0.04</v>
      </c>
      <c r="K20">
        <v>0.06</v>
      </c>
      <c r="L20">
        <v>0.08</v>
      </c>
      <c r="M20">
        <v>0.06</v>
      </c>
      <c r="N20">
        <v>0.04</v>
      </c>
      <c r="O20">
        <v>0.13</v>
      </c>
      <c r="P20">
        <v>0.23</v>
      </c>
      <c r="Q20">
        <v>7.0000000000000007E-2</v>
      </c>
    </row>
    <row r="21" spans="1:20">
      <c r="A21" t="str">
        <f>'Population Definitions'!$A$5</f>
        <v>Gen 65+</v>
      </c>
      <c r="B21" t="s">
        <v>10</v>
      </c>
      <c r="C21" t="str">
        <f t="shared" si="2"/>
        <v>N.A.</v>
      </c>
      <c r="D21" t="s">
        <v>12</v>
      </c>
      <c r="H21">
        <v>0.13</v>
      </c>
      <c r="I21">
        <v>0.11</v>
      </c>
      <c r="J21">
        <v>0.04</v>
      </c>
      <c r="K21">
        <v>0.06</v>
      </c>
      <c r="L21">
        <v>0.08</v>
      </c>
      <c r="M21">
        <v>0.06</v>
      </c>
      <c r="N21">
        <v>0.04</v>
      </c>
      <c r="O21">
        <v>0.13</v>
      </c>
      <c r="P21">
        <v>0.23</v>
      </c>
      <c r="Q21">
        <v>7.0000000000000007E-2</v>
      </c>
    </row>
    <row r="22" spans="1:20">
      <c r="A22" t="str">
        <f>'Population Definitions'!$A$6</f>
        <v>PLHIV 15+</v>
      </c>
      <c r="B22" t="s">
        <v>10</v>
      </c>
      <c r="C22">
        <f t="shared" si="2"/>
        <v>7.0000000000000007E-2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7.0000000000000007E-2</v>
      </c>
      <c r="D23" t="s">
        <v>12</v>
      </c>
    </row>
    <row r="25" spans="1:20">
      <c r="A25" t="s">
        <v>54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 t="str">
        <f t="shared" ref="C26:C31" si="3">IF(SUMPRODUCT(--(E26:T26&lt;&gt;""))=0,0.85,"N.A.")</f>
        <v>N.A.</v>
      </c>
      <c r="D26" t="s">
        <v>12</v>
      </c>
      <c r="H26">
        <v>0.73</v>
      </c>
      <c r="I26">
        <v>0.74</v>
      </c>
      <c r="J26">
        <v>0.93</v>
      </c>
      <c r="K26">
        <v>0.8</v>
      </c>
      <c r="L26">
        <v>0.82</v>
      </c>
      <c r="M26">
        <v>0.8</v>
      </c>
      <c r="N26">
        <v>0.77</v>
      </c>
      <c r="O26">
        <v>0.78</v>
      </c>
      <c r="P26">
        <v>0.71</v>
      </c>
      <c r="Q26">
        <v>0.85</v>
      </c>
      <c r="R26">
        <v>0.87</v>
      </c>
    </row>
    <row r="27" spans="1:20">
      <c r="A27" t="str">
        <f>'Population Definitions'!$A$3</f>
        <v>Gen 5-14</v>
      </c>
      <c r="B27" t="s">
        <v>10</v>
      </c>
      <c r="C27" t="str">
        <f t="shared" si="3"/>
        <v>N.A.</v>
      </c>
      <c r="D27" t="s">
        <v>12</v>
      </c>
      <c r="H27">
        <v>0.73</v>
      </c>
      <c r="I27">
        <v>0.74</v>
      </c>
      <c r="J27">
        <v>0.93</v>
      </c>
      <c r="K27">
        <v>0.8</v>
      </c>
      <c r="L27">
        <v>0.82</v>
      </c>
      <c r="M27">
        <v>0.8</v>
      </c>
      <c r="N27">
        <v>0.77</v>
      </c>
      <c r="O27">
        <v>0.78</v>
      </c>
      <c r="P27">
        <v>0.71</v>
      </c>
      <c r="Q27">
        <v>0.85</v>
      </c>
      <c r="R27">
        <v>0.87</v>
      </c>
    </row>
    <row r="28" spans="1:20">
      <c r="A28" t="str">
        <f>'Population Definitions'!$A$4</f>
        <v>Gen 15-64</v>
      </c>
      <c r="B28" t="s">
        <v>10</v>
      </c>
      <c r="C28" t="str">
        <f t="shared" si="3"/>
        <v>N.A.</v>
      </c>
      <c r="D28" t="s">
        <v>12</v>
      </c>
      <c r="H28">
        <v>0.73</v>
      </c>
      <c r="I28">
        <v>0.74</v>
      </c>
      <c r="J28">
        <v>0.93</v>
      </c>
      <c r="K28">
        <v>0.8</v>
      </c>
      <c r="L28">
        <v>0.82</v>
      </c>
      <c r="M28">
        <v>0.8</v>
      </c>
      <c r="N28">
        <v>0.77</v>
      </c>
      <c r="O28">
        <v>0.78</v>
      </c>
      <c r="P28">
        <v>0.71</v>
      </c>
      <c r="Q28">
        <v>0.85</v>
      </c>
      <c r="R28">
        <v>0.87</v>
      </c>
    </row>
    <row r="29" spans="1:20">
      <c r="A29" t="str">
        <f>'Population Definitions'!$A$5</f>
        <v>Gen 65+</v>
      </c>
      <c r="B29" t="s">
        <v>10</v>
      </c>
      <c r="C29" t="str">
        <f t="shared" si="3"/>
        <v>N.A.</v>
      </c>
      <c r="D29" t="s">
        <v>12</v>
      </c>
      <c r="H29">
        <v>0.73</v>
      </c>
      <c r="I29">
        <v>0.74</v>
      </c>
      <c r="J29">
        <v>0.93</v>
      </c>
      <c r="K29">
        <v>0.8</v>
      </c>
      <c r="L29">
        <v>0.82</v>
      </c>
      <c r="M29">
        <v>0.8</v>
      </c>
      <c r="N29">
        <v>0.77</v>
      </c>
      <c r="O29">
        <v>0.78</v>
      </c>
      <c r="P29">
        <v>0.71</v>
      </c>
      <c r="Q29">
        <v>0.85</v>
      </c>
      <c r="R29">
        <v>0.87</v>
      </c>
    </row>
    <row r="30" spans="1:20">
      <c r="A30" t="str">
        <f>'Population Definitions'!$A$6</f>
        <v>PLHIV 15+</v>
      </c>
      <c r="B30" t="s">
        <v>10</v>
      </c>
      <c r="C30">
        <f t="shared" si="3"/>
        <v>0.85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0.85</v>
      </c>
      <c r="D31" t="s">
        <v>12</v>
      </c>
    </row>
    <row r="33" spans="1:20">
      <c r="A33" t="s">
        <v>64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4">IF(SUMPRODUCT(--(E34:T34&lt;&gt;""))=0,0.9,"N.A.")</f>
        <v>0.9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4"/>
        <v>0.9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4"/>
        <v>0.9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4"/>
        <v>0.9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4"/>
        <v>0.9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0.9</v>
      </c>
      <c r="D39" t="s">
        <v>12</v>
      </c>
    </row>
    <row r="41" spans="1:20">
      <c r="A41" t="s">
        <v>73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 t="str">
        <f t="shared" ref="C42:C47" si="5">IF(SUMPRODUCT(--(E42:T42&lt;&gt;""))=0,0.91,"N.A.")</f>
        <v>N.A.</v>
      </c>
      <c r="D42" t="s">
        <v>12</v>
      </c>
      <c r="N42">
        <v>0.85</v>
      </c>
      <c r="O42">
        <v>0.85</v>
      </c>
      <c r="Q42">
        <v>0.97</v>
      </c>
    </row>
    <row r="43" spans="1:20">
      <c r="A43" t="str">
        <f>'Population Definitions'!$A$3</f>
        <v>Gen 5-14</v>
      </c>
      <c r="B43" t="s">
        <v>10</v>
      </c>
      <c r="C43" t="str">
        <f t="shared" si="5"/>
        <v>N.A.</v>
      </c>
      <c r="D43" t="s">
        <v>12</v>
      </c>
      <c r="N43">
        <v>0.85</v>
      </c>
      <c r="O43">
        <v>0.85</v>
      </c>
      <c r="Q43">
        <v>0.97</v>
      </c>
    </row>
    <row r="44" spans="1:20">
      <c r="A44" t="str">
        <f>'Population Definitions'!$A$4</f>
        <v>Gen 15-64</v>
      </c>
      <c r="B44" t="s">
        <v>10</v>
      </c>
      <c r="C44" t="str">
        <f t="shared" si="5"/>
        <v>N.A.</v>
      </c>
      <c r="D44" t="s">
        <v>12</v>
      </c>
      <c r="N44">
        <v>0.85</v>
      </c>
      <c r="O44">
        <v>0.85</v>
      </c>
      <c r="Q44">
        <v>0.97</v>
      </c>
    </row>
    <row r="45" spans="1:20">
      <c r="A45" t="str">
        <f>'Population Definitions'!$A$5</f>
        <v>Gen 65+</v>
      </c>
      <c r="B45" t="s">
        <v>10</v>
      </c>
      <c r="C45" t="str">
        <f t="shared" si="5"/>
        <v>N.A.</v>
      </c>
      <c r="D45" t="s">
        <v>12</v>
      </c>
      <c r="N45">
        <v>0.85</v>
      </c>
      <c r="O45">
        <v>0.85</v>
      </c>
      <c r="Q45">
        <v>0.97</v>
      </c>
    </row>
    <row r="46" spans="1:20">
      <c r="A46" t="str">
        <f>'Population Definitions'!$A$6</f>
        <v>PLHIV 15+</v>
      </c>
      <c r="B46" t="s">
        <v>10</v>
      </c>
      <c r="C46">
        <f t="shared" si="5"/>
        <v>0.91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0.91</v>
      </c>
      <c r="D47" t="s">
        <v>12</v>
      </c>
    </row>
    <row r="49" spans="1:20">
      <c r="A49" t="s">
        <v>82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 t="str">
        <f t="shared" ref="C50:C55" si="6">IF(SUMPRODUCT(--(E50:T50&lt;&gt;""))=0,0.34,"N.A.")</f>
        <v>N.A.</v>
      </c>
      <c r="D50" t="s">
        <v>12</v>
      </c>
      <c r="N50">
        <v>0.23</v>
      </c>
      <c r="O50">
        <v>0.28999999999999998</v>
      </c>
      <c r="P50">
        <v>0.34</v>
      </c>
    </row>
    <row r="51" spans="1:20">
      <c r="A51" t="str">
        <f>'Population Definitions'!$A$3</f>
        <v>Gen 5-14</v>
      </c>
      <c r="B51" t="s">
        <v>10</v>
      </c>
      <c r="C51" t="str">
        <f t="shared" si="6"/>
        <v>N.A.</v>
      </c>
      <c r="D51" t="s">
        <v>12</v>
      </c>
      <c r="N51">
        <v>0.23</v>
      </c>
      <c r="O51">
        <v>0.28999999999999998</v>
      </c>
      <c r="P51">
        <v>0.34</v>
      </c>
    </row>
    <row r="52" spans="1:20">
      <c r="A52" t="str">
        <f>'Population Definitions'!$A$4</f>
        <v>Gen 15-64</v>
      </c>
      <c r="B52" t="s">
        <v>10</v>
      </c>
      <c r="C52" t="str">
        <f t="shared" si="6"/>
        <v>N.A.</v>
      </c>
      <c r="D52" t="s">
        <v>12</v>
      </c>
      <c r="N52">
        <v>0.23</v>
      </c>
      <c r="O52">
        <v>0.28999999999999998</v>
      </c>
      <c r="P52">
        <v>0.34</v>
      </c>
    </row>
    <row r="53" spans="1:20">
      <c r="A53" t="str">
        <f>'Population Definitions'!$A$5</f>
        <v>Gen 65+</v>
      </c>
      <c r="B53" t="s">
        <v>10</v>
      </c>
      <c r="C53" t="str">
        <f t="shared" si="6"/>
        <v>N.A.</v>
      </c>
      <c r="D53" t="s">
        <v>12</v>
      </c>
      <c r="N53">
        <v>0.23</v>
      </c>
      <c r="O53">
        <v>0.28999999999999998</v>
      </c>
      <c r="P53">
        <v>0.34</v>
      </c>
    </row>
    <row r="54" spans="1:20">
      <c r="A54" t="str">
        <f>'Population Definitions'!$A$6</f>
        <v>PLHIV 15+</v>
      </c>
      <c r="B54" t="s">
        <v>10</v>
      </c>
      <c r="C54">
        <f t="shared" si="6"/>
        <v>0.34</v>
      </c>
      <c r="D54" t="s">
        <v>12</v>
      </c>
    </row>
    <row r="55" spans="1:20">
      <c r="A55" t="str">
        <f>'Population Definitions'!$A$7</f>
        <v>Prisoners</v>
      </c>
      <c r="B55" t="s">
        <v>10</v>
      </c>
      <c r="C55">
        <f t="shared" si="6"/>
        <v>0.34</v>
      </c>
      <c r="D55" t="s">
        <v>12</v>
      </c>
    </row>
    <row r="57" spans="1:20">
      <c r="A57" t="s">
        <v>90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10</v>
      </c>
      <c r="C58" t="str">
        <f t="shared" ref="C58:C63" si="7">IF(SUMPRODUCT(--(E58:T58&lt;&gt;""))=0,0.5,"N.A.")</f>
        <v>N.A.</v>
      </c>
      <c r="D58" t="s">
        <v>12</v>
      </c>
      <c r="N58">
        <v>0.4</v>
      </c>
      <c r="O58">
        <v>0.31</v>
      </c>
      <c r="P58">
        <v>0.5</v>
      </c>
    </row>
    <row r="59" spans="1:20">
      <c r="A59" t="str">
        <f>'Population Definitions'!$A$3</f>
        <v>Gen 5-14</v>
      </c>
      <c r="B59" t="s">
        <v>10</v>
      </c>
      <c r="C59" t="str">
        <f t="shared" si="7"/>
        <v>N.A.</v>
      </c>
      <c r="D59" t="s">
        <v>12</v>
      </c>
      <c r="N59">
        <v>0.4</v>
      </c>
      <c r="O59">
        <v>0.31</v>
      </c>
      <c r="P59">
        <v>0.5</v>
      </c>
    </row>
    <row r="60" spans="1:20">
      <c r="A60" t="str">
        <f>'Population Definitions'!$A$4</f>
        <v>Gen 15-64</v>
      </c>
      <c r="B60" t="s">
        <v>10</v>
      </c>
      <c r="C60" t="str">
        <f t="shared" si="7"/>
        <v>N.A.</v>
      </c>
      <c r="D60" t="s">
        <v>12</v>
      </c>
      <c r="N60">
        <v>0.4</v>
      </c>
      <c r="O60">
        <v>0.31</v>
      </c>
      <c r="P60">
        <v>0.5</v>
      </c>
    </row>
    <row r="61" spans="1:20">
      <c r="A61" t="str">
        <f>'Population Definitions'!$A$5</f>
        <v>Gen 65+</v>
      </c>
      <c r="B61" t="s">
        <v>10</v>
      </c>
      <c r="C61" t="str">
        <f t="shared" si="7"/>
        <v>N.A.</v>
      </c>
      <c r="D61" t="s">
        <v>12</v>
      </c>
      <c r="N61">
        <v>0.4</v>
      </c>
      <c r="O61">
        <v>0.31</v>
      </c>
      <c r="P61">
        <v>0.5</v>
      </c>
    </row>
    <row r="62" spans="1:20">
      <c r="A62" t="str">
        <f>'Population Definitions'!$A$6</f>
        <v>PLHIV 15+</v>
      </c>
      <c r="B62" t="s">
        <v>10</v>
      </c>
      <c r="C62">
        <f t="shared" si="7"/>
        <v>0.5</v>
      </c>
      <c r="D62" t="s">
        <v>12</v>
      </c>
    </row>
    <row r="63" spans="1:20">
      <c r="A63" t="str">
        <f>'Population Definitions'!$A$7</f>
        <v>Prisoners</v>
      </c>
      <c r="B63" t="s">
        <v>10</v>
      </c>
      <c r="C63">
        <f t="shared" si="7"/>
        <v>0.5</v>
      </c>
      <c r="D63" t="s">
        <v>12</v>
      </c>
    </row>
    <row r="65" spans="1:20">
      <c r="A65" t="s">
        <v>97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10</v>
      </c>
      <c r="C66">
        <f t="shared" ref="C66:C71" si="8">IF(SUMPRODUCT(--(E66:T66&lt;&gt;""))=0,0.9,"N.A.")</f>
        <v>0.9</v>
      </c>
      <c r="D66" t="s">
        <v>12</v>
      </c>
    </row>
    <row r="67" spans="1:20">
      <c r="A67" t="str">
        <f>'Population Definitions'!$A$3</f>
        <v>Gen 5-14</v>
      </c>
      <c r="B67" t="s">
        <v>10</v>
      </c>
      <c r="C67">
        <f t="shared" si="8"/>
        <v>0.9</v>
      </c>
      <c r="D67" t="s">
        <v>12</v>
      </c>
    </row>
    <row r="68" spans="1:20">
      <c r="A68" t="str">
        <f>'Population Definitions'!$A$4</f>
        <v>Gen 15-64</v>
      </c>
      <c r="B68" t="s">
        <v>10</v>
      </c>
      <c r="C68">
        <f t="shared" si="8"/>
        <v>0.9</v>
      </c>
      <c r="D68" t="s">
        <v>12</v>
      </c>
    </row>
    <row r="69" spans="1:20">
      <c r="A69" t="str">
        <f>'Population Definitions'!$A$5</f>
        <v>Gen 65+</v>
      </c>
      <c r="B69" t="s">
        <v>10</v>
      </c>
      <c r="C69">
        <f t="shared" si="8"/>
        <v>0.9</v>
      </c>
      <c r="D69" t="s">
        <v>12</v>
      </c>
    </row>
    <row r="70" spans="1:20">
      <c r="A70" t="str">
        <f>'Population Definitions'!$A$6</f>
        <v>PLHIV 15+</v>
      </c>
      <c r="B70" t="s">
        <v>10</v>
      </c>
      <c r="C70">
        <f t="shared" si="8"/>
        <v>0.9</v>
      </c>
      <c r="D70" t="s">
        <v>12</v>
      </c>
    </row>
    <row r="71" spans="1:20">
      <c r="A71" t="str">
        <f>'Population Definitions'!$A$7</f>
        <v>Prisoners</v>
      </c>
      <c r="B71" t="s">
        <v>10</v>
      </c>
      <c r="C71">
        <f t="shared" si="8"/>
        <v>0.9</v>
      </c>
      <c r="D71" t="s">
        <v>12</v>
      </c>
    </row>
    <row r="73" spans="1:20">
      <c r="A73" t="s">
        <v>101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10</v>
      </c>
      <c r="C74">
        <f t="shared" ref="C74:C79" si="9">IF(SUMPRODUCT(--(E74:T74&lt;&gt;""))=0,0.91,"N.A.")</f>
        <v>0.91</v>
      </c>
      <c r="D74" t="s">
        <v>12</v>
      </c>
    </row>
    <row r="75" spans="1:20">
      <c r="A75" t="str">
        <f>'Population Definitions'!$A$3</f>
        <v>Gen 5-14</v>
      </c>
      <c r="B75" t="s">
        <v>10</v>
      </c>
      <c r="C75">
        <f t="shared" si="9"/>
        <v>0.91</v>
      </c>
      <c r="D75" t="s">
        <v>12</v>
      </c>
    </row>
    <row r="76" spans="1:20">
      <c r="A76" t="str">
        <f>'Population Definitions'!$A$4</f>
        <v>Gen 15-64</v>
      </c>
      <c r="B76" t="s">
        <v>10</v>
      </c>
      <c r="C76">
        <f t="shared" si="9"/>
        <v>0.91</v>
      </c>
      <c r="D76" t="s">
        <v>12</v>
      </c>
    </row>
    <row r="77" spans="1:20">
      <c r="A77" t="str">
        <f>'Population Definitions'!$A$5</f>
        <v>Gen 65+</v>
      </c>
      <c r="B77" t="s">
        <v>10</v>
      </c>
      <c r="C77">
        <f t="shared" si="9"/>
        <v>0.91</v>
      </c>
      <c r="D77" t="s">
        <v>12</v>
      </c>
    </row>
    <row r="78" spans="1:20">
      <c r="A78" t="str">
        <f>'Population Definitions'!$A$6</f>
        <v>PLHIV 15+</v>
      </c>
      <c r="B78" t="s">
        <v>10</v>
      </c>
      <c r="C78">
        <f t="shared" si="9"/>
        <v>0.91</v>
      </c>
      <c r="D78" t="s">
        <v>12</v>
      </c>
    </row>
    <row r="79" spans="1:20">
      <c r="A79" t="str">
        <f>'Population Definitions'!$A$7</f>
        <v>Prisoners</v>
      </c>
      <c r="B79" t="s">
        <v>10</v>
      </c>
      <c r="C79">
        <f t="shared" si="9"/>
        <v>0.91</v>
      </c>
      <c r="D79" t="s">
        <v>12</v>
      </c>
    </row>
    <row r="81" spans="1:20">
      <c r="A81" t="s">
        <v>105</v>
      </c>
      <c r="B81" t="s">
        <v>8</v>
      </c>
      <c r="C81" t="s">
        <v>9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</row>
    <row r="82" spans="1:20">
      <c r="A82" t="str">
        <f>'Population Definitions'!$A$2</f>
        <v>Gen 0-4</v>
      </c>
      <c r="B82" t="s">
        <v>10</v>
      </c>
      <c r="C82">
        <f t="shared" ref="C82:C87" si="10">IF(SUMPRODUCT(--(E82:T82&lt;&gt;""))=0,0.34,"N.A.")</f>
        <v>0.34</v>
      </c>
      <c r="D82" t="s">
        <v>12</v>
      </c>
    </row>
    <row r="83" spans="1:20">
      <c r="A83" t="str">
        <f>'Population Definitions'!$A$3</f>
        <v>Gen 5-14</v>
      </c>
      <c r="B83" t="s">
        <v>10</v>
      </c>
      <c r="C83">
        <f t="shared" si="10"/>
        <v>0.34</v>
      </c>
      <c r="D83" t="s">
        <v>12</v>
      </c>
    </row>
    <row r="84" spans="1:20">
      <c r="A84" t="str">
        <f>'Population Definitions'!$A$4</f>
        <v>Gen 15-64</v>
      </c>
      <c r="B84" t="s">
        <v>10</v>
      </c>
      <c r="C84">
        <f t="shared" si="10"/>
        <v>0.34</v>
      </c>
      <c r="D84" t="s">
        <v>12</v>
      </c>
    </row>
    <row r="85" spans="1:20">
      <c r="A85" t="str">
        <f>'Population Definitions'!$A$5</f>
        <v>Gen 65+</v>
      </c>
      <c r="B85" t="s">
        <v>10</v>
      </c>
      <c r="C85">
        <f t="shared" si="10"/>
        <v>0.34</v>
      </c>
      <c r="D85" t="s">
        <v>12</v>
      </c>
    </row>
    <row r="86" spans="1:20">
      <c r="A86" t="str">
        <f>'Population Definitions'!$A$6</f>
        <v>PLHIV 15+</v>
      </c>
      <c r="B86" t="s">
        <v>10</v>
      </c>
      <c r="C86">
        <f t="shared" si="10"/>
        <v>0.34</v>
      </c>
      <c r="D86" t="s">
        <v>12</v>
      </c>
    </row>
    <row r="87" spans="1:20">
      <c r="A87" t="str">
        <f>'Population Definitions'!$A$7</f>
        <v>Prisoners</v>
      </c>
      <c r="B87" t="s">
        <v>10</v>
      </c>
      <c r="C87">
        <f t="shared" si="10"/>
        <v>0.34</v>
      </c>
      <c r="D87" t="s">
        <v>12</v>
      </c>
    </row>
    <row r="89" spans="1:20">
      <c r="A89" t="s">
        <v>108</v>
      </c>
      <c r="B89" t="s">
        <v>8</v>
      </c>
      <c r="C89" t="s">
        <v>9</v>
      </c>
      <c r="E89">
        <v>2000</v>
      </c>
      <c r="F89">
        <v>2001</v>
      </c>
      <c r="G89">
        <v>2002</v>
      </c>
      <c r="H89">
        <v>2003</v>
      </c>
      <c r="I89">
        <v>2004</v>
      </c>
      <c r="J89">
        <v>2005</v>
      </c>
      <c r="K89">
        <v>2006</v>
      </c>
      <c r="L89">
        <v>2007</v>
      </c>
      <c r="M89">
        <v>2008</v>
      </c>
      <c r="N89">
        <v>2009</v>
      </c>
      <c r="O89">
        <v>2010</v>
      </c>
      <c r="P89">
        <v>2011</v>
      </c>
      <c r="Q89">
        <v>2012</v>
      </c>
      <c r="R89">
        <v>2013</v>
      </c>
      <c r="S89">
        <v>2014</v>
      </c>
      <c r="T89">
        <v>2015</v>
      </c>
    </row>
    <row r="90" spans="1:20">
      <c r="A90" t="str">
        <f>'Population Definitions'!$A$2</f>
        <v>Gen 0-4</v>
      </c>
      <c r="B90" t="s">
        <v>10</v>
      </c>
      <c r="C90">
        <f t="shared" ref="C90:C95" si="11">IF(SUMPRODUCT(--(E90:T90&lt;&gt;""))=0,0.5,"N.A.")</f>
        <v>0.5</v>
      </c>
      <c r="D90" t="s">
        <v>12</v>
      </c>
    </row>
    <row r="91" spans="1:20">
      <c r="A91" t="str">
        <f>'Population Definitions'!$A$3</f>
        <v>Gen 5-14</v>
      </c>
      <c r="B91" t="s">
        <v>10</v>
      </c>
      <c r="C91">
        <f t="shared" si="11"/>
        <v>0.5</v>
      </c>
      <c r="D91" t="s">
        <v>12</v>
      </c>
    </row>
    <row r="92" spans="1:20">
      <c r="A92" t="str">
        <f>'Population Definitions'!$A$4</f>
        <v>Gen 15-64</v>
      </c>
      <c r="B92" t="s">
        <v>10</v>
      </c>
      <c r="C92">
        <f t="shared" si="11"/>
        <v>0.5</v>
      </c>
      <c r="D92" t="s">
        <v>12</v>
      </c>
    </row>
    <row r="93" spans="1:20">
      <c r="A93" t="str">
        <f>'Population Definitions'!$A$5</f>
        <v>Gen 65+</v>
      </c>
      <c r="B93" t="s">
        <v>10</v>
      </c>
      <c r="C93">
        <f t="shared" si="11"/>
        <v>0.5</v>
      </c>
      <c r="D93" t="s">
        <v>12</v>
      </c>
    </row>
    <row r="94" spans="1:20">
      <c r="A94" t="str">
        <f>'Population Definitions'!$A$6</f>
        <v>PLHIV 15+</v>
      </c>
      <c r="B94" t="s">
        <v>10</v>
      </c>
      <c r="C94">
        <f t="shared" si="11"/>
        <v>0.5</v>
      </c>
      <c r="D94" t="s">
        <v>12</v>
      </c>
    </row>
    <row r="95" spans="1:20">
      <c r="A95" t="str">
        <f>'Population Definitions'!$A$7</f>
        <v>Prisoners</v>
      </c>
      <c r="B95" t="s">
        <v>10</v>
      </c>
      <c r="C95">
        <f t="shared" si="11"/>
        <v>0.5</v>
      </c>
      <c r="D95" t="s">
        <v>12</v>
      </c>
    </row>
    <row r="97" spans="1:20">
      <c r="A97" t="s">
        <v>110</v>
      </c>
      <c r="B97" t="s">
        <v>8</v>
      </c>
      <c r="C97" t="s">
        <v>9</v>
      </c>
      <c r="E97">
        <v>2000</v>
      </c>
      <c r="F97">
        <v>2001</v>
      </c>
      <c r="G97">
        <v>2002</v>
      </c>
      <c r="H97">
        <v>2003</v>
      </c>
      <c r="I97">
        <v>2004</v>
      </c>
      <c r="J97">
        <v>2005</v>
      </c>
      <c r="K97">
        <v>2006</v>
      </c>
      <c r="L97">
        <v>2007</v>
      </c>
      <c r="M97">
        <v>2008</v>
      </c>
      <c r="N97">
        <v>2009</v>
      </c>
      <c r="O97">
        <v>2010</v>
      </c>
      <c r="P97">
        <v>2011</v>
      </c>
      <c r="Q97">
        <v>2012</v>
      </c>
      <c r="R97">
        <v>2013</v>
      </c>
      <c r="S97">
        <v>2014</v>
      </c>
      <c r="T97">
        <v>2015</v>
      </c>
    </row>
    <row r="98" spans="1:20">
      <c r="A98" t="str">
        <f>'Population Definitions'!$A$2</f>
        <v>Gen 0-4</v>
      </c>
      <c r="B98" t="s">
        <v>10</v>
      </c>
      <c r="C98">
        <f t="shared" ref="C98:C103" si="12">IF(SUMPRODUCT(--(E98:T98&lt;&gt;""))=0,0.9,"N.A.")</f>
        <v>0.9</v>
      </c>
      <c r="D98" t="s">
        <v>12</v>
      </c>
    </row>
    <row r="99" spans="1:20">
      <c r="A99" t="str">
        <f>'Population Definitions'!$A$3</f>
        <v>Gen 5-14</v>
      </c>
      <c r="B99" t="s">
        <v>10</v>
      </c>
      <c r="C99">
        <f t="shared" si="12"/>
        <v>0.9</v>
      </c>
      <c r="D99" t="s">
        <v>12</v>
      </c>
    </row>
    <row r="100" spans="1:20">
      <c r="A100" t="str">
        <f>'Population Definitions'!$A$4</f>
        <v>Gen 15-64</v>
      </c>
      <c r="B100" t="s">
        <v>10</v>
      </c>
      <c r="C100">
        <f t="shared" si="12"/>
        <v>0.9</v>
      </c>
      <c r="D100" t="s">
        <v>12</v>
      </c>
    </row>
    <row r="101" spans="1:20">
      <c r="A101" t="str">
        <f>'Population Definitions'!$A$5</f>
        <v>Gen 65+</v>
      </c>
      <c r="B101" t="s">
        <v>10</v>
      </c>
      <c r="C101">
        <f t="shared" si="12"/>
        <v>0.9</v>
      </c>
      <c r="D101" t="s">
        <v>12</v>
      </c>
    </row>
    <row r="102" spans="1:20">
      <c r="A102" t="str">
        <f>'Population Definitions'!$A$6</f>
        <v>PLHIV 15+</v>
      </c>
      <c r="B102" t="s">
        <v>10</v>
      </c>
      <c r="C102">
        <f t="shared" si="12"/>
        <v>0.9</v>
      </c>
      <c r="D102" t="s">
        <v>12</v>
      </c>
    </row>
    <row r="103" spans="1:20">
      <c r="A103" t="str">
        <f>'Population Definitions'!$A$7</f>
        <v>Prisoners</v>
      </c>
      <c r="B103" t="s">
        <v>10</v>
      </c>
      <c r="C103">
        <f t="shared" si="12"/>
        <v>0.9</v>
      </c>
      <c r="D103" t="s">
        <v>12</v>
      </c>
    </row>
    <row r="105" spans="1:20">
      <c r="A105" t="s">
        <v>111</v>
      </c>
      <c r="B105" t="s">
        <v>8</v>
      </c>
      <c r="C105" t="s">
        <v>9</v>
      </c>
      <c r="E105">
        <v>2000</v>
      </c>
      <c r="F105">
        <v>2001</v>
      </c>
      <c r="G105">
        <v>2002</v>
      </c>
      <c r="H105">
        <v>2003</v>
      </c>
      <c r="I105">
        <v>2004</v>
      </c>
      <c r="J105">
        <v>2005</v>
      </c>
      <c r="K105">
        <v>2006</v>
      </c>
      <c r="L105">
        <v>2007</v>
      </c>
      <c r="M105">
        <v>2008</v>
      </c>
      <c r="N105">
        <v>2009</v>
      </c>
      <c r="O105">
        <v>2010</v>
      </c>
      <c r="P105">
        <v>2011</v>
      </c>
      <c r="Q105">
        <v>2012</v>
      </c>
      <c r="R105">
        <v>2013</v>
      </c>
      <c r="S105">
        <v>2014</v>
      </c>
      <c r="T105">
        <v>2015</v>
      </c>
    </row>
    <row r="106" spans="1:20">
      <c r="A106" t="str">
        <f>'Population Definitions'!$A$2</f>
        <v>Gen 0-4</v>
      </c>
      <c r="B106" t="s">
        <v>10</v>
      </c>
      <c r="C106" t="str">
        <f t="shared" ref="C106:C111" si="13">IF(SUMPRODUCT(--(E106:T106&lt;&gt;""))=0,0.91,"N.A.")</f>
        <v>N.A.</v>
      </c>
      <c r="D106" t="s">
        <v>12</v>
      </c>
      <c r="N106">
        <v>0.85</v>
      </c>
      <c r="O106">
        <v>0.85</v>
      </c>
      <c r="Q106">
        <v>0.97</v>
      </c>
    </row>
    <row r="107" spans="1:20">
      <c r="A107" t="str">
        <f>'Population Definitions'!$A$3</f>
        <v>Gen 5-14</v>
      </c>
      <c r="B107" t="s">
        <v>10</v>
      </c>
      <c r="C107" t="str">
        <f t="shared" si="13"/>
        <v>N.A.</v>
      </c>
      <c r="D107" t="s">
        <v>12</v>
      </c>
      <c r="N107">
        <v>0.85</v>
      </c>
      <c r="O107">
        <v>0.85</v>
      </c>
      <c r="Q107">
        <v>0.97</v>
      </c>
    </row>
    <row r="108" spans="1:20">
      <c r="A108" t="str">
        <f>'Population Definitions'!$A$4</f>
        <v>Gen 15-64</v>
      </c>
      <c r="B108" t="s">
        <v>10</v>
      </c>
      <c r="C108" t="str">
        <f t="shared" si="13"/>
        <v>N.A.</v>
      </c>
      <c r="D108" t="s">
        <v>12</v>
      </c>
      <c r="N108">
        <v>0.85</v>
      </c>
      <c r="O108">
        <v>0.85</v>
      </c>
      <c r="Q108">
        <v>0.97</v>
      </c>
    </row>
    <row r="109" spans="1:20">
      <c r="A109" t="str">
        <f>'Population Definitions'!$A$5</f>
        <v>Gen 65+</v>
      </c>
      <c r="B109" t="s">
        <v>10</v>
      </c>
      <c r="C109" t="str">
        <f t="shared" si="13"/>
        <v>N.A.</v>
      </c>
      <c r="D109" t="s">
        <v>12</v>
      </c>
      <c r="N109">
        <v>0.85</v>
      </c>
      <c r="O109">
        <v>0.85</v>
      </c>
      <c r="Q109">
        <v>0.97</v>
      </c>
    </row>
    <row r="110" spans="1:20">
      <c r="A110" t="str">
        <f>'Population Definitions'!$A$6</f>
        <v>PLHIV 15+</v>
      </c>
      <c r="B110" t="s">
        <v>10</v>
      </c>
      <c r="C110">
        <f t="shared" si="13"/>
        <v>0.91</v>
      </c>
      <c r="D110" t="s">
        <v>12</v>
      </c>
    </row>
    <row r="111" spans="1:20">
      <c r="A111" t="str">
        <f>'Population Definitions'!$A$7</f>
        <v>Prisoners</v>
      </c>
      <c r="B111" t="s">
        <v>10</v>
      </c>
      <c r="C111">
        <f t="shared" si="13"/>
        <v>0.91</v>
      </c>
      <c r="D111" t="s">
        <v>12</v>
      </c>
    </row>
    <row r="113" spans="1:20">
      <c r="A113" t="s">
        <v>112</v>
      </c>
      <c r="B113" t="s">
        <v>8</v>
      </c>
      <c r="C113" t="s">
        <v>9</v>
      </c>
      <c r="E113">
        <v>2000</v>
      </c>
      <c r="F113">
        <v>2001</v>
      </c>
      <c r="G113">
        <v>2002</v>
      </c>
      <c r="H113">
        <v>2003</v>
      </c>
      <c r="I113">
        <v>2004</v>
      </c>
      <c r="J113">
        <v>2005</v>
      </c>
      <c r="K113">
        <v>2006</v>
      </c>
      <c r="L113">
        <v>2007</v>
      </c>
      <c r="M113">
        <v>2008</v>
      </c>
      <c r="N113">
        <v>2009</v>
      </c>
      <c r="O113">
        <v>2010</v>
      </c>
      <c r="P113">
        <v>2011</v>
      </c>
      <c r="Q113">
        <v>2012</v>
      </c>
      <c r="R113">
        <v>2013</v>
      </c>
      <c r="S113">
        <v>2014</v>
      </c>
      <c r="T113">
        <v>2015</v>
      </c>
    </row>
    <row r="114" spans="1:20">
      <c r="A114" t="str">
        <f>'Population Definitions'!$A$2</f>
        <v>Gen 0-4</v>
      </c>
      <c r="B114" t="s">
        <v>10</v>
      </c>
      <c r="C114" t="str">
        <f t="shared" ref="C114:C119" si="14">IF(SUMPRODUCT(--(E114:T114&lt;&gt;""))=0,0.07,"N.A.")</f>
        <v>N.A.</v>
      </c>
      <c r="D114" t="s">
        <v>12</v>
      </c>
      <c r="H114">
        <v>0.13</v>
      </c>
      <c r="I114">
        <v>0.11</v>
      </c>
      <c r="J114">
        <v>0.04</v>
      </c>
      <c r="K114">
        <v>0.06</v>
      </c>
      <c r="L114">
        <v>0.08</v>
      </c>
      <c r="M114">
        <v>0.06</v>
      </c>
      <c r="N114">
        <v>0.04</v>
      </c>
      <c r="O114">
        <v>0.13</v>
      </c>
      <c r="P114">
        <v>0.23</v>
      </c>
      <c r="Q114">
        <v>7.0000000000000007E-2</v>
      </c>
    </row>
    <row r="115" spans="1:20">
      <c r="A115" t="str">
        <f>'Population Definitions'!$A$3</f>
        <v>Gen 5-14</v>
      </c>
      <c r="B115" t="s">
        <v>10</v>
      </c>
      <c r="C115" t="str">
        <f t="shared" si="14"/>
        <v>N.A.</v>
      </c>
      <c r="D115" t="s">
        <v>12</v>
      </c>
      <c r="H115">
        <v>0.13</v>
      </c>
      <c r="I115">
        <v>0.11</v>
      </c>
      <c r="J115">
        <v>0.04</v>
      </c>
      <c r="K115">
        <v>0.06</v>
      </c>
      <c r="L115">
        <v>0.08</v>
      </c>
      <c r="M115">
        <v>0.06</v>
      </c>
      <c r="N115">
        <v>0.04</v>
      </c>
      <c r="O115">
        <v>0.13</v>
      </c>
      <c r="P115">
        <v>0.23</v>
      </c>
      <c r="Q115">
        <v>7.0000000000000007E-2</v>
      </c>
    </row>
    <row r="116" spans="1:20">
      <c r="A116" t="str">
        <f>'Population Definitions'!$A$4</f>
        <v>Gen 15-64</v>
      </c>
      <c r="B116" t="s">
        <v>10</v>
      </c>
      <c r="C116" t="str">
        <f t="shared" si="14"/>
        <v>N.A.</v>
      </c>
      <c r="D116" t="s">
        <v>12</v>
      </c>
      <c r="H116">
        <v>0.13</v>
      </c>
      <c r="I116">
        <v>0.11</v>
      </c>
      <c r="J116">
        <v>0.04</v>
      </c>
      <c r="K116">
        <v>0.06</v>
      </c>
      <c r="L116">
        <v>0.08</v>
      </c>
      <c r="M116">
        <v>0.06</v>
      </c>
      <c r="N116">
        <v>0.04</v>
      </c>
      <c r="O116">
        <v>0.13</v>
      </c>
      <c r="P116">
        <v>0.23</v>
      </c>
      <c r="Q116">
        <v>7.0000000000000007E-2</v>
      </c>
    </row>
    <row r="117" spans="1:20">
      <c r="A117" t="str">
        <f>'Population Definitions'!$A$5</f>
        <v>Gen 65+</v>
      </c>
      <c r="B117" t="s">
        <v>10</v>
      </c>
      <c r="C117" t="str">
        <f t="shared" si="14"/>
        <v>N.A.</v>
      </c>
      <c r="D117" t="s">
        <v>12</v>
      </c>
      <c r="H117">
        <v>0.13</v>
      </c>
      <c r="I117">
        <v>0.11</v>
      </c>
      <c r="J117">
        <v>0.04</v>
      </c>
      <c r="K117">
        <v>0.06</v>
      </c>
      <c r="L117">
        <v>0.08</v>
      </c>
      <c r="M117">
        <v>0.06</v>
      </c>
      <c r="N117">
        <v>0.04</v>
      </c>
      <c r="O117">
        <v>0.13</v>
      </c>
      <c r="P117">
        <v>0.23</v>
      </c>
      <c r="Q117">
        <v>7.0000000000000007E-2</v>
      </c>
    </row>
    <row r="118" spans="1:20">
      <c r="A118" t="str">
        <f>'Population Definitions'!$A$6</f>
        <v>PLHIV 15+</v>
      </c>
      <c r="B118" t="s">
        <v>10</v>
      </c>
      <c r="C118">
        <f t="shared" si="14"/>
        <v>7.0000000000000007E-2</v>
      </c>
      <c r="D118" t="s">
        <v>12</v>
      </c>
    </row>
    <row r="119" spans="1:20">
      <c r="A119" t="str">
        <f>'Population Definitions'!$A$7</f>
        <v>Prisoners</v>
      </c>
      <c r="B119" t="s">
        <v>10</v>
      </c>
      <c r="C119">
        <f t="shared" si="14"/>
        <v>7.0000000000000007E-2</v>
      </c>
      <c r="D119" t="s">
        <v>12</v>
      </c>
    </row>
    <row r="121" spans="1:20">
      <c r="A121" t="s">
        <v>113</v>
      </c>
      <c r="B121" t="s">
        <v>8</v>
      </c>
      <c r="C121" t="s">
        <v>9</v>
      </c>
      <c r="E121">
        <v>2000</v>
      </c>
      <c r="F121">
        <v>2001</v>
      </c>
      <c r="G121">
        <v>2002</v>
      </c>
      <c r="H121">
        <v>2003</v>
      </c>
      <c r="I121">
        <v>2004</v>
      </c>
      <c r="J121">
        <v>2005</v>
      </c>
      <c r="K121">
        <v>2006</v>
      </c>
      <c r="L121">
        <v>2007</v>
      </c>
      <c r="M121">
        <v>2008</v>
      </c>
      <c r="N121">
        <v>2009</v>
      </c>
      <c r="O121">
        <v>2010</v>
      </c>
      <c r="P121">
        <v>2011</v>
      </c>
      <c r="Q121">
        <v>2012</v>
      </c>
      <c r="R121">
        <v>2013</v>
      </c>
      <c r="S121">
        <v>2014</v>
      </c>
      <c r="T121">
        <v>2015</v>
      </c>
    </row>
    <row r="122" spans="1:20">
      <c r="A122" t="str">
        <f>'Population Definitions'!$A$2</f>
        <v>Gen 0-4</v>
      </c>
      <c r="B122" t="s">
        <v>10</v>
      </c>
      <c r="C122" t="str">
        <f t="shared" ref="C122:C127" si="15">IF(SUMPRODUCT(--(E122:T122&lt;&gt;""))=0,0.85,"N.A.")</f>
        <v>N.A.</v>
      </c>
      <c r="D122" t="s">
        <v>12</v>
      </c>
      <c r="H122">
        <v>0.73</v>
      </c>
      <c r="I122">
        <v>0.74</v>
      </c>
      <c r="J122">
        <v>0.93</v>
      </c>
      <c r="K122">
        <v>0.8</v>
      </c>
      <c r="L122">
        <v>0.82</v>
      </c>
      <c r="M122">
        <v>0.8</v>
      </c>
      <c r="N122">
        <v>0.77</v>
      </c>
      <c r="O122">
        <v>0.78</v>
      </c>
      <c r="P122">
        <v>0.71</v>
      </c>
      <c r="Q122">
        <v>0.85</v>
      </c>
      <c r="R122">
        <v>0.87</v>
      </c>
    </row>
    <row r="123" spans="1:20">
      <c r="A123" t="str">
        <f>'Population Definitions'!$A$3</f>
        <v>Gen 5-14</v>
      </c>
      <c r="B123" t="s">
        <v>10</v>
      </c>
      <c r="C123" t="str">
        <f t="shared" si="15"/>
        <v>N.A.</v>
      </c>
      <c r="D123" t="s">
        <v>12</v>
      </c>
      <c r="H123">
        <v>0.73</v>
      </c>
      <c r="I123">
        <v>0.74</v>
      </c>
      <c r="J123">
        <v>0.93</v>
      </c>
      <c r="K123">
        <v>0.8</v>
      </c>
      <c r="L123">
        <v>0.82</v>
      </c>
      <c r="M123">
        <v>0.8</v>
      </c>
      <c r="N123">
        <v>0.77</v>
      </c>
      <c r="O123">
        <v>0.78</v>
      </c>
      <c r="P123">
        <v>0.71</v>
      </c>
      <c r="Q123">
        <v>0.85</v>
      </c>
      <c r="R123">
        <v>0.87</v>
      </c>
    </row>
    <row r="124" spans="1:20">
      <c r="A124" t="str">
        <f>'Population Definitions'!$A$4</f>
        <v>Gen 15-64</v>
      </c>
      <c r="B124" t="s">
        <v>10</v>
      </c>
      <c r="C124" t="str">
        <f t="shared" si="15"/>
        <v>N.A.</v>
      </c>
      <c r="D124" t="s">
        <v>12</v>
      </c>
      <c r="H124">
        <v>0.73</v>
      </c>
      <c r="I124">
        <v>0.74</v>
      </c>
      <c r="J124">
        <v>0.93</v>
      </c>
      <c r="K124">
        <v>0.8</v>
      </c>
      <c r="L124">
        <v>0.82</v>
      </c>
      <c r="M124">
        <v>0.8</v>
      </c>
      <c r="N124">
        <v>0.77</v>
      </c>
      <c r="O124">
        <v>0.78</v>
      </c>
      <c r="P124">
        <v>0.71</v>
      </c>
      <c r="Q124">
        <v>0.85</v>
      </c>
      <c r="R124">
        <v>0.87</v>
      </c>
    </row>
    <row r="125" spans="1:20">
      <c r="A125" t="str">
        <f>'Population Definitions'!$A$5</f>
        <v>Gen 65+</v>
      </c>
      <c r="B125" t="s">
        <v>10</v>
      </c>
      <c r="C125" t="str">
        <f t="shared" si="15"/>
        <v>N.A.</v>
      </c>
      <c r="D125" t="s">
        <v>12</v>
      </c>
      <c r="H125">
        <v>0.73</v>
      </c>
      <c r="I125">
        <v>0.74</v>
      </c>
      <c r="J125">
        <v>0.93</v>
      </c>
      <c r="K125">
        <v>0.8</v>
      </c>
      <c r="L125">
        <v>0.82</v>
      </c>
      <c r="M125">
        <v>0.8</v>
      </c>
      <c r="N125">
        <v>0.77</v>
      </c>
      <c r="O125">
        <v>0.78</v>
      </c>
      <c r="P125">
        <v>0.71</v>
      </c>
      <c r="Q125">
        <v>0.85</v>
      </c>
      <c r="R125">
        <v>0.87</v>
      </c>
    </row>
    <row r="126" spans="1:20">
      <c r="A126" t="str">
        <f>'Population Definitions'!$A$6</f>
        <v>PLHIV 15+</v>
      </c>
      <c r="B126" t="s">
        <v>10</v>
      </c>
      <c r="C126">
        <f t="shared" si="15"/>
        <v>0.85</v>
      </c>
      <c r="D126" t="s">
        <v>12</v>
      </c>
    </row>
    <row r="127" spans="1:20">
      <c r="A127" t="str">
        <f>'Population Definitions'!$A$7</f>
        <v>Prisoners</v>
      </c>
      <c r="B127" t="s">
        <v>10</v>
      </c>
      <c r="C127">
        <f t="shared" si="15"/>
        <v>0.85</v>
      </c>
      <c r="D127" t="s">
        <v>12</v>
      </c>
    </row>
    <row r="129" spans="1:20">
      <c r="A129" t="s">
        <v>114</v>
      </c>
      <c r="B129" t="s">
        <v>8</v>
      </c>
      <c r="C129" t="s">
        <v>9</v>
      </c>
      <c r="E129">
        <v>2000</v>
      </c>
      <c r="F129">
        <v>2001</v>
      </c>
      <c r="G129">
        <v>2002</v>
      </c>
      <c r="H129">
        <v>2003</v>
      </c>
      <c r="I129">
        <v>2004</v>
      </c>
      <c r="J129">
        <v>2005</v>
      </c>
      <c r="K129">
        <v>2006</v>
      </c>
      <c r="L129">
        <v>2007</v>
      </c>
      <c r="M129">
        <v>2008</v>
      </c>
      <c r="N129">
        <v>2009</v>
      </c>
      <c r="O129">
        <v>2010</v>
      </c>
      <c r="P129">
        <v>2011</v>
      </c>
      <c r="Q129">
        <v>2012</v>
      </c>
      <c r="R129">
        <v>2013</v>
      </c>
      <c r="S129">
        <v>2014</v>
      </c>
      <c r="T129">
        <v>2015</v>
      </c>
    </row>
    <row r="130" spans="1:20">
      <c r="A130" t="str">
        <f>'Population Definitions'!$A$2</f>
        <v>Gen 0-4</v>
      </c>
      <c r="B130" t="s">
        <v>10</v>
      </c>
      <c r="C130">
        <f t="shared" ref="C130:C135" si="16">IF(SUMPRODUCT(--(E130:T130&lt;&gt;""))=0,0.9,"N.A.")</f>
        <v>0.9</v>
      </c>
      <c r="D130" t="s">
        <v>12</v>
      </c>
    </row>
    <row r="131" spans="1:20">
      <c r="A131" t="str">
        <f>'Population Definitions'!$A$3</f>
        <v>Gen 5-14</v>
      </c>
      <c r="B131" t="s">
        <v>10</v>
      </c>
      <c r="C131">
        <f t="shared" si="16"/>
        <v>0.9</v>
      </c>
      <c r="D131" t="s">
        <v>12</v>
      </c>
    </row>
    <row r="132" spans="1:20">
      <c r="A132" t="str">
        <f>'Population Definitions'!$A$4</f>
        <v>Gen 15-64</v>
      </c>
      <c r="B132" t="s">
        <v>10</v>
      </c>
      <c r="C132">
        <f t="shared" si="16"/>
        <v>0.9</v>
      </c>
      <c r="D132" t="s">
        <v>12</v>
      </c>
    </row>
    <row r="133" spans="1:20">
      <c r="A133" t="str">
        <f>'Population Definitions'!$A$5</f>
        <v>Gen 65+</v>
      </c>
      <c r="B133" t="s">
        <v>10</v>
      </c>
      <c r="C133">
        <f t="shared" si="16"/>
        <v>0.9</v>
      </c>
      <c r="D133" t="s">
        <v>12</v>
      </c>
    </row>
    <row r="134" spans="1:20">
      <c r="A134" t="str">
        <f>'Population Definitions'!$A$6</f>
        <v>PLHIV 15+</v>
      </c>
      <c r="B134" t="s">
        <v>10</v>
      </c>
      <c r="C134">
        <f t="shared" si="16"/>
        <v>0.9</v>
      </c>
      <c r="D134" t="s">
        <v>12</v>
      </c>
    </row>
    <row r="135" spans="1:20">
      <c r="A135" t="str">
        <f>'Population Definitions'!$A$7</f>
        <v>Prisoners</v>
      </c>
      <c r="B135" t="s">
        <v>10</v>
      </c>
      <c r="C135">
        <f t="shared" si="16"/>
        <v>0.9</v>
      </c>
      <c r="D135" t="s">
        <v>12</v>
      </c>
    </row>
    <row r="137" spans="1:20">
      <c r="A137" t="s">
        <v>115</v>
      </c>
      <c r="B137" t="s">
        <v>8</v>
      </c>
      <c r="C137" t="s">
        <v>9</v>
      </c>
      <c r="E137">
        <v>2000</v>
      </c>
      <c r="F137">
        <v>2001</v>
      </c>
      <c r="G137">
        <v>2002</v>
      </c>
      <c r="H137">
        <v>2003</v>
      </c>
      <c r="I137">
        <v>2004</v>
      </c>
      <c r="J137">
        <v>2005</v>
      </c>
      <c r="K137">
        <v>2006</v>
      </c>
      <c r="L137">
        <v>2007</v>
      </c>
      <c r="M137">
        <v>2008</v>
      </c>
      <c r="N137">
        <v>2009</v>
      </c>
      <c r="O137">
        <v>2010</v>
      </c>
      <c r="P137">
        <v>2011</v>
      </c>
      <c r="Q137">
        <v>2012</v>
      </c>
      <c r="R137">
        <v>2013</v>
      </c>
      <c r="S137">
        <v>2014</v>
      </c>
      <c r="T137">
        <v>2015</v>
      </c>
    </row>
    <row r="138" spans="1:20">
      <c r="A138" t="str">
        <f>'Population Definitions'!$A$2</f>
        <v>Gen 0-4</v>
      </c>
      <c r="B138" t="s">
        <v>10</v>
      </c>
      <c r="C138" t="str">
        <f t="shared" ref="C138:C143" si="17">IF(SUMPRODUCT(--(E138:T138&lt;&gt;""))=0,0.91,"N.A.")</f>
        <v>N.A.</v>
      </c>
      <c r="D138" t="s">
        <v>12</v>
      </c>
      <c r="N138">
        <v>0.85</v>
      </c>
      <c r="O138">
        <v>0.85</v>
      </c>
      <c r="Q138">
        <v>0.97</v>
      </c>
    </row>
    <row r="139" spans="1:20">
      <c r="A139" t="str">
        <f>'Population Definitions'!$A$3</f>
        <v>Gen 5-14</v>
      </c>
      <c r="B139" t="s">
        <v>10</v>
      </c>
      <c r="C139" t="str">
        <f t="shared" si="17"/>
        <v>N.A.</v>
      </c>
      <c r="D139" t="s">
        <v>12</v>
      </c>
      <c r="N139">
        <v>0.85</v>
      </c>
      <c r="O139">
        <v>0.85</v>
      </c>
      <c r="Q139">
        <v>0.97</v>
      </c>
    </row>
    <row r="140" spans="1:20">
      <c r="A140" t="str">
        <f>'Population Definitions'!$A$4</f>
        <v>Gen 15-64</v>
      </c>
      <c r="B140" t="s">
        <v>10</v>
      </c>
      <c r="C140" t="str">
        <f t="shared" si="17"/>
        <v>N.A.</v>
      </c>
      <c r="D140" t="s">
        <v>12</v>
      </c>
      <c r="N140">
        <v>0.85</v>
      </c>
      <c r="O140">
        <v>0.85</v>
      </c>
      <c r="Q140">
        <v>0.97</v>
      </c>
    </row>
    <row r="141" spans="1:20">
      <c r="A141" t="str">
        <f>'Population Definitions'!$A$5</f>
        <v>Gen 65+</v>
      </c>
      <c r="B141" t="s">
        <v>10</v>
      </c>
      <c r="C141" t="str">
        <f t="shared" si="17"/>
        <v>N.A.</v>
      </c>
      <c r="D141" t="s">
        <v>12</v>
      </c>
      <c r="N141">
        <v>0.85</v>
      </c>
      <c r="O141">
        <v>0.85</v>
      </c>
      <c r="Q141">
        <v>0.97</v>
      </c>
    </row>
    <row r="142" spans="1:20">
      <c r="A142" t="str">
        <f>'Population Definitions'!$A$6</f>
        <v>PLHIV 15+</v>
      </c>
      <c r="B142" t="s">
        <v>10</v>
      </c>
      <c r="C142">
        <f t="shared" si="17"/>
        <v>0.91</v>
      </c>
      <c r="D142" t="s">
        <v>12</v>
      </c>
    </row>
    <row r="143" spans="1:20">
      <c r="A143" t="str">
        <f>'Population Definitions'!$A$7</f>
        <v>Prisoners</v>
      </c>
      <c r="B143" t="s">
        <v>10</v>
      </c>
      <c r="C143">
        <f t="shared" si="17"/>
        <v>0.91</v>
      </c>
      <c r="D143" t="s">
        <v>12</v>
      </c>
    </row>
    <row r="145" spans="1:20">
      <c r="A145" t="s">
        <v>116</v>
      </c>
      <c r="B145" t="s">
        <v>8</v>
      </c>
      <c r="C145" t="s">
        <v>9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</row>
    <row r="146" spans="1:20">
      <c r="A146" t="str">
        <f>'Population Definitions'!$A$2</f>
        <v>Gen 0-4</v>
      </c>
      <c r="B146" t="s">
        <v>10</v>
      </c>
      <c r="C146" t="str">
        <f t="shared" ref="C146:C151" si="18">IF(SUMPRODUCT(--(E146:T146&lt;&gt;""))=0,0.34,"N.A.")</f>
        <v>N.A.</v>
      </c>
      <c r="D146" t="s">
        <v>12</v>
      </c>
      <c r="N146" s="3">
        <v>0.23</v>
      </c>
      <c r="O146" s="3">
        <v>0.28999999999999998</v>
      </c>
      <c r="P146" s="3">
        <v>0.34</v>
      </c>
    </row>
    <row r="147" spans="1:20">
      <c r="A147" t="str">
        <f>'Population Definitions'!$A$3</f>
        <v>Gen 5-14</v>
      </c>
      <c r="B147" t="s">
        <v>10</v>
      </c>
      <c r="C147" t="str">
        <f t="shared" si="18"/>
        <v>N.A.</v>
      </c>
      <c r="D147" t="s">
        <v>12</v>
      </c>
      <c r="N147" s="3">
        <v>0.23</v>
      </c>
      <c r="O147" s="3">
        <v>0.28999999999999998</v>
      </c>
      <c r="P147" s="3">
        <v>0.34</v>
      </c>
    </row>
    <row r="148" spans="1:20">
      <c r="A148" t="str">
        <f>'Population Definitions'!$A$4</f>
        <v>Gen 15-64</v>
      </c>
      <c r="B148" t="s">
        <v>10</v>
      </c>
      <c r="C148" t="str">
        <f t="shared" si="18"/>
        <v>N.A.</v>
      </c>
      <c r="D148" t="s">
        <v>12</v>
      </c>
      <c r="N148" s="3">
        <v>0.23</v>
      </c>
      <c r="O148" s="3">
        <v>0.28999999999999998</v>
      </c>
      <c r="P148" s="3">
        <v>0.34</v>
      </c>
    </row>
    <row r="149" spans="1:20">
      <c r="A149" t="str">
        <f>'Population Definitions'!$A$5</f>
        <v>Gen 65+</v>
      </c>
      <c r="B149" t="s">
        <v>10</v>
      </c>
      <c r="C149" t="str">
        <f t="shared" si="18"/>
        <v>N.A.</v>
      </c>
      <c r="D149" t="s">
        <v>12</v>
      </c>
      <c r="N149" s="3">
        <v>0.23</v>
      </c>
      <c r="O149" s="3">
        <v>0.28999999999999998</v>
      </c>
      <c r="P149" s="3">
        <v>0.34</v>
      </c>
    </row>
    <row r="150" spans="1:20">
      <c r="A150" t="str">
        <f>'Population Definitions'!$A$6</f>
        <v>PLHIV 15+</v>
      </c>
      <c r="B150" t="s">
        <v>10</v>
      </c>
      <c r="C150">
        <f t="shared" si="18"/>
        <v>0.34</v>
      </c>
      <c r="D150" t="s">
        <v>12</v>
      </c>
    </row>
    <row r="151" spans="1:20">
      <c r="A151" t="str">
        <f>'Population Definitions'!$A$7</f>
        <v>Prisoners</v>
      </c>
      <c r="B151" t="s">
        <v>10</v>
      </c>
      <c r="C151">
        <f t="shared" si="18"/>
        <v>0.34</v>
      </c>
      <c r="D151" t="s">
        <v>12</v>
      </c>
    </row>
    <row r="153" spans="1:20">
      <c r="A153" t="s">
        <v>117</v>
      </c>
      <c r="B153" t="s">
        <v>8</v>
      </c>
      <c r="C153" t="s">
        <v>9</v>
      </c>
      <c r="E153">
        <v>2000</v>
      </c>
      <c r="F153">
        <v>2001</v>
      </c>
      <c r="G153">
        <v>2002</v>
      </c>
      <c r="H153">
        <v>2003</v>
      </c>
      <c r="I153">
        <v>2004</v>
      </c>
      <c r="J153">
        <v>2005</v>
      </c>
      <c r="K153">
        <v>2006</v>
      </c>
      <c r="L153">
        <v>2007</v>
      </c>
      <c r="M153">
        <v>2008</v>
      </c>
      <c r="N153">
        <v>2009</v>
      </c>
      <c r="O153">
        <v>2010</v>
      </c>
      <c r="P153">
        <v>2011</v>
      </c>
      <c r="Q153">
        <v>2012</v>
      </c>
      <c r="R153">
        <v>2013</v>
      </c>
      <c r="S153">
        <v>2014</v>
      </c>
      <c r="T153">
        <v>2015</v>
      </c>
    </row>
    <row r="154" spans="1:20">
      <c r="A154" t="str">
        <f>'Population Definitions'!$A$2</f>
        <v>Gen 0-4</v>
      </c>
      <c r="B154" t="s">
        <v>10</v>
      </c>
      <c r="C154" t="str">
        <f t="shared" ref="C154:C159" si="19">IF(SUMPRODUCT(--(E154:T154&lt;&gt;""))=0,0.5,"N.A.")</f>
        <v>N.A.</v>
      </c>
      <c r="D154" t="s">
        <v>12</v>
      </c>
      <c r="N154">
        <v>0.4</v>
      </c>
      <c r="O154">
        <v>0.31</v>
      </c>
      <c r="P154">
        <v>0.5</v>
      </c>
    </row>
    <row r="155" spans="1:20">
      <c r="A155" t="str">
        <f>'Population Definitions'!$A$3</f>
        <v>Gen 5-14</v>
      </c>
      <c r="B155" t="s">
        <v>10</v>
      </c>
      <c r="C155" t="str">
        <f t="shared" si="19"/>
        <v>N.A.</v>
      </c>
      <c r="D155" t="s">
        <v>12</v>
      </c>
      <c r="N155">
        <v>0.4</v>
      </c>
      <c r="O155">
        <v>0.31</v>
      </c>
      <c r="P155">
        <v>0.5</v>
      </c>
    </row>
    <row r="156" spans="1:20">
      <c r="A156" t="str">
        <f>'Population Definitions'!$A$4</f>
        <v>Gen 15-64</v>
      </c>
      <c r="B156" t="s">
        <v>10</v>
      </c>
      <c r="C156" t="str">
        <f t="shared" si="19"/>
        <v>N.A.</v>
      </c>
      <c r="D156" t="s">
        <v>12</v>
      </c>
      <c r="N156">
        <v>0.4</v>
      </c>
      <c r="O156">
        <v>0.31</v>
      </c>
      <c r="P156">
        <v>0.5</v>
      </c>
    </row>
    <row r="157" spans="1:20">
      <c r="A157" t="str">
        <f>'Population Definitions'!$A$5</f>
        <v>Gen 65+</v>
      </c>
      <c r="B157" t="s">
        <v>10</v>
      </c>
      <c r="C157" t="str">
        <f t="shared" si="19"/>
        <v>N.A.</v>
      </c>
      <c r="D157" t="s">
        <v>12</v>
      </c>
      <c r="N157">
        <v>0.4</v>
      </c>
      <c r="O157">
        <v>0.31</v>
      </c>
      <c r="P157">
        <v>0.5</v>
      </c>
    </row>
    <row r="158" spans="1:20">
      <c r="A158" t="str">
        <f>'Population Definitions'!$A$6</f>
        <v>PLHIV 15+</v>
      </c>
      <c r="B158" t="s">
        <v>10</v>
      </c>
      <c r="C158">
        <f t="shared" si="19"/>
        <v>0.5</v>
      </c>
      <c r="D158" t="s">
        <v>12</v>
      </c>
    </row>
    <row r="159" spans="1:20">
      <c r="A159" t="str">
        <f>'Population Definitions'!$A$7</f>
        <v>Prisoners</v>
      </c>
      <c r="B159" t="s">
        <v>10</v>
      </c>
      <c r="C159">
        <f t="shared" si="19"/>
        <v>0.5</v>
      </c>
      <c r="D159" t="s">
        <v>12</v>
      </c>
    </row>
    <row r="161" spans="1:20">
      <c r="A161" t="s">
        <v>118</v>
      </c>
      <c r="B161" t="s">
        <v>8</v>
      </c>
      <c r="C161" t="s">
        <v>9</v>
      </c>
      <c r="E161">
        <v>2000</v>
      </c>
      <c r="F161">
        <v>2001</v>
      </c>
      <c r="G161">
        <v>2002</v>
      </c>
      <c r="H161">
        <v>2003</v>
      </c>
      <c r="I161">
        <v>2004</v>
      </c>
      <c r="J161">
        <v>2005</v>
      </c>
      <c r="K161">
        <v>2006</v>
      </c>
      <c r="L161">
        <v>2007</v>
      </c>
      <c r="M161">
        <v>2008</v>
      </c>
      <c r="N161">
        <v>2009</v>
      </c>
      <c r="O161">
        <v>2010</v>
      </c>
      <c r="P161">
        <v>2011</v>
      </c>
      <c r="Q161">
        <v>2012</v>
      </c>
      <c r="R161">
        <v>2013</v>
      </c>
      <c r="S161">
        <v>2014</v>
      </c>
      <c r="T161">
        <v>2015</v>
      </c>
    </row>
    <row r="162" spans="1:20">
      <c r="A162" t="str">
        <f>'Population Definitions'!$A$2</f>
        <v>Gen 0-4</v>
      </c>
      <c r="B162" t="s">
        <v>10</v>
      </c>
      <c r="C162">
        <f t="shared" ref="C162:C167" si="20">IF(SUMPRODUCT(--(E162:T162&lt;&gt;""))=0,0.9,"N.A.")</f>
        <v>0.9</v>
      </c>
      <c r="D162" t="s">
        <v>12</v>
      </c>
    </row>
    <row r="163" spans="1:20">
      <c r="A163" t="str">
        <f>'Population Definitions'!$A$3</f>
        <v>Gen 5-14</v>
      </c>
      <c r="B163" t="s">
        <v>10</v>
      </c>
      <c r="C163">
        <f t="shared" si="20"/>
        <v>0.9</v>
      </c>
      <c r="D163" t="s">
        <v>12</v>
      </c>
    </row>
    <row r="164" spans="1:20">
      <c r="A164" t="str">
        <f>'Population Definitions'!$A$4</f>
        <v>Gen 15-64</v>
      </c>
      <c r="B164" t="s">
        <v>10</v>
      </c>
      <c r="C164">
        <f t="shared" si="20"/>
        <v>0.9</v>
      </c>
      <c r="D164" t="s">
        <v>12</v>
      </c>
    </row>
    <row r="165" spans="1:20">
      <c r="A165" t="str">
        <f>'Population Definitions'!$A$5</f>
        <v>Gen 65+</v>
      </c>
      <c r="B165" t="s">
        <v>10</v>
      </c>
      <c r="C165">
        <f t="shared" si="20"/>
        <v>0.9</v>
      </c>
      <c r="D165" t="s">
        <v>12</v>
      </c>
    </row>
    <row r="166" spans="1:20">
      <c r="A166" t="str">
        <f>'Population Definitions'!$A$6</f>
        <v>PLHIV 15+</v>
      </c>
      <c r="B166" t="s">
        <v>10</v>
      </c>
      <c r="C166">
        <f t="shared" si="20"/>
        <v>0.9</v>
      </c>
      <c r="D166" t="s">
        <v>12</v>
      </c>
    </row>
    <row r="167" spans="1:20">
      <c r="A167" t="str">
        <f>'Population Definitions'!$A$7</f>
        <v>Prisoners</v>
      </c>
      <c r="B167" t="s">
        <v>10</v>
      </c>
      <c r="C167">
        <f t="shared" si="20"/>
        <v>0.9</v>
      </c>
      <c r="D167" t="s">
        <v>12</v>
      </c>
    </row>
    <row r="169" spans="1:20">
      <c r="A169" t="s">
        <v>119</v>
      </c>
      <c r="B169" t="s">
        <v>8</v>
      </c>
      <c r="C169" t="s">
        <v>9</v>
      </c>
      <c r="E169">
        <v>2000</v>
      </c>
      <c r="F169">
        <v>2001</v>
      </c>
      <c r="G169">
        <v>2002</v>
      </c>
      <c r="H169">
        <v>2003</v>
      </c>
      <c r="I169">
        <v>2004</v>
      </c>
      <c r="J169">
        <v>2005</v>
      </c>
      <c r="K169">
        <v>2006</v>
      </c>
      <c r="L169">
        <v>2007</v>
      </c>
      <c r="M169">
        <v>2008</v>
      </c>
      <c r="N169">
        <v>2009</v>
      </c>
      <c r="O169">
        <v>2010</v>
      </c>
      <c r="P169">
        <v>2011</v>
      </c>
      <c r="Q169">
        <v>2012</v>
      </c>
      <c r="R169">
        <v>2013</v>
      </c>
      <c r="S169">
        <v>2014</v>
      </c>
      <c r="T169">
        <v>2015</v>
      </c>
    </row>
    <row r="170" spans="1:20">
      <c r="A170" t="str">
        <f>'Population Definitions'!$A$2</f>
        <v>Gen 0-4</v>
      </c>
      <c r="B170" t="s">
        <v>10</v>
      </c>
      <c r="C170">
        <f t="shared" ref="C170:C175" si="21">IF(SUMPRODUCT(--(E170:T170&lt;&gt;""))=0,0.91,"N.A.")</f>
        <v>0.91</v>
      </c>
      <c r="D170" t="s">
        <v>12</v>
      </c>
    </row>
    <row r="171" spans="1:20">
      <c r="A171" t="str">
        <f>'Population Definitions'!$A$3</f>
        <v>Gen 5-14</v>
      </c>
      <c r="B171" t="s">
        <v>10</v>
      </c>
      <c r="C171">
        <f t="shared" si="21"/>
        <v>0.91</v>
      </c>
      <c r="D171" t="s">
        <v>12</v>
      </c>
    </row>
    <row r="172" spans="1:20">
      <c r="A172" t="str">
        <f>'Population Definitions'!$A$4</f>
        <v>Gen 15-64</v>
      </c>
      <c r="B172" t="s">
        <v>10</v>
      </c>
      <c r="C172">
        <f t="shared" si="21"/>
        <v>0.91</v>
      </c>
      <c r="D172" t="s">
        <v>12</v>
      </c>
    </row>
    <row r="173" spans="1:20">
      <c r="A173" t="str">
        <f>'Population Definitions'!$A$5</f>
        <v>Gen 65+</v>
      </c>
      <c r="B173" t="s">
        <v>10</v>
      </c>
      <c r="C173">
        <f t="shared" si="21"/>
        <v>0.91</v>
      </c>
      <c r="D173" t="s">
        <v>12</v>
      </c>
    </row>
    <row r="174" spans="1:20">
      <c r="A174" t="str">
        <f>'Population Definitions'!$A$6</f>
        <v>PLHIV 15+</v>
      </c>
      <c r="B174" t="s">
        <v>10</v>
      </c>
      <c r="C174">
        <f t="shared" si="21"/>
        <v>0.91</v>
      </c>
      <c r="D174" t="s">
        <v>12</v>
      </c>
    </row>
    <row r="175" spans="1:20">
      <c r="A175" t="str">
        <f>'Population Definitions'!$A$7</f>
        <v>Prisoners</v>
      </c>
      <c r="B175" t="s">
        <v>10</v>
      </c>
      <c r="C175">
        <f t="shared" si="21"/>
        <v>0.91</v>
      </c>
      <c r="D175" t="s">
        <v>12</v>
      </c>
    </row>
    <row r="177" spans="1:20">
      <c r="A177" t="s">
        <v>120</v>
      </c>
      <c r="B177" t="s">
        <v>8</v>
      </c>
      <c r="C177" t="s">
        <v>9</v>
      </c>
      <c r="E177">
        <v>2000</v>
      </c>
      <c r="F177">
        <v>2001</v>
      </c>
      <c r="G177">
        <v>2002</v>
      </c>
      <c r="H177">
        <v>2003</v>
      </c>
      <c r="I177">
        <v>2004</v>
      </c>
      <c r="J177">
        <v>2005</v>
      </c>
      <c r="K177">
        <v>2006</v>
      </c>
      <c r="L177">
        <v>2007</v>
      </c>
      <c r="M177">
        <v>2008</v>
      </c>
      <c r="N177">
        <v>2009</v>
      </c>
      <c r="O177">
        <v>2010</v>
      </c>
      <c r="P177">
        <v>2011</v>
      </c>
      <c r="Q177">
        <v>2012</v>
      </c>
      <c r="R177">
        <v>2013</v>
      </c>
      <c r="S177">
        <v>2014</v>
      </c>
      <c r="T177">
        <v>2015</v>
      </c>
    </row>
    <row r="178" spans="1:20">
      <c r="A178" t="str">
        <f>'Population Definitions'!$A$2</f>
        <v>Gen 0-4</v>
      </c>
      <c r="B178" t="s">
        <v>10</v>
      </c>
      <c r="C178">
        <f t="shared" ref="C178:C183" si="22">IF(SUMPRODUCT(--(E178:T178&lt;&gt;""))=0,0.34,"N.A.")</f>
        <v>0.34</v>
      </c>
      <c r="D178" t="s">
        <v>12</v>
      </c>
    </row>
    <row r="179" spans="1:20">
      <c r="A179" t="str">
        <f>'Population Definitions'!$A$3</f>
        <v>Gen 5-14</v>
      </c>
      <c r="B179" t="s">
        <v>10</v>
      </c>
      <c r="C179">
        <f t="shared" si="22"/>
        <v>0.34</v>
      </c>
      <c r="D179" t="s">
        <v>12</v>
      </c>
    </row>
    <row r="180" spans="1:20">
      <c r="A180" t="str">
        <f>'Population Definitions'!$A$4</f>
        <v>Gen 15-64</v>
      </c>
      <c r="B180" t="s">
        <v>10</v>
      </c>
      <c r="C180">
        <f t="shared" si="22"/>
        <v>0.34</v>
      </c>
      <c r="D180" t="s">
        <v>12</v>
      </c>
    </row>
    <row r="181" spans="1:20">
      <c r="A181" t="str">
        <f>'Population Definitions'!$A$5</f>
        <v>Gen 65+</v>
      </c>
      <c r="B181" t="s">
        <v>10</v>
      </c>
      <c r="C181">
        <f t="shared" si="22"/>
        <v>0.34</v>
      </c>
      <c r="D181" t="s">
        <v>12</v>
      </c>
    </row>
    <row r="182" spans="1:20">
      <c r="A182" t="str">
        <f>'Population Definitions'!$A$6</f>
        <v>PLHIV 15+</v>
      </c>
      <c r="B182" t="s">
        <v>10</v>
      </c>
      <c r="C182">
        <f t="shared" si="22"/>
        <v>0.34</v>
      </c>
      <c r="D182" t="s">
        <v>12</v>
      </c>
    </row>
    <row r="183" spans="1:20">
      <c r="A183" t="str">
        <f>'Population Definitions'!$A$7</f>
        <v>Prisoners</v>
      </c>
      <c r="B183" t="s">
        <v>10</v>
      </c>
      <c r="C183">
        <f t="shared" si="22"/>
        <v>0.34</v>
      </c>
      <c r="D183" t="s">
        <v>12</v>
      </c>
    </row>
    <row r="185" spans="1:20">
      <c r="A185" t="s">
        <v>121</v>
      </c>
      <c r="B185" t="s">
        <v>8</v>
      </c>
      <c r="C185" t="s">
        <v>9</v>
      </c>
      <c r="E185">
        <v>2000</v>
      </c>
      <c r="F185">
        <v>2001</v>
      </c>
      <c r="G185">
        <v>2002</v>
      </c>
      <c r="H185">
        <v>2003</v>
      </c>
      <c r="I185">
        <v>2004</v>
      </c>
      <c r="J185">
        <v>2005</v>
      </c>
      <c r="K185">
        <v>2006</v>
      </c>
      <c r="L185">
        <v>2007</v>
      </c>
      <c r="M185">
        <v>2008</v>
      </c>
      <c r="N185">
        <v>2009</v>
      </c>
      <c r="O185">
        <v>2010</v>
      </c>
      <c r="P185">
        <v>2011</v>
      </c>
      <c r="Q185">
        <v>2012</v>
      </c>
      <c r="R185">
        <v>2013</v>
      </c>
      <c r="S185">
        <v>2014</v>
      </c>
      <c r="T185">
        <v>2015</v>
      </c>
    </row>
    <row r="186" spans="1:20">
      <c r="A186" t="str">
        <f>'Population Definitions'!$A$2</f>
        <v>Gen 0-4</v>
      </c>
      <c r="B186" t="s">
        <v>10</v>
      </c>
      <c r="C186">
        <f t="shared" ref="C186:C191" si="23">IF(SUMPRODUCT(--(E186:T186&lt;&gt;""))=0,0.5,"N.A.")</f>
        <v>0.5</v>
      </c>
      <c r="D186" t="s">
        <v>12</v>
      </c>
    </row>
    <row r="187" spans="1:20">
      <c r="A187" t="str">
        <f>'Population Definitions'!$A$3</f>
        <v>Gen 5-14</v>
      </c>
      <c r="B187" t="s">
        <v>10</v>
      </c>
      <c r="C187">
        <f t="shared" si="23"/>
        <v>0.5</v>
      </c>
      <c r="D187" t="s">
        <v>12</v>
      </c>
    </row>
    <row r="188" spans="1:20">
      <c r="A188" t="str">
        <f>'Population Definitions'!$A$4</f>
        <v>Gen 15-64</v>
      </c>
      <c r="B188" t="s">
        <v>10</v>
      </c>
      <c r="C188">
        <f t="shared" si="23"/>
        <v>0.5</v>
      </c>
      <c r="D188" t="s">
        <v>12</v>
      </c>
    </row>
    <row r="189" spans="1:20">
      <c r="A189" t="str">
        <f>'Population Definitions'!$A$5</f>
        <v>Gen 65+</v>
      </c>
      <c r="B189" t="s">
        <v>10</v>
      </c>
      <c r="C189">
        <f t="shared" si="23"/>
        <v>0.5</v>
      </c>
      <c r="D189" t="s">
        <v>12</v>
      </c>
    </row>
    <row r="190" spans="1:20">
      <c r="A190" t="str">
        <f>'Population Definitions'!$A$6</f>
        <v>PLHIV 15+</v>
      </c>
      <c r="B190" t="s">
        <v>10</v>
      </c>
      <c r="C190">
        <f t="shared" si="23"/>
        <v>0.5</v>
      </c>
      <c r="D190" t="s">
        <v>12</v>
      </c>
    </row>
    <row r="191" spans="1:20">
      <c r="A191" t="str">
        <f>'Population Definitions'!$A$7</f>
        <v>Prisoners</v>
      </c>
      <c r="B191" t="s">
        <v>10</v>
      </c>
      <c r="C191">
        <f t="shared" si="23"/>
        <v>0.5</v>
      </c>
      <c r="D191" t="s">
        <v>12</v>
      </c>
    </row>
  </sheetData>
  <dataValidations count="144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2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90">
      <formula1>"Fraction,Number"</formula1>
    </dataValidation>
    <dataValidation type="list" showInputMessage="1" showErrorMessage="1" sqref="B91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8">
      <formula1>"Fraction,Number"</formula1>
    </dataValidation>
    <dataValidation type="list" showInputMessage="1" showErrorMessage="1" sqref="B99">
      <formula1>"Fraction,Number"</formula1>
    </dataValidation>
    <dataValidation type="list" showInputMessage="1" showErrorMessage="1" sqref="B100">
      <formula1>"Fraction,Number"</formula1>
    </dataValidation>
    <dataValidation type="list" showInputMessage="1" showErrorMessage="1" sqref="B101">
      <formula1>"Fraction,Number"</formula1>
    </dataValidation>
    <dataValidation type="list" showInputMessage="1" showErrorMessage="1" sqref="B102">
      <formula1>"Fraction,Number"</formula1>
    </dataValidation>
    <dataValidation type="list" showInputMessage="1" showErrorMessage="1" sqref="B103">
      <formula1>"Fraction,Number"</formula1>
    </dataValidation>
    <dataValidation type="list" showInputMessage="1" showErrorMessage="1" sqref="B106">
      <formula1>"Fraction,Number"</formula1>
    </dataValidation>
    <dataValidation type="list" showInputMessage="1" showErrorMessage="1" sqref="B107">
      <formula1>"Fraction,Number"</formula1>
    </dataValidation>
    <dataValidation type="list" showInputMessage="1" showErrorMessage="1" sqref="B108">
      <formula1>"Fraction,Number"</formula1>
    </dataValidation>
    <dataValidation type="list" showInputMessage="1" showErrorMessage="1" sqref="B109">
      <formula1>"Fraction,Number"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  <dataValidation type="list" showInputMessage="1" showErrorMessage="1" sqref="B117">
      <formula1>"Fraction,Number"</formula1>
    </dataValidation>
    <dataValidation type="list" showInputMessage="1" showErrorMessage="1" sqref="B118">
      <formula1>"Fraction,Number"</formula1>
    </dataValidation>
    <dataValidation type="list" showInputMessage="1" showErrorMessage="1" sqref="B119">
      <formula1>"Fraction,Number"</formula1>
    </dataValidation>
    <dataValidation type="list" showInputMessage="1" showErrorMessage="1" sqref="B122">
      <formula1>"Fraction,Number"</formula1>
    </dataValidation>
    <dataValidation type="list" showInputMessage="1" showErrorMessage="1" sqref="B123">
      <formula1>"Fraction,Number"</formula1>
    </dataValidation>
    <dataValidation type="list" showInputMessage="1" showErrorMessage="1" sqref="B124">
      <formula1>"Fraction,Number"</formula1>
    </dataValidation>
    <dataValidation type="list" showInputMessage="1" showErrorMessage="1" sqref="B125">
      <formula1>"Fraction,Number"</formula1>
    </dataValidation>
    <dataValidation type="list" showInputMessage="1" showErrorMessage="1" sqref="B126">
      <formula1>"Fraction,Number"</formula1>
    </dataValidation>
    <dataValidation type="list" showInputMessage="1" showErrorMessage="1" sqref="B127">
      <formula1>"Fraction,Number"</formula1>
    </dataValidation>
    <dataValidation type="list" showInputMessage="1" showErrorMessage="1" sqref="B130">
      <formula1>"Fraction,Number"</formula1>
    </dataValidation>
    <dataValidation type="list" showInputMessage="1" showErrorMessage="1" sqref="B131">
      <formula1>"Fraction,Number"</formula1>
    </dataValidation>
    <dataValidation type="list" showInputMessage="1" showErrorMessage="1" sqref="B132">
      <formula1>"Fraction,Number"</formula1>
    </dataValidation>
    <dataValidation type="list" showInputMessage="1" showErrorMessage="1" sqref="B133">
      <formula1>"Fraction,Number"</formula1>
    </dataValidation>
    <dataValidation type="list" showInputMessage="1" showErrorMessage="1" sqref="B134">
      <formula1>"Fraction,Number"</formula1>
    </dataValidation>
    <dataValidation type="list" showInputMessage="1" showErrorMessage="1" sqref="B135">
      <formula1>"Fraction,Number"</formula1>
    </dataValidation>
    <dataValidation type="list" showInputMessage="1" showErrorMessage="1" sqref="B138">
      <formula1>"Fraction,Number"</formula1>
    </dataValidation>
    <dataValidation type="list" showInputMessage="1" showErrorMessage="1" sqref="B139">
      <formula1>"Fraction,Number"</formula1>
    </dataValidation>
    <dataValidation type="list" showInputMessage="1" showErrorMessage="1" sqref="B140">
      <formula1>"Fraction,Number"</formula1>
    </dataValidation>
    <dataValidation type="list" showInputMessage="1" showErrorMessage="1" sqref="B141">
      <formula1>"Fraction,Number"</formula1>
    </dataValidation>
    <dataValidation type="list" showInputMessage="1" showErrorMessage="1" sqref="B142">
      <formula1>"Fraction,Number"</formula1>
    </dataValidation>
    <dataValidation type="list" showInputMessage="1" showErrorMessage="1" sqref="B143">
      <formula1>"Fraction,Number"</formula1>
    </dataValidation>
    <dataValidation type="list" showInputMessage="1" showErrorMessage="1" sqref="B146">
      <formula1>"Fraction,Number"</formula1>
    </dataValidation>
    <dataValidation type="list" showInputMessage="1" showErrorMessage="1" sqref="B147">
      <formula1>"Fraction,Number"</formula1>
    </dataValidation>
    <dataValidation type="list" showInputMessage="1" showErrorMessage="1" sqref="B148">
      <formula1>"Fraction,Number"</formula1>
    </dataValidation>
    <dataValidation type="list" showInputMessage="1" showErrorMessage="1" sqref="B149">
      <formula1>"Fraction,Number"</formula1>
    </dataValidation>
    <dataValidation type="list" showInputMessage="1" showErrorMessage="1" sqref="B150">
      <formula1>"Fraction,Number"</formula1>
    </dataValidation>
    <dataValidation type="list" showInputMessage="1" showErrorMessage="1" sqref="B151">
      <formula1>"Fraction,Number"</formula1>
    </dataValidation>
    <dataValidation type="list" showInputMessage="1" showErrorMessage="1" sqref="B154">
      <formula1>"Fraction,Number"</formula1>
    </dataValidation>
    <dataValidation type="list" showInputMessage="1" showErrorMessage="1" sqref="B155">
      <formula1>"Fraction,Number"</formula1>
    </dataValidation>
    <dataValidation type="list" showInputMessage="1" showErrorMessage="1" sqref="B156">
      <formula1>"Fraction,Number"</formula1>
    </dataValidation>
    <dataValidation type="list" showInputMessage="1" showErrorMessage="1" sqref="B157">
      <formula1>"Fraction,Number"</formula1>
    </dataValidation>
    <dataValidation type="list" showInputMessage="1" showErrorMessage="1" sqref="B158">
      <formula1>"Fraction,Number"</formula1>
    </dataValidation>
    <dataValidation type="list" showInputMessage="1" showErrorMessage="1" sqref="B159">
      <formula1>"Fraction,Number"</formula1>
    </dataValidation>
    <dataValidation type="list" showInputMessage="1" showErrorMessage="1" sqref="B162">
      <formula1>"Fraction,Number"</formula1>
    </dataValidation>
    <dataValidation type="list" showInputMessage="1" showErrorMessage="1" sqref="B163">
      <formula1>"Fraction,Number"</formula1>
    </dataValidation>
    <dataValidation type="list" showInputMessage="1" showErrorMessage="1" sqref="B164">
      <formula1>"Fraction,Number"</formula1>
    </dataValidation>
    <dataValidation type="list" showInputMessage="1" showErrorMessage="1" sqref="B165">
      <formula1>"Fraction,Number"</formula1>
    </dataValidation>
    <dataValidation type="list" showInputMessage="1" showErrorMessage="1" sqref="B166">
      <formula1>"Fraction,Number"</formula1>
    </dataValidation>
    <dataValidation type="list" showInputMessage="1" showErrorMessage="1" sqref="B167">
      <formula1>"Fraction,Number"</formula1>
    </dataValidation>
    <dataValidation type="list" showInputMessage="1" showErrorMessage="1" sqref="B170">
      <formula1>"Fraction,Number"</formula1>
    </dataValidation>
    <dataValidation type="list" showInputMessage="1" showErrorMessage="1" sqref="B171">
      <formula1>"Fraction,Number"</formula1>
    </dataValidation>
    <dataValidation type="list" showInputMessage="1" showErrorMessage="1" sqref="B172">
      <formula1>"Fraction,Number"</formula1>
    </dataValidation>
    <dataValidation type="list" showInputMessage="1" showErrorMessage="1" sqref="B173">
      <formula1>"Fraction,Number"</formula1>
    </dataValidation>
    <dataValidation type="list" showInputMessage="1" showErrorMessage="1" sqref="B174">
      <formula1>"Fraction,Number"</formula1>
    </dataValidation>
    <dataValidation type="list" showInputMessage="1" showErrorMessage="1" sqref="B175">
      <formula1>"Fraction,Number"</formula1>
    </dataValidation>
    <dataValidation type="list" showInputMessage="1" showErrorMessage="1" sqref="B178">
      <formula1>"Fraction,Number"</formula1>
    </dataValidation>
    <dataValidation type="list" showInputMessage="1" showErrorMessage="1" sqref="B179">
      <formula1>"Fraction,Number"</formula1>
    </dataValidation>
    <dataValidation type="list" showInputMessage="1" showErrorMessage="1" sqref="B180">
      <formula1>"Fraction,Number"</formula1>
    </dataValidation>
    <dataValidation type="list" showInputMessage="1" showErrorMessage="1" sqref="B181">
      <formula1>"Fraction,Number"</formula1>
    </dataValidation>
    <dataValidation type="list" showInputMessage="1" showErrorMessage="1" sqref="B182">
      <formula1>"Fraction,Number"</formula1>
    </dataValidation>
    <dataValidation type="list" showInputMessage="1" showErrorMessage="1" sqref="B183">
      <formula1>"Fraction,Number"</formula1>
    </dataValidation>
    <dataValidation type="list" showInputMessage="1" showErrorMessage="1" sqref="B186">
      <formula1>"Fraction,Number"</formula1>
    </dataValidation>
    <dataValidation type="list" showInputMessage="1" showErrorMessage="1" sqref="B187">
      <formula1>"Fraction,Number"</formula1>
    </dataValidation>
    <dataValidation type="list" showInputMessage="1" showErrorMessage="1" sqref="B188">
      <formula1>"Fraction,Number"</formula1>
    </dataValidation>
    <dataValidation type="list" showInputMessage="1" showErrorMessage="1" sqref="B189">
      <formula1>"Fraction,Number"</formula1>
    </dataValidation>
    <dataValidation type="list" showInputMessage="1" showErrorMessage="1" sqref="B190">
      <formula1>"Fraction,Number"</formula1>
    </dataValidation>
    <dataValidation type="list" showInputMessage="1" showErrorMessage="1" sqref="B191">
      <formula1>"Fraction,Number"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workbookViewId="0"/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23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IF(SUMPRODUCT(--(E2:T2&lt;&gt;""))=0,0.2,"N.A.")</f>
        <v>0.2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0.2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0.2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0.2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0.2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0.2</v>
      </c>
      <c r="D7" t="s">
        <v>12</v>
      </c>
    </row>
    <row r="9" spans="1:20">
      <c r="A9" t="s">
        <v>34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>
        <f t="shared" ref="C10:C15" si="1">IF(SUMPRODUCT(--(E10:T10&lt;&gt;""))=0,0.15,"N.A.")</f>
        <v>0.15</v>
      </c>
      <c r="D10" t="s">
        <v>12</v>
      </c>
    </row>
    <row r="11" spans="1:20">
      <c r="A11" t="str">
        <f>'Population Definitions'!$A$3</f>
        <v>Gen 5-14</v>
      </c>
      <c r="B11" t="s">
        <v>10</v>
      </c>
      <c r="C11">
        <f t="shared" si="1"/>
        <v>0.15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0.15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0.15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0.15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0.15</v>
      </c>
      <c r="D15" t="s">
        <v>12</v>
      </c>
    </row>
    <row r="17" spans="1:20">
      <c r="A17" t="s">
        <v>45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>
        <f t="shared" ref="C18:C23" si="2">IF(SUMPRODUCT(--(E18:T18&lt;&gt;""))=0,0.15,"N.A.")</f>
        <v>0.15</v>
      </c>
      <c r="D18" t="s">
        <v>12</v>
      </c>
    </row>
    <row r="19" spans="1:20">
      <c r="A19" t="str">
        <f>'Population Definitions'!$A$3</f>
        <v>Gen 5-14</v>
      </c>
      <c r="B19" t="s">
        <v>10</v>
      </c>
      <c r="C19">
        <f t="shared" si="2"/>
        <v>0.15</v>
      </c>
      <c r="D19" t="s">
        <v>12</v>
      </c>
    </row>
    <row r="20" spans="1:20">
      <c r="A20" t="str">
        <f>'Population Definitions'!$A$4</f>
        <v>Gen 15-64</v>
      </c>
      <c r="B20" t="s">
        <v>10</v>
      </c>
      <c r="C20">
        <f t="shared" si="2"/>
        <v>0.15</v>
      </c>
      <c r="D20" t="s">
        <v>12</v>
      </c>
    </row>
    <row r="21" spans="1:20">
      <c r="A21" t="str">
        <f>'Population Definitions'!$A$5</f>
        <v>Gen 65+</v>
      </c>
      <c r="B21" t="s">
        <v>10</v>
      </c>
      <c r="C21">
        <f t="shared" si="2"/>
        <v>0.15</v>
      </c>
      <c r="D21" t="s">
        <v>12</v>
      </c>
    </row>
    <row r="22" spans="1:20">
      <c r="A22" t="str">
        <f>'Population Definitions'!$A$6</f>
        <v>PLHIV 15+</v>
      </c>
      <c r="B22" t="s">
        <v>10</v>
      </c>
      <c r="C22">
        <f t="shared" si="2"/>
        <v>0.15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0.15</v>
      </c>
      <c r="D23" t="s">
        <v>12</v>
      </c>
    </row>
    <row r="25" spans="1:20">
      <c r="A25" t="s">
        <v>55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>
        <f t="shared" ref="C26:C31" si="3">IF(SUMPRODUCT(--(E26:T26&lt;&gt;""))=0,0.2,"N.A.")</f>
        <v>0.2</v>
      </c>
      <c r="D26" t="s">
        <v>12</v>
      </c>
    </row>
    <row r="27" spans="1:20">
      <c r="A27" t="str">
        <f>'Population Definitions'!$A$3</f>
        <v>Gen 5-14</v>
      </c>
      <c r="B27" t="s">
        <v>10</v>
      </c>
      <c r="C27">
        <f t="shared" si="3"/>
        <v>0.2</v>
      </c>
      <c r="D27" t="s">
        <v>12</v>
      </c>
    </row>
    <row r="28" spans="1:20">
      <c r="A28" t="str">
        <f>'Population Definitions'!$A$4</f>
        <v>Gen 15-64</v>
      </c>
      <c r="B28" t="s">
        <v>10</v>
      </c>
      <c r="C28">
        <f t="shared" si="3"/>
        <v>0.2</v>
      </c>
      <c r="D28" t="s">
        <v>12</v>
      </c>
    </row>
    <row r="29" spans="1:20">
      <c r="A29" t="str">
        <f>'Population Definitions'!$A$5</f>
        <v>Gen 65+</v>
      </c>
      <c r="B29" t="s">
        <v>10</v>
      </c>
      <c r="C29">
        <f t="shared" si="3"/>
        <v>0.2</v>
      </c>
      <c r="D29" t="s">
        <v>12</v>
      </c>
    </row>
    <row r="30" spans="1:20">
      <c r="A30" t="str">
        <f>'Population Definitions'!$A$6</f>
        <v>PLHIV 15+</v>
      </c>
      <c r="B30" t="s">
        <v>10</v>
      </c>
      <c r="C30">
        <f t="shared" si="3"/>
        <v>0.2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0.2</v>
      </c>
      <c r="D31" t="s">
        <v>12</v>
      </c>
    </row>
    <row r="33" spans="1:20">
      <c r="A33" t="s">
        <v>65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4">IF(SUMPRODUCT(--(E34:T34&lt;&gt;""))=0,0.15,"N.A.")</f>
        <v>0.15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4"/>
        <v>0.15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4"/>
        <v>0.15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4"/>
        <v>0.15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4"/>
        <v>0.15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0.15</v>
      </c>
      <c r="D39" t="s">
        <v>12</v>
      </c>
    </row>
    <row r="41" spans="1:20">
      <c r="A41" t="s">
        <v>74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>
        <f t="shared" ref="C42:C47" si="5">IF(SUMPRODUCT(--(E42:T42&lt;&gt;""))=0,0.15,"N.A.")</f>
        <v>0.15</v>
      </c>
      <c r="D42" t="s">
        <v>12</v>
      </c>
    </row>
    <row r="43" spans="1:20">
      <c r="A43" t="str">
        <f>'Population Definitions'!$A$3</f>
        <v>Gen 5-14</v>
      </c>
      <c r="B43" t="s">
        <v>10</v>
      </c>
      <c r="C43">
        <f t="shared" si="5"/>
        <v>0.15</v>
      </c>
      <c r="D43" t="s">
        <v>12</v>
      </c>
    </row>
    <row r="44" spans="1:20">
      <c r="A44" t="str">
        <f>'Population Definitions'!$A$4</f>
        <v>Gen 15-64</v>
      </c>
      <c r="B44" t="s">
        <v>10</v>
      </c>
      <c r="C44">
        <f t="shared" si="5"/>
        <v>0.15</v>
      </c>
      <c r="D44" t="s">
        <v>12</v>
      </c>
    </row>
    <row r="45" spans="1:20">
      <c r="A45" t="str">
        <f>'Population Definitions'!$A$5</f>
        <v>Gen 65+</v>
      </c>
      <c r="B45" t="s">
        <v>10</v>
      </c>
      <c r="C45">
        <f t="shared" si="5"/>
        <v>0.15</v>
      </c>
      <c r="D45" t="s">
        <v>12</v>
      </c>
    </row>
    <row r="46" spans="1:20">
      <c r="A46" t="str">
        <f>'Population Definitions'!$A$6</f>
        <v>PLHIV 15+</v>
      </c>
      <c r="B46" t="s">
        <v>10</v>
      </c>
      <c r="C46">
        <f t="shared" si="5"/>
        <v>0.15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0.15</v>
      </c>
      <c r="D47" t="s">
        <v>12</v>
      </c>
    </row>
    <row r="49" spans="1:20">
      <c r="A49" t="s">
        <v>83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>
        <f t="shared" ref="C50:C55" si="6">IF(SUMPRODUCT(--(E50:T50&lt;&gt;""))=0,0,"N.A.")</f>
        <v>0</v>
      </c>
      <c r="D50" t="s">
        <v>12</v>
      </c>
    </row>
    <row r="51" spans="1:20">
      <c r="A51" t="str">
        <f>'Population Definitions'!$A$3</f>
        <v>Gen 5-14</v>
      </c>
      <c r="B51" t="s">
        <v>10</v>
      </c>
      <c r="C51">
        <f t="shared" si="6"/>
        <v>0</v>
      </c>
      <c r="D51" t="s">
        <v>12</v>
      </c>
    </row>
    <row r="52" spans="1:20">
      <c r="A52" t="str">
        <f>'Population Definitions'!$A$4</f>
        <v>Gen 15-64</v>
      </c>
      <c r="B52" t="s">
        <v>10</v>
      </c>
      <c r="C52">
        <f t="shared" si="6"/>
        <v>0</v>
      </c>
      <c r="D52" t="s">
        <v>12</v>
      </c>
    </row>
    <row r="53" spans="1:20">
      <c r="A53" t="str">
        <f>'Population Definitions'!$A$5</f>
        <v>Gen 65+</v>
      </c>
      <c r="B53" t="s">
        <v>10</v>
      </c>
      <c r="C53">
        <f t="shared" si="6"/>
        <v>0</v>
      </c>
      <c r="D53" t="s">
        <v>12</v>
      </c>
    </row>
    <row r="54" spans="1:20">
      <c r="A54" t="str">
        <f>'Population Definitions'!$A$6</f>
        <v>PLHIV 15+</v>
      </c>
      <c r="B54" t="s">
        <v>10</v>
      </c>
      <c r="C54">
        <f t="shared" si="6"/>
        <v>0</v>
      </c>
      <c r="D54" t="s">
        <v>12</v>
      </c>
    </row>
    <row r="55" spans="1:20">
      <c r="A55" t="str">
        <f>'Population Definitions'!$A$7</f>
        <v>Prisoners</v>
      </c>
      <c r="B55" t="s">
        <v>10</v>
      </c>
      <c r="C55">
        <f t="shared" si="6"/>
        <v>0</v>
      </c>
      <c r="D55" t="s">
        <v>12</v>
      </c>
    </row>
    <row r="57" spans="1:20">
      <c r="A57" t="s">
        <v>91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10</v>
      </c>
      <c r="C58">
        <f t="shared" ref="C58:C63" si="7">IF(SUMPRODUCT(--(E58:T58&lt;&gt;""))=0,0,"N.A.")</f>
        <v>0</v>
      </c>
      <c r="D58" t="s">
        <v>12</v>
      </c>
    </row>
    <row r="59" spans="1:20">
      <c r="A59" t="str">
        <f>'Population Definitions'!$A$3</f>
        <v>Gen 5-14</v>
      </c>
      <c r="B59" t="s">
        <v>10</v>
      </c>
      <c r="C59">
        <f t="shared" si="7"/>
        <v>0</v>
      </c>
      <c r="D59" t="s">
        <v>12</v>
      </c>
    </row>
    <row r="60" spans="1:20">
      <c r="A60" t="str">
        <f>'Population Definitions'!$A$4</f>
        <v>Gen 15-64</v>
      </c>
      <c r="B60" t="s">
        <v>10</v>
      </c>
      <c r="C60">
        <f t="shared" si="7"/>
        <v>0</v>
      </c>
      <c r="D60" t="s">
        <v>12</v>
      </c>
    </row>
    <row r="61" spans="1:20">
      <c r="A61" t="str">
        <f>'Population Definitions'!$A$5</f>
        <v>Gen 65+</v>
      </c>
      <c r="B61" t="s">
        <v>10</v>
      </c>
      <c r="C61">
        <f t="shared" si="7"/>
        <v>0</v>
      </c>
      <c r="D61" t="s">
        <v>12</v>
      </c>
    </row>
    <row r="62" spans="1:20">
      <c r="A62" t="str">
        <f>'Population Definitions'!$A$6</f>
        <v>PLHIV 15+</v>
      </c>
      <c r="B62" t="s">
        <v>10</v>
      </c>
      <c r="C62">
        <f t="shared" si="7"/>
        <v>0</v>
      </c>
      <c r="D62" t="s">
        <v>12</v>
      </c>
    </row>
    <row r="63" spans="1:20">
      <c r="A63" t="str">
        <f>'Population Definitions'!$A$7</f>
        <v>Prisoners</v>
      </c>
      <c r="B63" t="s">
        <v>10</v>
      </c>
      <c r="C63">
        <f t="shared" si="7"/>
        <v>0</v>
      </c>
      <c r="D63" t="s">
        <v>12</v>
      </c>
    </row>
    <row r="65" spans="1:20">
      <c r="A65" t="s">
        <v>98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10</v>
      </c>
      <c r="C66">
        <f t="shared" ref="C66:C71" si="8">IF(SUMPRODUCT(--(E66:T66&lt;&gt;""))=0,0,"N.A.")</f>
        <v>0</v>
      </c>
      <c r="D66" t="s">
        <v>12</v>
      </c>
    </row>
    <row r="67" spans="1:20">
      <c r="A67" t="str">
        <f>'Population Definitions'!$A$3</f>
        <v>Gen 5-14</v>
      </c>
      <c r="B67" t="s">
        <v>10</v>
      </c>
      <c r="C67">
        <f t="shared" si="8"/>
        <v>0</v>
      </c>
      <c r="D67" t="s">
        <v>12</v>
      </c>
    </row>
    <row r="68" spans="1:20">
      <c r="A68" t="str">
        <f>'Population Definitions'!$A$4</f>
        <v>Gen 15-64</v>
      </c>
      <c r="B68" t="s">
        <v>10</v>
      </c>
      <c r="C68">
        <f t="shared" si="8"/>
        <v>0</v>
      </c>
      <c r="D68" t="s">
        <v>12</v>
      </c>
    </row>
    <row r="69" spans="1:20">
      <c r="A69" t="str">
        <f>'Population Definitions'!$A$5</f>
        <v>Gen 65+</v>
      </c>
      <c r="B69" t="s">
        <v>10</v>
      </c>
      <c r="C69">
        <f t="shared" si="8"/>
        <v>0</v>
      </c>
      <c r="D69" t="s">
        <v>12</v>
      </c>
    </row>
    <row r="70" spans="1:20">
      <c r="A70" t="str">
        <f>'Population Definitions'!$A$6</f>
        <v>PLHIV 15+</v>
      </c>
      <c r="B70" t="s">
        <v>10</v>
      </c>
      <c r="C70">
        <f t="shared" si="8"/>
        <v>0</v>
      </c>
      <c r="D70" t="s">
        <v>12</v>
      </c>
    </row>
    <row r="71" spans="1:20">
      <c r="A71" t="str">
        <f>'Population Definitions'!$A$7</f>
        <v>Prisoners</v>
      </c>
      <c r="B71" t="s">
        <v>10</v>
      </c>
      <c r="C71">
        <f t="shared" si="8"/>
        <v>0</v>
      </c>
      <c r="D71" t="s">
        <v>12</v>
      </c>
    </row>
    <row r="73" spans="1:20">
      <c r="A73" t="s">
        <v>102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10</v>
      </c>
      <c r="C74">
        <f t="shared" ref="C74:C79" si="9">IF(SUMPRODUCT(--(E74:T74&lt;&gt;""))=0,0,"N.A.")</f>
        <v>0</v>
      </c>
      <c r="D74" t="s">
        <v>12</v>
      </c>
    </row>
    <row r="75" spans="1:20">
      <c r="A75" t="str">
        <f>'Population Definitions'!$A$3</f>
        <v>Gen 5-14</v>
      </c>
      <c r="B75" t="s">
        <v>10</v>
      </c>
      <c r="C75">
        <f t="shared" si="9"/>
        <v>0</v>
      </c>
      <c r="D75" t="s">
        <v>12</v>
      </c>
    </row>
    <row r="76" spans="1:20">
      <c r="A76" t="str">
        <f>'Population Definitions'!$A$4</f>
        <v>Gen 15-64</v>
      </c>
      <c r="B76" t="s">
        <v>10</v>
      </c>
      <c r="C76">
        <f t="shared" si="9"/>
        <v>0</v>
      </c>
      <c r="D76" t="s">
        <v>12</v>
      </c>
    </row>
    <row r="77" spans="1:20">
      <c r="A77" t="str">
        <f>'Population Definitions'!$A$5</f>
        <v>Gen 65+</v>
      </c>
      <c r="B77" t="s">
        <v>10</v>
      </c>
      <c r="C77">
        <f t="shared" si="9"/>
        <v>0</v>
      </c>
      <c r="D77" t="s">
        <v>12</v>
      </c>
    </row>
    <row r="78" spans="1:20">
      <c r="A78" t="str">
        <f>'Population Definitions'!$A$6</f>
        <v>PLHIV 15+</v>
      </c>
      <c r="B78" t="s">
        <v>10</v>
      </c>
      <c r="C78">
        <f t="shared" si="9"/>
        <v>0</v>
      </c>
      <c r="D78" t="s">
        <v>12</v>
      </c>
    </row>
    <row r="79" spans="1:20">
      <c r="A79" t="str">
        <f>'Population Definitions'!$A$7</f>
        <v>Prisoners</v>
      </c>
      <c r="B79" t="s">
        <v>10</v>
      </c>
      <c r="C79">
        <f t="shared" si="9"/>
        <v>0</v>
      </c>
      <c r="D79" t="s">
        <v>12</v>
      </c>
    </row>
  </sheetData>
  <dataValidations count="60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topLeftCell="A11" workbookViewId="0">
      <selection activeCell="L77" sqref="L77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24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IF(SUMPRODUCT(--(E2:T2&lt;&gt;""))=0,0.7,"N.A.")</f>
        <v>0.7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0.7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0.7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0.7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0.7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0.7</v>
      </c>
      <c r="D7" t="s">
        <v>12</v>
      </c>
    </row>
    <row r="9" spans="1:20">
      <c r="A9" t="s">
        <v>35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>
        <f t="shared" ref="C10:C15" si="1">IF(SUMPRODUCT(--(E10:T10&lt;&gt;""))=0,0.7,"N.A.")</f>
        <v>0.7</v>
      </c>
      <c r="D10" t="s">
        <v>12</v>
      </c>
    </row>
    <row r="11" spans="1:20">
      <c r="A11" t="str">
        <f>'Population Definitions'!$A$3</f>
        <v>Gen 5-14</v>
      </c>
      <c r="B11" t="s">
        <v>10</v>
      </c>
      <c r="C11">
        <f t="shared" si="1"/>
        <v>0.7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0.7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0.7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0.7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0.7</v>
      </c>
      <c r="D15" t="s">
        <v>12</v>
      </c>
    </row>
    <row r="17" spans="1:20">
      <c r="A17" t="s">
        <v>46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>
        <f t="shared" ref="C18:C23" si="2">IF(SUMPRODUCT(--(E18:T18&lt;&gt;""))=0,0.7,"N.A.")</f>
        <v>0.7</v>
      </c>
      <c r="D18" t="s">
        <v>12</v>
      </c>
    </row>
    <row r="19" spans="1:20">
      <c r="A19" t="str">
        <f>'Population Definitions'!$A$3</f>
        <v>Gen 5-14</v>
      </c>
      <c r="B19" t="s">
        <v>10</v>
      </c>
      <c r="C19">
        <f t="shared" si="2"/>
        <v>0.7</v>
      </c>
      <c r="D19" t="s">
        <v>12</v>
      </c>
    </row>
    <row r="20" spans="1:20">
      <c r="A20" t="str">
        <f>'Population Definitions'!$A$4</f>
        <v>Gen 15-64</v>
      </c>
      <c r="B20" t="s">
        <v>10</v>
      </c>
      <c r="C20">
        <f t="shared" si="2"/>
        <v>0.7</v>
      </c>
      <c r="D20" t="s">
        <v>12</v>
      </c>
    </row>
    <row r="21" spans="1:20">
      <c r="A21" t="str">
        <f>'Population Definitions'!$A$5</f>
        <v>Gen 65+</v>
      </c>
      <c r="B21" t="s">
        <v>10</v>
      </c>
      <c r="C21">
        <f t="shared" si="2"/>
        <v>0.7</v>
      </c>
      <c r="D21" t="s">
        <v>12</v>
      </c>
    </row>
    <row r="22" spans="1:20">
      <c r="A22" t="str">
        <f>'Population Definitions'!$A$6</f>
        <v>PLHIV 15+</v>
      </c>
      <c r="B22" t="s">
        <v>10</v>
      </c>
      <c r="C22">
        <f t="shared" si="2"/>
        <v>0.7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0.7</v>
      </c>
      <c r="D23" t="s">
        <v>12</v>
      </c>
    </row>
    <row r="25" spans="1:20">
      <c r="A25" t="s">
        <v>56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 t="str">
        <f t="shared" ref="C26:C31" si="3">IF(SUMPRODUCT(--(E26:T26&lt;&gt;""))=0,0.06,"N.A.")</f>
        <v>N.A.</v>
      </c>
      <c r="D26" t="s">
        <v>12</v>
      </c>
      <c r="H26">
        <v>0.08</v>
      </c>
      <c r="I26">
        <v>0.09</v>
      </c>
      <c r="J26">
        <v>0.02</v>
      </c>
      <c r="K26">
        <v>0.06</v>
      </c>
      <c r="L26">
        <v>0.06</v>
      </c>
      <c r="M26">
        <v>0.06</v>
      </c>
      <c r="N26">
        <v>7.0000000000000007E-2</v>
      </c>
      <c r="O26">
        <v>7.0000000000000007E-2</v>
      </c>
      <c r="P26">
        <v>0.05</v>
      </c>
      <c r="Q26">
        <v>0.06</v>
      </c>
    </row>
    <row r="27" spans="1:20">
      <c r="A27" t="str">
        <f>'Population Definitions'!$A$3</f>
        <v>Gen 5-14</v>
      </c>
      <c r="B27" t="s">
        <v>10</v>
      </c>
      <c r="C27" t="str">
        <f t="shared" si="3"/>
        <v>N.A.</v>
      </c>
      <c r="D27" t="s">
        <v>12</v>
      </c>
      <c r="H27">
        <v>0.08</v>
      </c>
      <c r="I27">
        <v>0.09</v>
      </c>
      <c r="J27">
        <v>0.02</v>
      </c>
      <c r="K27">
        <v>0.06</v>
      </c>
      <c r="L27">
        <v>0.06</v>
      </c>
      <c r="M27">
        <v>0.06</v>
      </c>
      <c r="N27">
        <v>7.0000000000000007E-2</v>
      </c>
      <c r="O27">
        <v>7.0000000000000007E-2</v>
      </c>
      <c r="P27">
        <v>0.05</v>
      </c>
      <c r="Q27">
        <v>0.06</v>
      </c>
    </row>
    <row r="28" spans="1:20">
      <c r="A28" t="str">
        <f>'Population Definitions'!$A$4</f>
        <v>Gen 15-64</v>
      </c>
      <c r="B28" t="s">
        <v>10</v>
      </c>
      <c r="C28" t="str">
        <f t="shared" si="3"/>
        <v>N.A.</v>
      </c>
      <c r="D28" t="s">
        <v>12</v>
      </c>
      <c r="H28">
        <v>0.08</v>
      </c>
      <c r="I28">
        <v>0.09</v>
      </c>
      <c r="J28">
        <v>0.02</v>
      </c>
      <c r="K28">
        <v>0.06</v>
      </c>
      <c r="L28">
        <v>0.06</v>
      </c>
      <c r="M28">
        <v>0.06</v>
      </c>
      <c r="N28">
        <v>7.0000000000000007E-2</v>
      </c>
      <c r="O28">
        <v>7.0000000000000007E-2</v>
      </c>
      <c r="P28">
        <v>0.05</v>
      </c>
      <c r="Q28">
        <v>0.06</v>
      </c>
    </row>
    <row r="29" spans="1:20">
      <c r="A29" t="str">
        <f>'Population Definitions'!$A$5</f>
        <v>Gen 65+</v>
      </c>
      <c r="B29" t="s">
        <v>10</v>
      </c>
      <c r="C29" t="str">
        <f t="shared" si="3"/>
        <v>N.A.</v>
      </c>
      <c r="D29" t="s">
        <v>12</v>
      </c>
      <c r="H29">
        <v>0.08</v>
      </c>
      <c r="I29">
        <v>0.09</v>
      </c>
      <c r="J29">
        <v>0.02</v>
      </c>
      <c r="K29">
        <v>0.06</v>
      </c>
      <c r="L29">
        <v>0.06</v>
      </c>
      <c r="M29">
        <v>0.06</v>
      </c>
      <c r="N29">
        <v>7.0000000000000007E-2</v>
      </c>
      <c r="O29">
        <v>7.0000000000000007E-2</v>
      </c>
      <c r="P29">
        <v>0.05</v>
      </c>
      <c r="Q29">
        <v>0.06</v>
      </c>
    </row>
    <row r="30" spans="1:20">
      <c r="A30" t="str">
        <f>'Population Definitions'!$A$6</f>
        <v>PLHIV 15+</v>
      </c>
      <c r="B30" t="s">
        <v>10</v>
      </c>
      <c r="C30">
        <f t="shared" si="3"/>
        <v>0.06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0.06</v>
      </c>
      <c r="D31" t="s">
        <v>12</v>
      </c>
    </row>
    <row r="33" spans="1:20">
      <c r="A33" t="s">
        <v>66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 t="str">
        <f t="shared" ref="C34:C39" si="4">IF(SUMPRODUCT(--(E34:T34&lt;&gt;""))=0,0.11,"N.A.")</f>
        <v>N.A.</v>
      </c>
      <c r="D34" t="s">
        <v>12</v>
      </c>
      <c r="N34">
        <v>0.15</v>
      </c>
      <c r="O34">
        <v>0.1</v>
      </c>
      <c r="P34">
        <v>0.11</v>
      </c>
    </row>
    <row r="35" spans="1:20">
      <c r="A35" t="str">
        <f>'Population Definitions'!$A$3</f>
        <v>Gen 5-14</v>
      </c>
      <c r="B35" t="s">
        <v>10</v>
      </c>
      <c r="C35" t="str">
        <f t="shared" si="4"/>
        <v>N.A.</v>
      </c>
      <c r="D35" t="s">
        <v>12</v>
      </c>
      <c r="N35">
        <v>0.15</v>
      </c>
      <c r="O35">
        <v>0.1</v>
      </c>
      <c r="P35">
        <v>0.11</v>
      </c>
    </row>
    <row r="36" spans="1:20">
      <c r="A36" t="str">
        <f>'Population Definitions'!$A$4</f>
        <v>Gen 15-64</v>
      </c>
      <c r="B36" t="s">
        <v>10</v>
      </c>
      <c r="C36" t="str">
        <f t="shared" si="4"/>
        <v>N.A.</v>
      </c>
      <c r="D36" t="s">
        <v>12</v>
      </c>
      <c r="N36">
        <v>0.15</v>
      </c>
      <c r="O36">
        <v>0.1</v>
      </c>
      <c r="P36">
        <v>0.11</v>
      </c>
    </row>
    <row r="37" spans="1:20">
      <c r="A37" t="str">
        <f>'Population Definitions'!$A$5</f>
        <v>Gen 65+</v>
      </c>
      <c r="B37" t="s">
        <v>10</v>
      </c>
      <c r="C37" t="str">
        <f t="shared" si="4"/>
        <v>N.A.</v>
      </c>
      <c r="D37" t="s">
        <v>12</v>
      </c>
      <c r="N37">
        <v>0.15</v>
      </c>
      <c r="O37">
        <v>0.1</v>
      </c>
      <c r="P37">
        <v>0.11</v>
      </c>
    </row>
    <row r="38" spans="1:20">
      <c r="A38" t="str">
        <f>'Population Definitions'!$A$6</f>
        <v>PLHIV 15+</v>
      </c>
      <c r="B38" t="s">
        <v>10</v>
      </c>
      <c r="C38">
        <f t="shared" si="4"/>
        <v>0.11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0.11</v>
      </c>
      <c r="D39" t="s">
        <v>12</v>
      </c>
    </row>
    <row r="41" spans="1:20">
      <c r="A41" t="s">
        <v>75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>
        <f t="shared" ref="C42:C47" si="5">IF(SUMPRODUCT(--(E42:T42&lt;&gt;""))=0,0.11,"N.A.")</f>
        <v>0.11</v>
      </c>
      <c r="D42" t="s">
        <v>12</v>
      </c>
    </row>
    <row r="43" spans="1:20">
      <c r="A43" t="str">
        <f>'Population Definitions'!$A$3</f>
        <v>Gen 5-14</v>
      </c>
      <c r="B43" t="s">
        <v>10</v>
      </c>
      <c r="C43">
        <f t="shared" si="5"/>
        <v>0.11</v>
      </c>
      <c r="D43" t="s">
        <v>12</v>
      </c>
    </row>
    <row r="44" spans="1:20">
      <c r="A44" t="str">
        <f>'Population Definitions'!$A$4</f>
        <v>Gen 15-64</v>
      </c>
      <c r="B44" t="s">
        <v>10</v>
      </c>
      <c r="C44">
        <f t="shared" si="5"/>
        <v>0.11</v>
      </c>
      <c r="D44" t="s">
        <v>12</v>
      </c>
    </row>
    <row r="45" spans="1:20">
      <c r="A45" t="str">
        <f>'Population Definitions'!$A$5</f>
        <v>Gen 65+</v>
      </c>
      <c r="B45" t="s">
        <v>10</v>
      </c>
      <c r="C45">
        <f t="shared" si="5"/>
        <v>0.11</v>
      </c>
      <c r="D45" t="s">
        <v>12</v>
      </c>
    </row>
    <row r="46" spans="1:20">
      <c r="A46" t="str">
        <f>'Population Definitions'!$A$6</f>
        <v>PLHIV 15+</v>
      </c>
      <c r="B46" t="s">
        <v>10</v>
      </c>
      <c r="C46">
        <f t="shared" si="5"/>
        <v>0.11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0.11</v>
      </c>
      <c r="D47" t="s">
        <v>12</v>
      </c>
    </row>
    <row r="49" spans="1:20">
      <c r="A49" t="s">
        <v>84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>
        <f t="shared" ref="C50:C55" si="6">IF(SUMPRODUCT(--(E50:T50&lt;&gt;""))=0,0.2,"N.A.")</f>
        <v>0.2</v>
      </c>
      <c r="D50" t="s">
        <v>12</v>
      </c>
    </row>
    <row r="51" spans="1:20">
      <c r="A51" t="str">
        <f>'Population Definitions'!$A$3</f>
        <v>Gen 5-14</v>
      </c>
      <c r="B51" t="s">
        <v>10</v>
      </c>
      <c r="C51">
        <f t="shared" si="6"/>
        <v>0.2</v>
      </c>
      <c r="D51" t="s">
        <v>12</v>
      </c>
    </row>
    <row r="52" spans="1:20">
      <c r="A52" t="str">
        <f>'Population Definitions'!$A$4</f>
        <v>Gen 15-64</v>
      </c>
      <c r="B52" t="s">
        <v>10</v>
      </c>
      <c r="C52">
        <f t="shared" si="6"/>
        <v>0.2</v>
      </c>
      <c r="D52" t="s">
        <v>12</v>
      </c>
    </row>
    <row r="53" spans="1:20">
      <c r="A53" t="str">
        <f>'Population Definitions'!$A$5</f>
        <v>Gen 65+</v>
      </c>
      <c r="B53" t="s">
        <v>10</v>
      </c>
      <c r="C53">
        <f t="shared" si="6"/>
        <v>0.2</v>
      </c>
      <c r="D53" t="s">
        <v>12</v>
      </c>
    </row>
    <row r="54" spans="1:20">
      <c r="A54" t="str">
        <f>'Population Definitions'!$A$6</f>
        <v>PLHIV 15+</v>
      </c>
      <c r="B54" t="s">
        <v>10</v>
      </c>
      <c r="C54">
        <f t="shared" si="6"/>
        <v>0.2</v>
      </c>
      <c r="D54" t="s">
        <v>12</v>
      </c>
    </row>
    <row r="55" spans="1:20">
      <c r="A55" t="str">
        <f>'Population Definitions'!$A$7</f>
        <v>Prisoners</v>
      </c>
      <c r="B55" t="s">
        <v>10</v>
      </c>
      <c r="C55">
        <f t="shared" si="6"/>
        <v>0.2</v>
      </c>
      <c r="D55" t="s">
        <v>12</v>
      </c>
    </row>
    <row r="57" spans="1:20">
      <c r="A57" t="s">
        <v>92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10</v>
      </c>
      <c r="C58">
        <f t="shared" ref="C58:C63" si="7">IF(SUMPRODUCT(--(E58:T58&lt;&gt;""))=0,0.2,"N.A.")</f>
        <v>0.2</v>
      </c>
      <c r="D58" t="s">
        <v>12</v>
      </c>
    </row>
    <row r="59" spans="1:20">
      <c r="A59" t="str">
        <f>'Population Definitions'!$A$3</f>
        <v>Gen 5-14</v>
      </c>
      <c r="B59" t="s">
        <v>10</v>
      </c>
      <c r="C59">
        <f t="shared" si="7"/>
        <v>0.2</v>
      </c>
      <c r="D59" t="s">
        <v>12</v>
      </c>
    </row>
    <row r="60" spans="1:20">
      <c r="A60" t="str">
        <f>'Population Definitions'!$A$4</f>
        <v>Gen 15-64</v>
      </c>
      <c r="B60" t="s">
        <v>10</v>
      </c>
      <c r="C60">
        <f t="shared" si="7"/>
        <v>0.2</v>
      </c>
      <c r="D60" t="s">
        <v>12</v>
      </c>
    </row>
    <row r="61" spans="1:20">
      <c r="A61" t="str">
        <f>'Population Definitions'!$A$5</f>
        <v>Gen 65+</v>
      </c>
      <c r="B61" t="s">
        <v>10</v>
      </c>
      <c r="C61">
        <f t="shared" si="7"/>
        <v>0.2</v>
      </c>
      <c r="D61" t="s">
        <v>12</v>
      </c>
    </row>
    <row r="62" spans="1:20">
      <c r="A62" t="str">
        <f>'Population Definitions'!$A$6</f>
        <v>PLHIV 15+</v>
      </c>
      <c r="B62" t="s">
        <v>10</v>
      </c>
      <c r="C62">
        <f t="shared" si="7"/>
        <v>0.2</v>
      </c>
      <c r="D62" t="s">
        <v>12</v>
      </c>
    </row>
    <row r="63" spans="1:20">
      <c r="A63" t="str">
        <f>'Population Definitions'!$A$7</f>
        <v>Prisoners</v>
      </c>
      <c r="B63" t="s">
        <v>10</v>
      </c>
      <c r="C63">
        <f t="shared" si="7"/>
        <v>0.2</v>
      </c>
      <c r="D63" t="s">
        <v>12</v>
      </c>
    </row>
    <row r="65" spans="1:20">
      <c r="A65" t="s">
        <v>99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10</v>
      </c>
      <c r="C66">
        <f t="shared" ref="C66:C71" si="8">IF(SUMPRODUCT(--(E66:T66&lt;&gt;""))=0,0.2,"N.A.")</f>
        <v>0.2</v>
      </c>
      <c r="D66" t="s">
        <v>12</v>
      </c>
    </row>
    <row r="67" spans="1:20">
      <c r="A67" t="str">
        <f>'Population Definitions'!$A$3</f>
        <v>Gen 5-14</v>
      </c>
      <c r="B67" t="s">
        <v>10</v>
      </c>
      <c r="C67">
        <f t="shared" si="8"/>
        <v>0.2</v>
      </c>
      <c r="D67" t="s">
        <v>12</v>
      </c>
    </row>
    <row r="68" spans="1:20">
      <c r="A68" t="str">
        <f>'Population Definitions'!$A$4</f>
        <v>Gen 15-64</v>
      </c>
      <c r="B68" t="s">
        <v>10</v>
      </c>
      <c r="C68">
        <f t="shared" si="8"/>
        <v>0.2</v>
      </c>
      <c r="D68" t="s">
        <v>12</v>
      </c>
    </row>
    <row r="69" spans="1:20">
      <c r="A69" t="str">
        <f>'Population Definitions'!$A$5</f>
        <v>Gen 65+</v>
      </c>
      <c r="B69" t="s">
        <v>10</v>
      </c>
      <c r="C69">
        <f t="shared" si="8"/>
        <v>0.2</v>
      </c>
      <c r="D69" t="s">
        <v>12</v>
      </c>
    </row>
    <row r="70" spans="1:20">
      <c r="A70" t="str">
        <f>'Population Definitions'!$A$6</f>
        <v>PLHIV 15+</v>
      </c>
      <c r="B70" t="s">
        <v>10</v>
      </c>
      <c r="C70">
        <f t="shared" si="8"/>
        <v>0.2</v>
      </c>
      <c r="D70" t="s">
        <v>12</v>
      </c>
    </row>
    <row r="71" spans="1:20">
      <c r="A71" t="str">
        <f>'Population Definitions'!$A$7</f>
        <v>Prisoners</v>
      </c>
      <c r="B71" t="s">
        <v>10</v>
      </c>
      <c r="C71">
        <f t="shared" si="8"/>
        <v>0.2</v>
      </c>
      <c r="D71" t="s">
        <v>12</v>
      </c>
    </row>
    <row r="73" spans="1:20">
      <c r="A73" t="s">
        <v>103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10</v>
      </c>
      <c r="C74" t="str">
        <f t="shared" ref="C74:C79" si="9">IF(SUMPRODUCT(--(E74:T74&lt;&gt;""))=0,0.06,"N.A.")</f>
        <v>N.A.</v>
      </c>
      <c r="D74" t="s">
        <v>12</v>
      </c>
      <c r="H74">
        <v>0.08</v>
      </c>
      <c r="I74">
        <v>0.09</v>
      </c>
      <c r="J74">
        <v>0.02</v>
      </c>
      <c r="K74">
        <v>0.06</v>
      </c>
      <c r="L74">
        <v>0.06</v>
      </c>
      <c r="M74">
        <v>0.06</v>
      </c>
      <c r="N74">
        <v>7.0000000000000007E-2</v>
      </c>
      <c r="O74">
        <v>7.0000000000000007E-2</v>
      </c>
      <c r="P74">
        <v>0.05</v>
      </c>
      <c r="Q74">
        <v>0.06</v>
      </c>
    </row>
    <row r="75" spans="1:20">
      <c r="A75" t="str">
        <f>'Population Definitions'!$A$3</f>
        <v>Gen 5-14</v>
      </c>
      <c r="B75" t="s">
        <v>10</v>
      </c>
      <c r="C75" t="str">
        <f t="shared" si="9"/>
        <v>N.A.</v>
      </c>
      <c r="D75" t="s">
        <v>12</v>
      </c>
      <c r="H75">
        <v>0.08</v>
      </c>
      <c r="I75">
        <v>0.09</v>
      </c>
      <c r="J75">
        <v>0.02</v>
      </c>
      <c r="K75">
        <v>0.06</v>
      </c>
      <c r="L75">
        <v>0.06</v>
      </c>
      <c r="M75">
        <v>0.06</v>
      </c>
      <c r="N75">
        <v>7.0000000000000007E-2</v>
      </c>
      <c r="O75">
        <v>7.0000000000000007E-2</v>
      </c>
      <c r="P75">
        <v>0.05</v>
      </c>
      <c r="Q75">
        <v>0.06</v>
      </c>
    </row>
    <row r="76" spans="1:20">
      <c r="A76" t="str">
        <f>'Population Definitions'!$A$4</f>
        <v>Gen 15-64</v>
      </c>
      <c r="B76" t="s">
        <v>10</v>
      </c>
      <c r="C76" t="str">
        <f t="shared" si="9"/>
        <v>N.A.</v>
      </c>
      <c r="D76" t="s">
        <v>12</v>
      </c>
      <c r="H76">
        <v>0.08</v>
      </c>
      <c r="I76">
        <v>0.09</v>
      </c>
      <c r="J76">
        <v>0.02</v>
      </c>
      <c r="K76">
        <v>0.06</v>
      </c>
      <c r="L76">
        <v>0.06</v>
      </c>
      <c r="M76">
        <v>0.06</v>
      </c>
      <c r="N76">
        <v>7.0000000000000007E-2</v>
      </c>
      <c r="O76">
        <v>7.0000000000000007E-2</v>
      </c>
      <c r="P76">
        <v>0.05</v>
      </c>
      <c r="Q76">
        <v>0.06</v>
      </c>
    </row>
    <row r="77" spans="1:20">
      <c r="A77" t="str">
        <f>'Population Definitions'!$A$5</f>
        <v>Gen 65+</v>
      </c>
      <c r="B77" t="s">
        <v>10</v>
      </c>
      <c r="C77" t="str">
        <f t="shared" si="9"/>
        <v>N.A.</v>
      </c>
      <c r="D77" t="s">
        <v>12</v>
      </c>
      <c r="H77">
        <v>0.08</v>
      </c>
      <c r="I77">
        <v>0.09</v>
      </c>
      <c r="J77">
        <v>0.02</v>
      </c>
      <c r="K77">
        <v>0.06</v>
      </c>
      <c r="L77">
        <v>0.06</v>
      </c>
      <c r="M77">
        <v>0.06</v>
      </c>
      <c r="N77">
        <v>7.0000000000000007E-2</v>
      </c>
      <c r="O77">
        <v>7.0000000000000007E-2</v>
      </c>
      <c r="P77">
        <v>0.05</v>
      </c>
      <c r="Q77">
        <v>0.06</v>
      </c>
    </row>
    <row r="78" spans="1:20">
      <c r="A78" t="str">
        <f>'Population Definitions'!$A$6</f>
        <v>PLHIV 15+</v>
      </c>
      <c r="B78" t="s">
        <v>10</v>
      </c>
      <c r="C78">
        <f t="shared" si="9"/>
        <v>0.06</v>
      </c>
      <c r="D78" t="s">
        <v>12</v>
      </c>
    </row>
    <row r="79" spans="1:20">
      <c r="A79" t="str">
        <f>'Population Definitions'!$A$7</f>
        <v>Prisoners</v>
      </c>
      <c r="B79" t="s">
        <v>10</v>
      </c>
      <c r="C79">
        <f t="shared" si="9"/>
        <v>0.06</v>
      </c>
      <c r="D79" t="s">
        <v>12</v>
      </c>
    </row>
    <row r="81" spans="1:20">
      <c r="A81" t="s">
        <v>106</v>
      </c>
      <c r="B81" t="s">
        <v>8</v>
      </c>
      <c r="C81" t="s">
        <v>9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</row>
    <row r="82" spans="1:20">
      <c r="A82" t="str">
        <f>'Population Definitions'!$A$2</f>
        <v>Gen 0-4</v>
      </c>
      <c r="B82" t="s">
        <v>10</v>
      </c>
      <c r="C82" t="str">
        <f t="shared" ref="C82:C87" si="10">IF(SUMPRODUCT(--(E82:T82&lt;&gt;""))=0,0.11,"N.A.")</f>
        <v>N.A.</v>
      </c>
      <c r="D82" t="s">
        <v>12</v>
      </c>
      <c r="N82">
        <v>0.15</v>
      </c>
      <c r="O82">
        <v>0.1</v>
      </c>
      <c r="P82">
        <v>0.11</v>
      </c>
    </row>
    <row r="83" spans="1:20">
      <c r="A83" t="str">
        <f>'Population Definitions'!$A$3</f>
        <v>Gen 5-14</v>
      </c>
      <c r="B83" t="s">
        <v>10</v>
      </c>
      <c r="C83" t="str">
        <f t="shared" si="10"/>
        <v>N.A.</v>
      </c>
      <c r="D83" t="s">
        <v>12</v>
      </c>
      <c r="N83">
        <v>0.15</v>
      </c>
      <c r="O83">
        <v>0.1</v>
      </c>
      <c r="P83">
        <v>0.11</v>
      </c>
    </row>
    <row r="84" spans="1:20">
      <c r="A84" t="str">
        <f>'Population Definitions'!$A$4</f>
        <v>Gen 15-64</v>
      </c>
      <c r="B84" t="s">
        <v>10</v>
      </c>
      <c r="C84" t="str">
        <f t="shared" si="10"/>
        <v>N.A.</v>
      </c>
      <c r="D84" t="s">
        <v>12</v>
      </c>
      <c r="N84">
        <v>0.15</v>
      </c>
      <c r="O84">
        <v>0.1</v>
      </c>
      <c r="P84">
        <v>0.11</v>
      </c>
    </row>
    <row r="85" spans="1:20">
      <c r="A85" t="str">
        <f>'Population Definitions'!$A$5</f>
        <v>Gen 65+</v>
      </c>
      <c r="B85" t="s">
        <v>10</v>
      </c>
      <c r="C85" t="str">
        <f t="shared" si="10"/>
        <v>N.A.</v>
      </c>
      <c r="D85" t="s">
        <v>12</v>
      </c>
      <c r="N85">
        <v>0.15</v>
      </c>
      <c r="O85">
        <v>0.1</v>
      </c>
      <c r="P85">
        <v>0.11</v>
      </c>
    </row>
    <row r="86" spans="1:20">
      <c r="A86" t="str">
        <f>'Population Definitions'!$A$6</f>
        <v>PLHIV 15+</v>
      </c>
      <c r="B86" t="s">
        <v>10</v>
      </c>
      <c r="C86">
        <f t="shared" si="10"/>
        <v>0.11</v>
      </c>
      <c r="D86" t="s">
        <v>12</v>
      </c>
    </row>
    <row r="87" spans="1:20">
      <c r="A87" t="str">
        <f>'Population Definitions'!$A$7</f>
        <v>Prisoners</v>
      </c>
      <c r="B87" t="s">
        <v>10</v>
      </c>
      <c r="C87">
        <f t="shared" si="10"/>
        <v>0.11</v>
      </c>
      <c r="D87" t="s">
        <v>12</v>
      </c>
    </row>
    <row r="89" spans="1:20">
      <c r="A89" t="s">
        <v>109</v>
      </c>
      <c r="B89" t="s">
        <v>8</v>
      </c>
      <c r="C89" t="s">
        <v>9</v>
      </c>
      <c r="E89">
        <v>2000</v>
      </c>
      <c r="F89">
        <v>2001</v>
      </c>
      <c r="G89">
        <v>2002</v>
      </c>
      <c r="H89">
        <v>2003</v>
      </c>
      <c r="I89">
        <v>2004</v>
      </c>
      <c r="J89">
        <v>2005</v>
      </c>
      <c r="K89">
        <v>2006</v>
      </c>
      <c r="L89">
        <v>2007</v>
      </c>
      <c r="M89">
        <v>2008</v>
      </c>
      <c r="N89">
        <v>2009</v>
      </c>
      <c r="O89">
        <v>2010</v>
      </c>
      <c r="P89">
        <v>2011</v>
      </c>
      <c r="Q89">
        <v>2012</v>
      </c>
      <c r="R89">
        <v>2013</v>
      </c>
      <c r="S89">
        <v>2014</v>
      </c>
      <c r="T89">
        <v>2015</v>
      </c>
    </row>
    <row r="90" spans="1:20">
      <c r="A90" t="str">
        <f>'Population Definitions'!$A$2</f>
        <v>Gen 0-4</v>
      </c>
      <c r="B90" t="s">
        <v>10</v>
      </c>
      <c r="C90">
        <f t="shared" ref="C90:C95" si="11">IF(SUMPRODUCT(--(E90:T90&lt;&gt;""))=0,0.11,"N.A.")</f>
        <v>0.11</v>
      </c>
      <c r="D90" t="s">
        <v>12</v>
      </c>
    </row>
    <row r="91" spans="1:20">
      <c r="A91" t="str">
        <f>'Population Definitions'!$A$3</f>
        <v>Gen 5-14</v>
      </c>
      <c r="B91" t="s">
        <v>10</v>
      </c>
      <c r="C91">
        <f t="shared" si="11"/>
        <v>0.11</v>
      </c>
      <c r="D91" t="s">
        <v>12</v>
      </c>
    </row>
    <row r="92" spans="1:20">
      <c r="A92" t="str">
        <f>'Population Definitions'!$A$4</f>
        <v>Gen 15-64</v>
      </c>
      <c r="B92" t="s">
        <v>10</v>
      </c>
      <c r="C92">
        <f t="shared" si="11"/>
        <v>0.11</v>
      </c>
      <c r="D92" t="s">
        <v>12</v>
      </c>
    </row>
    <row r="93" spans="1:20">
      <c r="A93" t="str">
        <f>'Population Definitions'!$A$5</f>
        <v>Gen 65+</v>
      </c>
      <c r="B93" t="s">
        <v>10</v>
      </c>
      <c r="C93">
        <f t="shared" si="11"/>
        <v>0.11</v>
      </c>
      <c r="D93" t="s">
        <v>12</v>
      </c>
    </row>
    <row r="94" spans="1:20">
      <c r="A94" t="str">
        <f>'Population Definitions'!$A$6</f>
        <v>PLHIV 15+</v>
      </c>
      <c r="B94" t="s">
        <v>10</v>
      </c>
      <c r="C94">
        <f t="shared" si="11"/>
        <v>0.11</v>
      </c>
      <c r="D94" t="s">
        <v>12</v>
      </c>
    </row>
    <row r="95" spans="1:20">
      <c r="A95" t="str">
        <f>'Population Definitions'!$A$7</f>
        <v>Prisoners</v>
      </c>
      <c r="B95" t="s">
        <v>10</v>
      </c>
      <c r="C95">
        <f t="shared" si="11"/>
        <v>0.11</v>
      </c>
      <c r="D95" t="s">
        <v>12</v>
      </c>
    </row>
  </sheetData>
  <dataValidations count="72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2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90">
      <formula1>"Fraction,Number"</formula1>
    </dataValidation>
    <dataValidation type="list" showInputMessage="1" showErrorMessage="1" sqref="B91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workbookViewId="0">
      <selection activeCell="O4" sqref="O4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38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 t="str">
        <f t="shared" ref="C2:C7" si="0">IF(SUMPRODUCT(--(E2:T2&lt;&gt;""))=0,0,"N.A.")</f>
        <v>N.A.</v>
      </c>
      <c r="D2" t="s">
        <v>12</v>
      </c>
      <c r="J2">
        <v>1</v>
      </c>
      <c r="M2">
        <v>1</v>
      </c>
    </row>
    <row r="3" spans="1:20">
      <c r="A3" t="str">
        <f>'Population Definitions'!$A$3</f>
        <v>Gen 5-14</v>
      </c>
      <c r="B3" t="s">
        <v>11</v>
      </c>
      <c r="C3" t="str">
        <f t="shared" si="0"/>
        <v>N.A.</v>
      </c>
      <c r="D3" t="s">
        <v>12</v>
      </c>
      <c r="K3">
        <v>1</v>
      </c>
      <c r="N3">
        <v>1</v>
      </c>
    </row>
    <row r="4" spans="1:20">
      <c r="A4" t="str">
        <f>'Population Definitions'!$A$4</f>
        <v>Gen 15-64</v>
      </c>
      <c r="B4" t="s">
        <v>11</v>
      </c>
      <c r="C4" t="str">
        <f t="shared" si="0"/>
        <v>N.A.</v>
      </c>
      <c r="D4" t="s">
        <v>12</v>
      </c>
      <c r="E4">
        <v>595</v>
      </c>
      <c r="F4">
        <v>700</v>
      </c>
      <c r="G4">
        <v>626</v>
      </c>
      <c r="H4">
        <v>911</v>
      </c>
      <c r="I4">
        <v>955</v>
      </c>
      <c r="J4">
        <v>1071</v>
      </c>
      <c r="K4">
        <v>888</v>
      </c>
      <c r="L4">
        <v>801</v>
      </c>
      <c r="M4">
        <v>733</v>
      </c>
      <c r="N4">
        <v>658</v>
      </c>
      <c r="O4">
        <v>696</v>
      </c>
      <c r="P4">
        <v>667</v>
      </c>
      <c r="Q4">
        <v>577</v>
      </c>
      <c r="R4">
        <v>481</v>
      </c>
      <c r="S4">
        <v>392</v>
      </c>
      <c r="T4">
        <v>348</v>
      </c>
    </row>
    <row r="5" spans="1:20">
      <c r="A5" t="str">
        <f>'Population Definitions'!$A$5</f>
        <v>Gen 65+</v>
      </c>
      <c r="B5" t="s">
        <v>11</v>
      </c>
      <c r="C5" t="str">
        <f t="shared" si="0"/>
        <v>N.A.</v>
      </c>
      <c r="D5" t="s">
        <v>12</v>
      </c>
      <c r="E5">
        <v>131</v>
      </c>
      <c r="F5">
        <v>127</v>
      </c>
      <c r="G5">
        <v>128</v>
      </c>
      <c r="H5">
        <v>112</v>
      </c>
      <c r="I5">
        <v>132</v>
      </c>
      <c r="J5">
        <v>114</v>
      </c>
      <c r="K5">
        <v>88</v>
      </c>
      <c r="L5">
        <v>97</v>
      </c>
      <c r="M5">
        <v>97</v>
      </c>
      <c r="N5">
        <v>106</v>
      </c>
      <c r="O5">
        <v>79</v>
      </c>
      <c r="P5">
        <v>70</v>
      </c>
      <c r="Q5">
        <v>72</v>
      </c>
      <c r="R5">
        <v>66</v>
      </c>
      <c r="S5">
        <v>53</v>
      </c>
      <c r="T5">
        <v>36</v>
      </c>
    </row>
    <row r="6" spans="1:20">
      <c r="A6" t="str">
        <f>'Population Definitions'!$A$6</f>
        <v>PLHIV 15+</v>
      </c>
      <c r="B6" t="s">
        <v>11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9" spans="1:20">
      <c r="A9" t="s">
        <v>49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11</v>
      </c>
      <c r="C10">
        <f t="shared" ref="C10:C15" si="1">IF(SUMPRODUCT(--(E10:T10&lt;&gt;""))=0,0,"N.A.")</f>
        <v>0</v>
      </c>
      <c r="D10" t="s">
        <v>12</v>
      </c>
    </row>
    <row r="11" spans="1:20">
      <c r="A11" t="str">
        <f>'Population Definitions'!$A$3</f>
        <v>Gen 5-14</v>
      </c>
      <c r="B11" t="s">
        <v>11</v>
      </c>
      <c r="C11">
        <f t="shared" si="1"/>
        <v>0</v>
      </c>
      <c r="D11" t="s">
        <v>12</v>
      </c>
    </row>
    <row r="12" spans="1:20">
      <c r="A12" t="str">
        <f>'Population Definitions'!$A$4</f>
        <v>Gen 15-64</v>
      </c>
      <c r="B12" t="s">
        <v>11</v>
      </c>
      <c r="C12">
        <f t="shared" si="1"/>
        <v>0</v>
      </c>
      <c r="D12" t="s">
        <v>12</v>
      </c>
    </row>
    <row r="13" spans="1:20">
      <c r="A13" t="str">
        <f>'Population Definitions'!$A$5</f>
        <v>Gen 65+</v>
      </c>
      <c r="B13" t="s">
        <v>11</v>
      </c>
      <c r="C13">
        <f t="shared" si="1"/>
        <v>0</v>
      </c>
      <c r="D13" t="s">
        <v>12</v>
      </c>
    </row>
    <row r="14" spans="1:20">
      <c r="A14" t="str">
        <f>'Population Definitions'!$A$6</f>
        <v>PLHIV 15+</v>
      </c>
      <c r="B14" t="s">
        <v>11</v>
      </c>
      <c r="C14">
        <f t="shared" si="1"/>
        <v>0</v>
      </c>
      <c r="D14" t="s">
        <v>12</v>
      </c>
    </row>
    <row r="15" spans="1:20">
      <c r="A15" t="str">
        <f>'Population Definitions'!$A$7</f>
        <v>Prisoners</v>
      </c>
      <c r="B15" t="s">
        <v>11</v>
      </c>
      <c r="C15">
        <f t="shared" si="1"/>
        <v>0</v>
      </c>
      <c r="D15" t="s">
        <v>12</v>
      </c>
    </row>
    <row r="17" spans="1:20">
      <c r="A17" t="s">
        <v>59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11</v>
      </c>
      <c r="C18">
        <f t="shared" ref="C18:C23" si="2">IF(SUMPRODUCT(--(E18:T18&lt;&gt;""))=0,0,"N.A.")</f>
        <v>0</v>
      </c>
      <c r="D18" t="s">
        <v>12</v>
      </c>
    </row>
    <row r="19" spans="1:20">
      <c r="A19" t="str">
        <f>'Population Definitions'!$A$3</f>
        <v>Gen 5-14</v>
      </c>
      <c r="B19" t="s">
        <v>11</v>
      </c>
      <c r="C19">
        <f t="shared" si="2"/>
        <v>0</v>
      </c>
      <c r="D19" t="s">
        <v>12</v>
      </c>
    </row>
    <row r="20" spans="1:20">
      <c r="A20" t="str">
        <f>'Population Definitions'!$A$4</f>
        <v>Gen 15-64</v>
      </c>
      <c r="B20" t="s">
        <v>11</v>
      </c>
      <c r="C20">
        <f t="shared" si="2"/>
        <v>0</v>
      </c>
      <c r="D20" t="s">
        <v>12</v>
      </c>
    </row>
    <row r="21" spans="1:20">
      <c r="A21" t="str">
        <f>'Population Definitions'!$A$5</f>
        <v>Gen 65+</v>
      </c>
      <c r="B21" t="s">
        <v>11</v>
      </c>
      <c r="C21">
        <f t="shared" si="2"/>
        <v>0</v>
      </c>
      <c r="D21" t="s">
        <v>12</v>
      </c>
    </row>
    <row r="22" spans="1:20">
      <c r="A22" t="str">
        <f>'Population Definitions'!$A$6</f>
        <v>PLHIV 15+</v>
      </c>
      <c r="B22" t="s">
        <v>11</v>
      </c>
      <c r="C22">
        <f t="shared" si="2"/>
        <v>0</v>
      </c>
      <c r="D22" t="s">
        <v>12</v>
      </c>
    </row>
    <row r="23" spans="1:20">
      <c r="A23" t="str">
        <f>'Population Definitions'!$A$7</f>
        <v>Prisoners</v>
      </c>
      <c r="B23" t="s">
        <v>11</v>
      </c>
      <c r="C23">
        <f t="shared" si="2"/>
        <v>0</v>
      </c>
      <c r="D23" t="s">
        <v>12</v>
      </c>
    </row>
    <row r="25" spans="1:20">
      <c r="A25" t="s">
        <v>69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11</v>
      </c>
      <c r="C26">
        <f t="shared" ref="C26:C31" si="3">IF(SUMPRODUCT(--(E26:T26&lt;&gt;""))=0,0,"N.A.")</f>
        <v>0</v>
      </c>
      <c r="D26" t="s">
        <v>12</v>
      </c>
    </row>
    <row r="27" spans="1:20">
      <c r="A27" t="str">
        <f>'Population Definitions'!$A$3</f>
        <v>Gen 5-14</v>
      </c>
      <c r="B27" t="s">
        <v>11</v>
      </c>
      <c r="C27">
        <f t="shared" si="3"/>
        <v>0</v>
      </c>
      <c r="D27" t="s">
        <v>12</v>
      </c>
    </row>
    <row r="28" spans="1:20">
      <c r="A28" t="str">
        <f>'Population Definitions'!$A$4</f>
        <v>Gen 15-64</v>
      </c>
      <c r="B28" t="s">
        <v>11</v>
      </c>
      <c r="C28">
        <f t="shared" si="3"/>
        <v>0</v>
      </c>
      <c r="D28" t="s">
        <v>12</v>
      </c>
    </row>
    <row r="29" spans="1:20">
      <c r="A29" t="str">
        <f>'Population Definitions'!$A$5</f>
        <v>Gen 65+</v>
      </c>
      <c r="B29" t="s">
        <v>11</v>
      </c>
      <c r="C29">
        <f t="shared" si="3"/>
        <v>0</v>
      </c>
      <c r="D29" t="s">
        <v>12</v>
      </c>
    </row>
    <row r="30" spans="1:20">
      <c r="A30" t="str">
        <f>'Population Definitions'!$A$6</f>
        <v>PLHIV 15+</v>
      </c>
      <c r="B30" t="s">
        <v>11</v>
      </c>
      <c r="C30">
        <f t="shared" si="3"/>
        <v>0</v>
      </c>
      <c r="D30" t="s">
        <v>12</v>
      </c>
    </row>
    <row r="31" spans="1:20">
      <c r="A31" t="str">
        <f>'Population Definitions'!$A$7</f>
        <v>Prisoners</v>
      </c>
      <c r="B31" t="s">
        <v>11</v>
      </c>
      <c r="C31">
        <f t="shared" si="3"/>
        <v>0</v>
      </c>
      <c r="D31" t="s">
        <v>12</v>
      </c>
    </row>
    <row r="33" spans="1:20">
      <c r="A33" t="s">
        <v>78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4">IF(SUMPRODUCT(--(E34:T34&lt;&gt;""))=0,0,"N.A.")</f>
        <v>0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4"/>
        <v>0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4"/>
        <v>0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4"/>
        <v>0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4"/>
        <v>0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</v>
      </c>
      <c r="D39" t="s">
        <v>12</v>
      </c>
    </row>
    <row r="41" spans="1:20">
      <c r="A41" t="s">
        <v>87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>
        <f t="shared" ref="C42:C47" si="5">IF(SUMPRODUCT(--(E42:T42&lt;&gt;""))=0,0,"N.A.")</f>
        <v>0</v>
      </c>
      <c r="D42" t="s">
        <v>12</v>
      </c>
    </row>
    <row r="43" spans="1:20">
      <c r="A43" t="str">
        <f>'Population Definitions'!$A$3</f>
        <v>Gen 5-14</v>
      </c>
      <c r="B43" t="s">
        <v>10</v>
      </c>
      <c r="C43">
        <f t="shared" si="5"/>
        <v>0</v>
      </c>
      <c r="D43" t="s">
        <v>12</v>
      </c>
    </row>
    <row r="44" spans="1:20">
      <c r="A44" t="str">
        <f>'Population Definitions'!$A$4</f>
        <v>Gen 15-64</v>
      </c>
      <c r="B44" t="s">
        <v>10</v>
      </c>
      <c r="C44">
        <f t="shared" si="5"/>
        <v>0</v>
      </c>
      <c r="D44" t="s">
        <v>12</v>
      </c>
    </row>
    <row r="45" spans="1:20">
      <c r="A45" t="str">
        <f>'Population Definitions'!$A$5</f>
        <v>Gen 65+</v>
      </c>
      <c r="B45" t="s">
        <v>10</v>
      </c>
      <c r="C45">
        <f t="shared" si="5"/>
        <v>0</v>
      </c>
      <c r="D45" t="s">
        <v>12</v>
      </c>
    </row>
    <row r="46" spans="1:20">
      <c r="A46" t="str">
        <f>'Population Definitions'!$A$6</f>
        <v>PLHIV 15+</v>
      </c>
      <c r="B46" t="s">
        <v>10</v>
      </c>
      <c r="C46">
        <f t="shared" si="5"/>
        <v>0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0</v>
      </c>
      <c r="D47" t="s">
        <v>12</v>
      </c>
    </row>
    <row r="49" spans="1:20">
      <c r="A49" t="s">
        <v>95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>
        <f t="shared" ref="C50:C55" si="6">IF(SUMPRODUCT(--(E50:T50&lt;&gt;""))=0,0,"N.A.")</f>
        <v>0</v>
      </c>
      <c r="D50" t="s">
        <v>12</v>
      </c>
    </row>
    <row r="51" spans="1:20">
      <c r="A51" t="str">
        <f>'Population Definitions'!$A$3</f>
        <v>Gen 5-14</v>
      </c>
      <c r="B51" t="s">
        <v>10</v>
      </c>
      <c r="C51">
        <f t="shared" si="6"/>
        <v>0</v>
      </c>
      <c r="D51" t="s">
        <v>12</v>
      </c>
    </row>
    <row r="52" spans="1:20">
      <c r="A52" t="str">
        <f>'Population Definitions'!$A$4</f>
        <v>Gen 15-64</v>
      </c>
      <c r="B52" t="s">
        <v>10</v>
      </c>
      <c r="C52">
        <f t="shared" si="6"/>
        <v>0</v>
      </c>
      <c r="D52" t="s">
        <v>12</v>
      </c>
    </row>
    <row r="53" spans="1:20">
      <c r="A53" t="str">
        <f>'Population Definitions'!$A$5</f>
        <v>Gen 65+</v>
      </c>
      <c r="B53" t="s">
        <v>10</v>
      </c>
      <c r="C53">
        <f t="shared" si="6"/>
        <v>0</v>
      </c>
      <c r="D53" t="s">
        <v>12</v>
      </c>
    </row>
    <row r="54" spans="1:20">
      <c r="A54" t="str">
        <f>'Population Definitions'!$A$6</f>
        <v>PLHIV 15+</v>
      </c>
      <c r="B54" t="s">
        <v>10</v>
      </c>
      <c r="C54">
        <f t="shared" si="6"/>
        <v>0</v>
      </c>
      <c r="D54" t="s">
        <v>12</v>
      </c>
    </row>
    <row r="55" spans="1:20">
      <c r="A55" t="str">
        <f>'Population Definitions'!$A$7</f>
        <v>Prisoners</v>
      </c>
      <c r="B55" t="s">
        <v>10</v>
      </c>
      <c r="C55">
        <f t="shared" si="6"/>
        <v>0</v>
      </c>
      <c r="D55" t="s">
        <v>12</v>
      </c>
    </row>
    <row r="57" spans="1:20">
      <c r="A57" t="s">
        <v>100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10</v>
      </c>
      <c r="C58">
        <f t="shared" ref="C58:C63" si="7">IF(SUMPRODUCT(--(E58:T58&lt;&gt;""))=0,0,"N.A.")</f>
        <v>0</v>
      </c>
      <c r="D58" t="s">
        <v>12</v>
      </c>
    </row>
    <row r="59" spans="1:20">
      <c r="A59" t="str">
        <f>'Population Definitions'!$A$3</f>
        <v>Gen 5-14</v>
      </c>
      <c r="B59" t="s">
        <v>10</v>
      </c>
      <c r="C59">
        <f t="shared" si="7"/>
        <v>0</v>
      </c>
      <c r="D59" t="s">
        <v>12</v>
      </c>
    </row>
    <row r="60" spans="1:20">
      <c r="A60" t="str">
        <f>'Population Definitions'!$A$4</f>
        <v>Gen 15-64</v>
      </c>
      <c r="B60" t="s">
        <v>10</v>
      </c>
      <c r="C60">
        <f t="shared" si="7"/>
        <v>0</v>
      </c>
      <c r="D60" t="s">
        <v>12</v>
      </c>
    </row>
    <row r="61" spans="1:20">
      <c r="A61" t="str">
        <f>'Population Definitions'!$A$5</f>
        <v>Gen 65+</v>
      </c>
      <c r="B61" t="s">
        <v>10</v>
      </c>
      <c r="C61">
        <f t="shared" si="7"/>
        <v>0</v>
      </c>
      <c r="D61" t="s">
        <v>12</v>
      </c>
    </row>
    <row r="62" spans="1:20">
      <c r="A62" t="str">
        <f>'Population Definitions'!$A$6</f>
        <v>PLHIV 15+</v>
      </c>
      <c r="B62" t="s">
        <v>10</v>
      </c>
      <c r="C62">
        <f t="shared" si="7"/>
        <v>0</v>
      </c>
      <c r="D62" t="s">
        <v>12</v>
      </c>
    </row>
    <row r="63" spans="1:20">
      <c r="A63" t="str">
        <f>'Population Definitions'!$A$7</f>
        <v>Prisoners</v>
      </c>
      <c r="B63" t="s">
        <v>10</v>
      </c>
      <c r="C63">
        <f t="shared" si="7"/>
        <v>0</v>
      </c>
      <c r="D63" t="s">
        <v>12</v>
      </c>
    </row>
    <row r="65" spans="1:20">
      <c r="A65" t="s">
        <v>104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10</v>
      </c>
      <c r="C66">
        <f t="shared" ref="C66:C71" si="8">IF(SUMPRODUCT(--(E66:T66&lt;&gt;""))=0,0,"N.A.")</f>
        <v>0</v>
      </c>
      <c r="D66" t="s">
        <v>12</v>
      </c>
    </row>
    <row r="67" spans="1:20">
      <c r="A67" t="str">
        <f>'Population Definitions'!$A$3</f>
        <v>Gen 5-14</v>
      </c>
      <c r="B67" t="s">
        <v>10</v>
      </c>
      <c r="C67">
        <f t="shared" si="8"/>
        <v>0</v>
      </c>
      <c r="D67" t="s">
        <v>12</v>
      </c>
    </row>
    <row r="68" spans="1:20">
      <c r="A68" t="str">
        <f>'Population Definitions'!$A$4</f>
        <v>Gen 15-64</v>
      </c>
      <c r="B68" t="s">
        <v>10</v>
      </c>
      <c r="C68">
        <f t="shared" si="8"/>
        <v>0</v>
      </c>
      <c r="D68" t="s">
        <v>12</v>
      </c>
    </row>
    <row r="69" spans="1:20">
      <c r="A69" t="str">
        <f>'Population Definitions'!$A$5</f>
        <v>Gen 65+</v>
      </c>
      <c r="B69" t="s">
        <v>10</v>
      </c>
      <c r="C69">
        <f t="shared" si="8"/>
        <v>0</v>
      </c>
      <c r="D69" t="s">
        <v>12</v>
      </c>
    </row>
    <row r="70" spans="1:20">
      <c r="A70" t="str">
        <f>'Population Definitions'!$A$6</f>
        <v>PLHIV 15+</v>
      </c>
      <c r="B70" t="s">
        <v>10</v>
      </c>
      <c r="C70">
        <f t="shared" si="8"/>
        <v>0</v>
      </c>
      <c r="D70" t="s">
        <v>12</v>
      </c>
    </row>
    <row r="71" spans="1:20">
      <c r="A71" t="str">
        <f>'Population Definitions'!$A$7</f>
        <v>Prisoners</v>
      </c>
      <c r="B71" t="s">
        <v>10</v>
      </c>
      <c r="C71">
        <f t="shared" si="8"/>
        <v>0</v>
      </c>
      <c r="D71" t="s">
        <v>12</v>
      </c>
    </row>
    <row r="73" spans="1:20">
      <c r="A73" t="s">
        <v>107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10</v>
      </c>
      <c r="C74">
        <f t="shared" ref="C74:C79" si="9">IF(SUMPRODUCT(--(E74:T74&lt;&gt;""))=0,0,"N.A.")</f>
        <v>0</v>
      </c>
      <c r="D74" t="s">
        <v>12</v>
      </c>
    </row>
    <row r="75" spans="1:20">
      <c r="A75" t="str">
        <f>'Population Definitions'!$A$3</f>
        <v>Gen 5-14</v>
      </c>
      <c r="B75" t="s">
        <v>10</v>
      </c>
      <c r="C75">
        <f t="shared" si="9"/>
        <v>0</v>
      </c>
      <c r="D75" t="s">
        <v>12</v>
      </c>
    </row>
    <row r="76" spans="1:20">
      <c r="A76" t="str">
        <f>'Population Definitions'!$A$4</f>
        <v>Gen 15-64</v>
      </c>
      <c r="B76" t="s">
        <v>10</v>
      </c>
      <c r="C76">
        <f t="shared" si="9"/>
        <v>0</v>
      </c>
      <c r="D76" t="s">
        <v>12</v>
      </c>
    </row>
    <row r="77" spans="1:20">
      <c r="A77" t="str">
        <f>'Population Definitions'!$A$5</f>
        <v>Gen 65+</v>
      </c>
      <c r="B77" t="s">
        <v>10</v>
      </c>
      <c r="C77">
        <f t="shared" si="9"/>
        <v>0</v>
      </c>
      <c r="D77" t="s">
        <v>12</v>
      </c>
    </row>
    <row r="78" spans="1:20">
      <c r="A78" t="str">
        <f>'Population Definitions'!$A$6</f>
        <v>PLHIV 15+</v>
      </c>
      <c r="B78" t="s">
        <v>10</v>
      </c>
      <c r="C78">
        <f t="shared" si="9"/>
        <v>0</v>
      </c>
      <c r="D78" t="s">
        <v>12</v>
      </c>
    </row>
    <row r="79" spans="1:20">
      <c r="A79" t="str">
        <f>'Population Definitions'!$A$7</f>
        <v>Prisoners</v>
      </c>
      <c r="B79" t="s">
        <v>10</v>
      </c>
      <c r="C79">
        <f t="shared" si="9"/>
        <v>0</v>
      </c>
      <c r="D79" t="s">
        <v>12</v>
      </c>
    </row>
  </sheetData>
  <dataValidations count="60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4">
      <formula1>"Fraction"</formula1>
    </dataValidation>
    <dataValidation type="list" showInputMessage="1" showErrorMessage="1" sqref="B35">
      <formula1>"Fraction"</formula1>
    </dataValidation>
    <dataValidation type="list" showInputMessage="1" showErrorMessage="1" sqref="B36">
      <formula1>"Fraction"</formula1>
    </dataValidation>
    <dataValidation type="list" showInputMessage="1" showErrorMessage="1" sqref="B37">
      <formula1>"Fraction"</formula1>
    </dataValidation>
    <dataValidation type="list" showInputMessage="1" showErrorMessage="1" sqref="B38">
      <formula1>"Fraction"</formula1>
    </dataValidation>
    <dataValidation type="list" showInputMessage="1" showErrorMessage="1" sqref="B39">
      <formula1>"Fraction"</formula1>
    </dataValidation>
    <dataValidation type="list" showInputMessage="1" showErrorMessage="1" sqref="B42">
      <formula1>"Fraction"</formula1>
    </dataValidation>
    <dataValidation type="list" showInputMessage="1" showErrorMessage="1" sqref="B43">
      <formula1>"Fraction"</formula1>
    </dataValidation>
    <dataValidation type="list" showInputMessage="1" showErrorMessage="1" sqref="B44">
      <formula1>"Fraction"</formula1>
    </dataValidation>
    <dataValidation type="list" showInputMessage="1" showErrorMessage="1" sqref="B45">
      <formula1>"Fraction"</formula1>
    </dataValidation>
    <dataValidation type="list" showInputMessage="1" showErrorMessage="1" sqref="B46">
      <formula1>"Fraction"</formula1>
    </dataValidation>
    <dataValidation type="list" showInputMessage="1" showErrorMessage="1" sqref="B47">
      <formula1>"Fraction"</formula1>
    </dataValidation>
    <dataValidation type="list" showInputMessage="1" showErrorMessage="1" sqref="B50">
      <formula1>"Fraction"</formula1>
    </dataValidation>
    <dataValidation type="list" showInputMessage="1" showErrorMessage="1" sqref="B51">
      <formula1>"Fraction"</formula1>
    </dataValidation>
    <dataValidation type="list" showInputMessage="1" showErrorMessage="1" sqref="B52">
      <formula1>"Fraction"</formula1>
    </dataValidation>
    <dataValidation type="list" showInputMessage="1" showErrorMessage="1" sqref="B53">
      <formula1>"Fraction"</formula1>
    </dataValidation>
    <dataValidation type="list" showInputMessage="1" showErrorMessage="1" sqref="B54">
      <formula1>"Fraction"</formula1>
    </dataValidation>
    <dataValidation type="list" showInputMessage="1" showErrorMessage="1" sqref="B55">
      <formula1>"Fraction"</formula1>
    </dataValidation>
    <dataValidation type="list" showInputMessage="1" showErrorMessage="1" sqref="B58">
      <formula1>"Fraction"</formula1>
    </dataValidation>
    <dataValidation type="list" showInputMessage="1" showErrorMessage="1" sqref="B59">
      <formula1>"Fraction"</formula1>
    </dataValidation>
    <dataValidation type="list" showInputMessage="1" showErrorMessage="1" sqref="B60">
      <formula1>"Fraction"</formula1>
    </dataValidation>
    <dataValidation type="list" showInputMessage="1" showErrorMessage="1" sqref="B61">
      <formula1>"Fraction"</formula1>
    </dataValidation>
    <dataValidation type="list" showInputMessage="1" showErrorMessage="1" sqref="B62">
      <formula1>"Fraction"</formula1>
    </dataValidation>
    <dataValidation type="list" showInputMessage="1" showErrorMessage="1" sqref="B63">
      <formula1>"Fraction"</formula1>
    </dataValidation>
    <dataValidation type="list" showInputMessage="1" showErrorMessage="1" sqref="B66">
      <formula1>"Fraction"</formula1>
    </dataValidation>
    <dataValidation type="list" showInputMessage="1" showErrorMessage="1" sqref="B67">
      <formula1>"Fraction"</formula1>
    </dataValidation>
    <dataValidation type="list" showInputMessage="1" showErrorMessage="1" sqref="B68">
      <formula1>"Fraction"</formula1>
    </dataValidation>
    <dataValidation type="list" showInputMessage="1" showErrorMessage="1" sqref="B69">
      <formula1>"Fraction"</formula1>
    </dataValidation>
    <dataValidation type="list" showInputMessage="1" showErrorMessage="1" sqref="B70">
      <formula1>"Fraction"</formula1>
    </dataValidation>
    <dataValidation type="list" showInputMessage="1" showErrorMessage="1" sqref="B71">
      <formula1>"Fraction"</formula1>
    </dataValidation>
    <dataValidation type="list" showInputMessage="1" showErrorMessage="1" sqref="B74">
      <formula1>"Fraction"</formula1>
    </dataValidation>
    <dataValidation type="list" showInputMessage="1" showErrorMessage="1" sqref="B75">
      <formula1>"Fraction"</formula1>
    </dataValidation>
    <dataValidation type="list" showInputMessage="1" showErrorMessage="1" sqref="B76">
      <formula1>"Fraction"</formula1>
    </dataValidation>
    <dataValidation type="list" showInputMessage="1" showErrorMessage="1" sqref="B77">
      <formula1>"Fraction"</formula1>
    </dataValidation>
    <dataValidation type="list" showInputMessage="1" showErrorMessage="1" sqref="B78">
      <formula1>"Fraction"</formula1>
    </dataValidation>
    <dataValidation type="list" showInputMessage="1" showErrorMessage="1" sqref="B79">
      <formula1>"Fraction"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/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123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>
        <f t="shared" ref="C2:C7" si="0">IF(SUMPRODUCT(--(E2:T2&lt;&gt;""))=0,0,"N.A.")</f>
        <v>0</v>
      </c>
      <c r="D2" t="s">
        <v>12</v>
      </c>
    </row>
    <row r="3" spans="1:20">
      <c r="A3" t="str">
        <f>'Population Definitions'!$A$3</f>
        <v>Gen 5-14</v>
      </c>
      <c r="B3" t="s">
        <v>11</v>
      </c>
      <c r="C3">
        <f t="shared" si="0"/>
        <v>0</v>
      </c>
      <c r="D3" t="s">
        <v>12</v>
      </c>
    </row>
    <row r="4" spans="1:20">
      <c r="A4" t="str">
        <f>'Population Definitions'!$A$4</f>
        <v>Gen 15-64</v>
      </c>
      <c r="B4" t="s">
        <v>11</v>
      </c>
      <c r="C4">
        <f t="shared" si="0"/>
        <v>0</v>
      </c>
      <c r="D4" t="s">
        <v>12</v>
      </c>
    </row>
    <row r="5" spans="1:20">
      <c r="A5" t="str">
        <f>'Population Definitions'!$A$5</f>
        <v>Gen 65+</v>
      </c>
      <c r="B5" t="s">
        <v>11</v>
      </c>
      <c r="C5">
        <f t="shared" si="0"/>
        <v>0</v>
      </c>
      <c r="D5" t="s">
        <v>12</v>
      </c>
    </row>
    <row r="6" spans="1:20">
      <c r="A6" t="str">
        <f>'Population Definitions'!$A$6</f>
        <v>PLHIV 15+</v>
      </c>
      <c r="B6" t="s">
        <v>11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9" spans="1:20">
      <c r="A9" t="s">
        <v>124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11</v>
      </c>
      <c r="C10">
        <f t="shared" ref="C10:C15" si="1">IF(SUMPRODUCT(--(E10:T10&lt;&gt;""))=0,0,"N.A.")</f>
        <v>0</v>
      </c>
      <c r="D10" t="s">
        <v>12</v>
      </c>
    </row>
    <row r="11" spans="1:20">
      <c r="A11" t="str">
        <f>'Population Definitions'!$A$3</f>
        <v>Gen 5-14</v>
      </c>
      <c r="B11" t="s">
        <v>11</v>
      </c>
      <c r="C11">
        <f t="shared" si="1"/>
        <v>0</v>
      </c>
      <c r="D11" t="s">
        <v>12</v>
      </c>
    </row>
    <row r="12" spans="1:20">
      <c r="A12" t="str">
        <f>'Population Definitions'!$A$4</f>
        <v>Gen 15-64</v>
      </c>
      <c r="B12" t="s">
        <v>11</v>
      </c>
      <c r="C12">
        <f t="shared" si="1"/>
        <v>0</v>
      </c>
      <c r="D12" t="s">
        <v>12</v>
      </c>
    </row>
    <row r="13" spans="1:20">
      <c r="A13" t="str">
        <f>'Population Definitions'!$A$5</f>
        <v>Gen 65+</v>
      </c>
      <c r="B13" t="s">
        <v>11</v>
      </c>
      <c r="C13">
        <f t="shared" si="1"/>
        <v>0</v>
      </c>
      <c r="D13" t="s">
        <v>12</v>
      </c>
    </row>
    <row r="14" spans="1:20">
      <c r="A14" t="str">
        <f>'Population Definitions'!$A$6</f>
        <v>PLHIV 15+</v>
      </c>
      <c r="B14" t="s">
        <v>11</v>
      </c>
      <c r="C14">
        <f t="shared" si="1"/>
        <v>0</v>
      </c>
      <c r="D14" t="s">
        <v>12</v>
      </c>
    </row>
    <row r="15" spans="1:20">
      <c r="A15" t="str">
        <f>'Population Definitions'!$A$7</f>
        <v>Prisoners</v>
      </c>
      <c r="B15" t="s">
        <v>11</v>
      </c>
      <c r="C15">
        <f t="shared" si="1"/>
        <v>0</v>
      </c>
      <c r="D15" t="s">
        <v>12</v>
      </c>
    </row>
    <row r="17" spans="1:20">
      <c r="A17" t="s">
        <v>126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11</v>
      </c>
      <c r="C18">
        <f t="shared" ref="C18:C23" si="2">IF(SUMPRODUCT(--(E18:T18&lt;&gt;""))=0,0,"N.A.")</f>
        <v>0</v>
      </c>
      <c r="D18" t="s">
        <v>12</v>
      </c>
    </row>
    <row r="19" spans="1:20">
      <c r="A19" t="str">
        <f>'Population Definitions'!$A$3</f>
        <v>Gen 5-14</v>
      </c>
      <c r="B19" t="s">
        <v>11</v>
      </c>
      <c r="C19">
        <f t="shared" si="2"/>
        <v>0</v>
      </c>
      <c r="D19" t="s">
        <v>12</v>
      </c>
    </row>
    <row r="20" spans="1:20">
      <c r="A20" t="str">
        <f>'Population Definitions'!$A$4</f>
        <v>Gen 15-64</v>
      </c>
      <c r="B20" t="s">
        <v>11</v>
      </c>
      <c r="C20">
        <f t="shared" si="2"/>
        <v>0</v>
      </c>
      <c r="D20" t="s">
        <v>12</v>
      </c>
    </row>
    <row r="21" spans="1:20">
      <c r="A21" t="str">
        <f>'Population Definitions'!$A$5</f>
        <v>Gen 65+</v>
      </c>
      <c r="B21" t="s">
        <v>11</v>
      </c>
      <c r="C21">
        <f t="shared" si="2"/>
        <v>0</v>
      </c>
      <c r="D21" t="s">
        <v>12</v>
      </c>
    </row>
    <row r="22" spans="1:20">
      <c r="A22" t="str">
        <f>'Population Definitions'!$A$6</f>
        <v>PLHIV 15+</v>
      </c>
      <c r="B22" t="s">
        <v>11</v>
      </c>
      <c r="C22">
        <f t="shared" si="2"/>
        <v>0</v>
      </c>
      <c r="D22" t="s">
        <v>12</v>
      </c>
    </row>
    <row r="23" spans="1:20">
      <c r="A23" t="str">
        <f>'Population Definitions'!$A$7</f>
        <v>Prisoners</v>
      </c>
      <c r="B23" t="s">
        <v>11</v>
      </c>
      <c r="C23">
        <f t="shared" si="2"/>
        <v>0</v>
      </c>
      <c r="D23" t="s">
        <v>12</v>
      </c>
    </row>
    <row r="25" spans="1:20">
      <c r="A25" t="s">
        <v>127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11</v>
      </c>
      <c r="C26">
        <f t="shared" ref="C26:C31" si="3">IF(SUMPRODUCT(--(E26:T26&lt;&gt;""))=0,0,"N.A.")</f>
        <v>0</v>
      </c>
      <c r="D26" t="s">
        <v>12</v>
      </c>
    </row>
    <row r="27" spans="1:20">
      <c r="A27" t="str">
        <f>'Population Definitions'!$A$3</f>
        <v>Gen 5-14</v>
      </c>
      <c r="B27" t="s">
        <v>11</v>
      </c>
      <c r="C27">
        <f t="shared" si="3"/>
        <v>0</v>
      </c>
      <c r="D27" t="s">
        <v>12</v>
      </c>
    </row>
    <row r="28" spans="1:20">
      <c r="A28" t="str">
        <f>'Population Definitions'!$A$4</f>
        <v>Gen 15-64</v>
      </c>
      <c r="B28" t="s">
        <v>11</v>
      </c>
      <c r="C28">
        <f t="shared" si="3"/>
        <v>0</v>
      </c>
      <c r="D28" t="s">
        <v>12</v>
      </c>
    </row>
    <row r="29" spans="1:20">
      <c r="A29" t="str">
        <f>'Population Definitions'!$A$5</f>
        <v>Gen 65+</v>
      </c>
      <c r="B29" t="s">
        <v>11</v>
      </c>
      <c r="C29">
        <f t="shared" si="3"/>
        <v>0</v>
      </c>
      <c r="D29" t="s">
        <v>12</v>
      </c>
    </row>
    <row r="30" spans="1:20">
      <c r="A30" t="str">
        <f>'Population Definitions'!$A$6</f>
        <v>PLHIV 15+</v>
      </c>
      <c r="B30" t="s">
        <v>11</v>
      </c>
      <c r="C30">
        <f t="shared" si="3"/>
        <v>0</v>
      </c>
      <c r="D30" t="s">
        <v>12</v>
      </c>
    </row>
    <row r="31" spans="1:20">
      <c r="A31" t="str">
        <f>'Population Definitions'!$A$7</f>
        <v>Prisoners</v>
      </c>
      <c r="B31" t="s">
        <v>11</v>
      </c>
      <c r="C31">
        <f t="shared" si="3"/>
        <v>0</v>
      </c>
      <c r="D31" t="s">
        <v>12</v>
      </c>
    </row>
    <row r="33" spans="1:20">
      <c r="A33" t="s">
        <v>128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11</v>
      </c>
      <c r="C34">
        <f t="shared" ref="C34:C39" si="4">IF(SUMPRODUCT(--(E34:T34&lt;&gt;""))=0,0,"N.A.")</f>
        <v>0</v>
      </c>
      <c r="D34" t="s">
        <v>12</v>
      </c>
    </row>
    <row r="35" spans="1:20">
      <c r="A35" t="str">
        <f>'Population Definitions'!$A$3</f>
        <v>Gen 5-14</v>
      </c>
      <c r="B35" t="s">
        <v>11</v>
      </c>
      <c r="C35">
        <f t="shared" si="4"/>
        <v>0</v>
      </c>
      <c r="D35" t="s">
        <v>12</v>
      </c>
    </row>
    <row r="36" spans="1:20">
      <c r="A36" t="str">
        <f>'Population Definitions'!$A$4</f>
        <v>Gen 15-64</v>
      </c>
      <c r="B36" t="s">
        <v>11</v>
      </c>
      <c r="C36">
        <f t="shared" si="4"/>
        <v>0</v>
      </c>
      <c r="D36" t="s">
        <v>12</v>
      </c>
    </row>
    <row r="37" spans="1:20">
      <c r="A37" t="str">
        <f>'Population Definitions'!$A$5</f>
        <v>Gen 65+</v>
      </c>
      <c r="B37" t="s">
        <v>11</v>
      </c>
      <c r="C37">
        <f t="shared" si="4"/>
        <v>0</v>
      </c>
      <c r="D37" t="s">
        <v>12</v>
      </c>
    </row>
    <row r="38" spans="1:20">
      <c r="A38" t="str">
        <f>'Population Definitions'!$A$6</f>
        <v>PLHIV 15+</v>
      </c>
      <c r="B38" t="s">
        <v>11</v>
      </c>
      <c r="C38">
        <f t="shared" si="4"/>
        <v>0</v>
      </c>
      <c r="D38" t="s">
        <v>12</v>
      </c>
    </row>
    <row r="39" spans="1:20">
      <c r="A39" t="str">
        <f>'Population Definitions'!$A$7</f>
        <v>Prisoners</v>
      </c>
      <c r="B39" t="s">
        <v>11</v>
      </c>
      <c r="C39">
        <f t="shared" si="4"/>
        <v>0</v>
      </c>
      <c r="D39" t="s">
        <v>12</v>
      </c>
    </row>
  </sheetData>
  <dataValidations count="30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6">
      <formula1>"Number"</formula1>
    </dataValidation>
    <dataValidation type="list" showInputMessage="1" showErrorMessage="1" sqref="B37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/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6" sqref="E6"/>
    </sheetView>
  </sheetViews>
  <sheetFormatPr baseColWidth="10" defaultColWidth="8.83203125" defaultRowHeight="14" x14ac:dyDescent="0"/>
  <cols>
    <col min="1" max="1" width="15.6640625" customWidth="1"/>
  </cols>
  <sheetData>
    <row r="1" spans="1:7">
      <c r="A1" t="s">
        <v>4</v>
      </c>
      <c r="B1" t="str">
        <f>'Population Definitions'!$B$2</f>
        <v>0-4</v>
      </c>
      <c r="C1" t="str">
        <f>'Population Definitions'!$B$3</f>
        <v>5-14</v>
      </c>
      <c r="D1" t="str">
        <f>'Population Definitions'!$B$4</f>
        <v>15-64</v>
      </c>
      <c r="E1" t="str">
        <f>'Population Definitions'!$B$5</f>
        <v>65+</v>
      </c>
      <c r="F1" t="str">
        <f>'Population Definitions'!$B$6</f>
        <v>HIV 15+</v>
      </c>
      <c r="G1" t="str">
        <f>'Population Definitions'!$B$7</f>
        <v>Pris</v>
      </c>
    </row>
    <row r="2" spans="1:7">
      <c r="A2" t="str">
        <f>'Population Definitions'!$B$2</f>
        <v>0-4</v>
      </c>
      <c r="C2" t="s">
        <v>144</v>
      </c>
      <c r="D2" t="s">
        <v>5</v>
      </c>
      <c r="E2" t="s">
        <v>5</v>
      </c>
      <c r="F2" t="s">
        <v>5</v>
      </c>
      <c r="G2" t="s">
        <v>5</v>
      </c>
    </row>
    <row r="3" spans="1:7">
      <c r="A3" t="str">
        <f>'Population Definitions'!$B$3</f>
        <v>5-14</v>
      </c>
      <c r="B3" t="s">
        <v>5</v>
      </c>
      <c r="D3" t="s">
        <v>144</v>
      </c>
      <c r="E3" t="s">
        <v>5</v>
      </c>
      <c r="F3" t="s">
        <v>5</v>
      </c>
      <c r="G3" t="s">
        <v>5</v>
      </c>
    </row>
    <row r="4" spans="1:7">
      <c r="A4" t="str">
        <f>'Population Definitions'!$B$4</f>
        <v>15-64</v>
      </c>
      <c r="B4" t="s">
        <v>5</v>
      </c>
      <c r="C4" t="s">
        <v>5</v>
      </c>
      <c r="E4" t="s">
        <v>144</v>
      </c>
      <c r="F4" t="s">
        <v>5</v>
      </c>
      <c r="G4" t="s">
        <v>5</v>
      </c>
    </row>
    <row r="5" spans="1:7">
      <c r="A5" t="str">
        <f>'Population Definitions'!$B$5</f>
        <v>65+</v>
      </c>
      <c r="B5" t="s">
        <v>5</v>
      </c>
      <c r="C5" t="s">
        <v>5</v>
      </c>
      <c r="D5" t="s">
        <v>5</v>
      </c>
      <c r="F5" t="s">
        <v>5</v>
      </c>
      <c r="G5" t="s">
        <v>5</v>
      </c>
    </row>
    <row r="6" spans="1:7">
      <c r="A6" t="str">
        <f>'Population Definitions'!$B$6</f>
        <v>HIV 15+</v>
      </c>
      <c r="B6" t="s">
        <v>5</v>
      </c>
      <c r="C6" t="s">
        <v>5</v>
      </c>
      <c r="D6" t="s">
        <v>5</v>
      </c>
      <c r="E6" t="s">
        <v>5</v>
      </c>
      <c r="G6" t="s">
        <v>5</v>
      </c>
    </row>
    <row r="7" spans="1:7">
      <c r="A7" t="str">
        <f>'Population Definitions'!$B$7</f>
        <v>Pris</v>
      </c>
      <c r="B7" t="s">
        <v>5</v>
      </c>
      <c r="C7" t="s">
        <v>5</v>
      </c>
      <c r="D7" t="s">
        <v>5</v>
      </c>
      <c r="E7" t="s">
        <v>5</v>
      </c>
      <c r="F7" t="s">
        <v>5</v>
      </c>
    </row>
    <row r="9" spans="1:7">
      <c r="A9" t="s">
        <v>6</v>
      </c>
      <c r="B9" t="str">
        <f>'Population Definitions'!$B$2</f>
        <v>0-4</v>
      </c>
      <c r="C9" t="str">
        <f>'Population Definitions'!$B$3</f>
        <v>5-14</v>
      </c>
      <c r="D9" t="str">
        <f>'Population Definitions'!$B$4</f>
        <v>15-64</v>
      </c>
      <c r="E9" t="str">
        <f>'Population Definitions'!$B$5</f>
        <v>65+</v>
      </c>
      <c r="F9" t="str">
        <f>'Population Definitions'!$B$6</f>
        <v>HIV 15+</v>
      </c>
      <c r="G9" t="str">
        <f>'Population Definitions'!$B$7</f>
        <v>Pris</v>
      </c>
    </row>
    <row r="10" spans="1:7">
      <c r="A10" t="str">
        <f>'Population Definitions'!$B$2</f>
        <v>0-4</v>
      </c>
      <c r="C10" t="s">
        <v>5</v>
      </c>
      <c r="D10" t="s">
        <v>5</v>
      </c>
      <c r="E10" t="s">
        <v>5</v>
      </c>
      <c r="F10" t="s">
        <v>5</v>
      </c>
      <c r="G10" t="s">
        <v>5</v>
      </c>
    </row>
    <row r="11" spans="1:7">
      <c r="A11" t="str">
        <f>'Population Definitions'!$B$3</f>
        <v>5-14</v>
      </c>
      <c r="B11" t="s">
        <v>5</v>
      </c>
      <c r="D11" t="s">
        <v>5</v>
      </c>
      <c r="E11" t="s">
        <v>5</v>
      </c>
      <c r="F11" t="s">
        <v>5</v>
      </c>
      <c r="G11" t="s">
        <v>5</v>
      </c>
    </row>
    <row r="12" spans="1:7">
      <c r="A12" t="str">
        <f>'Population Definitions'!$B$4</f>
        <v>15-64</v>
      </c>
      <c r="B12" t="s">
        <v>5</v>
      </c>
      <c r="C12" t="s">
        <v>5</v>
      </c>
      <c r="E12" t="s">
        <v>5</v>
      </c>
      <c r="F12" t="s">
        <v>5</v>
      </c>
      <c r="G12" t="s">
        <v>5</v>
      </c>
    </row>
    <row r="13" spans="1:7">
      <c r="A13" t="str">
        <f>'Population Definitions'!$B$5</f>
        <v>65+</v>
      </c>
      <c r="B13" t="s">
        <v>5</v>
      </c>
      <c r="C13" t="s">
        <v>5</v>
      </c>
      <c r="D13" t="s">
        <v>5</v>
      </c>
      <c r="F13" t="s">
        <v>5</v>
      </c>
      <c r="G13" t="s">
        <v>5</v>
      </c>
    </row>
    <row r="14" spans="1:7">
      <c r="A14" t="str">
        <f>'Population Definitions'!$B$6</f>
        <v>HIV 15+</v>
      </c>
      <c r="B14" t="s">
        <v>5</v>
      </c>
      <c r="C14" t="s">
        <v>5</v>
      </c>
      <c r="D14" t="s">
        <v>5</v>
      </c>
      <c r="E14" t="s">
        <v>5</v>
      </c>
      <c r="G14" t="s">
        <v>5</v>
      </c>
    </row>
    <row r="15" spans="1:7">
      <c r="A15" t="str">
        <f>'Population Definitions'!$B$7</f>
        <v>Pris</v>
      </c>
      <c r="B15" t="s">
        <v>5</v>
      </c>
      <c r="C15" t="s">
        <v>5</v>
      </c>
      <c r="D15" t="s">
        <v>5</v>
      </c>
      <c r="E15" t="s">
        <v>5</v>
      </c>
      <c r="F15" t="s">
        <v>5</v>
      </c>
    </row>
    <row r="17" spans="1:7">
      <c r="A17" t="s">
        <v>7</v>
      </c>
      <c r="B17" t="str">
        <f>'Population Definitions'!$B$2</f>
        <v>0-4</v>
      </c>
      <c r="C17" t="str">
        <f>'Population Definitions'!$B$3</f>
        <v>5-14</v>
      </c>
      <c r="D17" t="str">
        <f>'Population Definitions'!$B$4</f>
        <v>15-64</v>
      </c>
      <c r="E17" t="str">
        <f>'Population Definitions'!$B$5</f>
        <v>65+</v>
      </c>
      <c r="F17" t="str">
        <f>'Population Definitions'!$B$6</f>
        <v>HIV 15+</v>
      </c>
      <c r="G17" t="str">
        <f>'Population Definitions'!$B$7</f>
        <v>Pris</v>
      </c>
    </row>
    <row r="18" spans="1:7">
      <c r="A18" t="str">
        <f>'Population Definitions'!$B$2</f>
        <v>0-4</v>
      </c>
      <c r="C18" t="s">
        <v>5</v>
      </c>
      <c r="D18" t="s">
        <v>5</v>
      </c>
      <c r="E18" t="s">
        <v>5</v>
      </c>
      <c r="F18" t="s">
        <v>5</v>
      </c>
      <c r="G18" t="s">
        <v>5</v>
      </c>
    </row>
    <row r="19" spans="1:7">
      <c r="A19" t="str">
        <f>'Population Definitions'!$B$3</f>
        <v>5-14</v>
      </c>
      <c r="B19" t="s">
        <v>5</v>
      </c>
      <c r="D19" t="s">
        <v>5</v>
      </c>
      <c r="E19" t="s">
        <v>5</v>
      </c>
      <c r="F19" t="s">
        <v>5</v>
      </c>
      <c r="G19" t="s">
        <v>5</v>
      </c>
    </row>
    <row r="20" spans="1:7">
      <c r="A20" t="str">
        <f>'Population Definitions'!$B$4</f>
        <v>15-64</v>
      </c>
      <c r="B20" t="s">
        <v>5</v>
      </c>
      <c r="C20" t="s">
        <v>5</v>
      </c>
      <c r="E20" t="s">
        <v>5</v>
      </c>
      <c r="F20" t="s">
        <v>5</v>
      </c>
      <c r="G20" t="s">
        <v>5</v>
      </c>
    </row>
    <row r="21" spans="1:7">
      <c r="A21" t="str">
        <f>'Population Definitions'!$B$5</f>
        <v>65+</v>
      </c>
      <c r="B21" t="s">
        <v>5</v>
      </c>
      <c r="C21" t="s">
        <v>5</v>
      </c>
      <c r="D21" t="s">
        <v>5</v>
      </c>
      <c r="F21" t="s">
        <v>5</v>
      </c>
      <c r="G21" t="s">
        <v>5</v>
      </c>
    </row>
    <row r="22" spans="1:7">
      <c r="A22" t="str">
        <f>'Population Definitions'!$B$6</f>
        <v>HIV 15+</v>
      </c>
      <c r="B22" t="s">
        <v>5</v>
      </c>
      <c r="C22" t="s">
        <v>5</v>
      </c>
      <c r="D22" t="s">
        <v>5</v>
      </c>
      <c r="E22" t="s">
        <v>5</v>
      </c>
      <c r="G22" t="s">
        <v>5</v>
      </c>
    </row>
    <row r="23" spans="1:7">
      <c r="A23" t="str">
        <f>'Population Definitions'!$B$7</f>
        <v>Pris</v>
      </c>
      <c r="B23" t="s">
        <v>5</v>
      </c>
      <c r="C23" t="s">
        <v>5</v>
      </c>
      <c r="D23" t="s">
        <v>5</v>
      </c>
      <c r="E23" t="s">
        <v>5</v>
      </c>
      <c r="F23" t="s">
        <v>5</v>
      </c>
    </row>
  </sheetData>
  <dataValidations count="108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D2">
      <formula1>"n,y"</formula1>
    </dataValidation>
    <dataValidation type="list" showInputMessage="1" showErrorMessage="1" sqref="E2">
      <formula1>"n,y"</formula1>
    </dataValidation>
    <dataValidation type="list" showInputMessage="1" showErrorMessage="1" sqref="F2">
      <formula1>"n,y"</formula1>
    </dataValidation>
    <dataValidation type="list" showInputMessage="1" showErrorMessage="1" sqref="G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D3">
      <formula1>"n,y"</formula1>
    </dataValidation>
    <dataValidation type="list" showInputMessage="1" showErrorMessage="1" sqref="E3">
      <formula1>"n,y"</formula1>
    </dataValidation>
    <dataValidation type="list" showInputMessage="1" showErrorMessage="1" sqref="F3">
      <formula1>"n,y"</formula1>
    </dataValidation>
    <dataValidation type="list" showInputMessage="1" showErrorMessage="1" sqref="G3">
      <formula1>"n,y"</formula1>
    </dataValidation>
    <dataValidation type="list" showInputMessage="1" showErrorMessage="1" sqref="B4">
      <formula1>"n,y"</formula1>
    </dataValidation>
    <dataValidation type="list" showInputMessage="1" showErrorMessage="1" sqref="C4">
      <formula1>"n,y"</formula1>
    </dataValidation>
    <dataValidation type="list" showInputMessage="1" showErrorMessage="1" sqref="D4">
      <formula1>""</formula1>
    </dataValidation>
    <dataValidation type="list" showInputMessage="1" showErrorMessage="1" sqref="E4">
      <formula1>"n,y"</formula1>
    </dataValidation>
    <dataValidation type="list" showInputMessage="1" showErrorMessage="1" sqref="F4">
      <formula1>"n,y"</formula1>
    </dataValidation>
    <dataValidation type="list" showInputMessage="1" showErrorMessage="1" sqref="G4">
      <formula1>"n,y"</formula1>
    </dataValidation>
    <dataValidation type="list" showInputMessage="1" showErrorMessage="1" sqref="B5">
      <formula1>"n,y"</formula1>
    </dataValidation>
    <dataValidation type="list" showInputMessage="1" showErrorMessage="1" sqref="C5">
      <formula1>"n,y"</formula1>
    </dataValidation>
    <dataValidation type="list" showInputMessage="1" showErrorMessage="1" sqref="D5">
      <formula1>"n,y"</formula1>
    </dataValidation>
    <dataValidation type="list" showInputMessage="1" showErrorMessage="1" sqref="E5">
      <formula1>""</formula1>
    </dataValidation>
    <dataValidation type="list" showInputMessage="1" showErrorMessage="1" sqref="F5">
      <formula1>"n,y"</formula1>
    </dataValidation>
    <dataValidation type="list" showInputMessage="1" showErrorMessage="1" sqref="G5">
      <formula1>"n,y"</formula1>
    </dataValidation>
    <dataValidation type="list" showInputMessage="1" showErrorMessage="1" sqref="B6">
      <formula1>"n,y"</formula1>
    </dataValidation>
    <dataValidation type="list" showInputMessage="1" showErrorMessage="1" sqref="C6">
      <formula1>"n,y"</formula1>
    </dataValidation>
    <dataValidation type="list" showInputMessage="1" showErrorMessage="1" sqref="D6">
      <formula1>"n,y"</formula1>
    </dataValidation>
    <dataValidation type="list" showInputMessage="1" showErrorMessage="1" sqref="E6">
      <formula1>"n,y"</formula1>
    </dataValidation>
    <dataValidation type="list" showInputMessage="1" showErrorMessage="1" sqref="F6">
      <formula1>""</formula1>
    </dataValidation>
    <dataValidation type="list" showInputMessage="1" showErrorMessage="1" sqref="G6">
      <formula1>"n,y"</formula1>
    </dataValidation>
    <dataValidation type="list" showInputMessage="1" showErrorMessage="1" sqref="B7">
      <formula1>"n,y"</formula1>
    </dataValidation>
    <dataValidation type="list" showInputMessage="1" showErrorMessage="1" sqref="C7">
      <formula1>"n,y"</formula1>
    </dataValidation>
    <dataValidation type="list" showInputMessage="1" showErrorMessage="1" sqref="D7">
      <formula1>"n,y"</formula1>
    </dataValidation>
    <dataValidation type="list" showInputMessage="1" showErrorMessage="1" sqref="E7">
      <formula1>"n,y"</formula1>
    </dataValidation>
    <dataValidation type="list" showInputMessage="1" showErrorMessage="1" sqref="F7">
      <formula1>"n,y"</formula1>
    </dataValidation>
    <dataValidation type="list" showInputMessage="1" showErrorMessage="1" sqref="G7">
      <formula1>""</formula1>
    </dataValidation>
    <dataValidation type="list" showInputMessage="1" showErrorMessage="1" sqref="B10">
      <formula1>""</formula1>
    </dataValidation>
    <dataValidation type="list" showInputMessage="1" showErrorMessage="1" sqref="C10">
      <formula1>"n,y"</formula1>
    </dataValidation>
    <dataValidation type="list" showInputMessage="1" showErrorMessage="1" sqref="D10">
      <formula1>"n,y"</formula1>
    </dataValidation>
    <dataValidation type="list" showInputMessage="1" showErrorMessage="1" sqref="E10">
      <formula1>"n,y"</formula1>
    </dataValidation>
    <dataValidation type="list" showInputMessage="1" showErrorMessage="1" sqref="F10">
      <formula1>"n,y"</formula1>
    </dataValidation>
    <dataValidation type="list" showInputMessage="1" showErrorMessage="1" sqref="G10">
      <formula1>"n,y"</formula1>
    </dataValidation>
    <dataValidation type="list" showInputMessage="1" showErrorMessage="1" sqref="B11">
      <formula1>"n,y"</formula1>
    </dataValidation>
    <dataValidation type="list" showInputMessage="1" showErrorMessage="1" sqref="C11">
      <formula1>""</formula1>
    </dataValidation>
    <dataValidation type="list" showInputMessage="1" showErrorMessage="1" sqref="D11">
      <formula1>"n,y"</formula1>
    </dataValidation>
    <dataValidation type="list" showInputMessage="1" showErrorMessage="1" sqref="E11">
      <formula1>"n,y"</formula1>
    </dataValidation>
    <dataValidation type="list" showInputMessage="1" showErrorMessage="1" sqref="F11">
      <formula1>"n,y"</formula1>
    </dataValidation>
    <dataValidation type="list" showInputMessage="1" showErrorMessage="1" sqref="G11">
      <formula1>"n,y"</formula1>
    </dataValidation>
    <dataValidation type="list" showInputMessage="1" showErrorMessage="1" sqref="B12">
      <formula1>"n,y"</formula1>
    </dataValidation>
    <dataValidation type="list" showInputMessage="1" showErrorMessage="1" sqref="C12">
      <formula1>"n,y"</formula1>
    </dataValidation>
    <dataValidation type="list" showInputMessage="1" showErrorMessage="1" sqref="D12">
      <formula1>""</formula1>
    </dataValidation>
    <dataValidation type="list" showInputMessage="1" showErrorMessage="1" sqref="E12">
      <formula1>"n,y"</formula1>
    </dataValidation>
    <dataValidation type="list" showInputMessage="1" showErrorMessage="1" sqref="F12">
      <formula1>"n,y"</formula1>
    </dataValidation>
    <dataValidation type="list" showInputMessage="1" showErrorMessage="1" sqref="G12">
      <formula1>"n,y"</formula1>
    </dataValidation>
    <dataValidation type="list" showInputMessage="1" showErrorMessage="1" sqref="B13">
      <formula1>"n,y"</formula1>
    </dataValidation>
    <dataValidation type="list" showInputMessage="1" showErrorMessage="1" sqref="C13">
      <formula1>"n,y"</formula1>
    </dataValidation>
    <dataValidation type="list" showInputMessage="1" showErrorMessage="1" sqref="D13">
      <formula1>"n,y"</formula1>
    </dataValidation>
    <dataValidation type="list" showInputMessage="1" showErrorMessage="1" sqref="E13">
      <formula1>""</formula1>
    </dataValidation>
    <dataValidation type="list" showInputMessage="1" showErrorMessage="1" sqref="F13">
      <formula1>"n,y"</formula1>
    </dataValidation>
    <dataValidation type="list" showInputMessage="1" showErrorMessage="1" sqref="G13">
      <formula1>"n,y"</formula1>
    </dataValidation>
    <dataValidation type="list" showInputMessage="1" showErrorMessage="1" sqref="B14">
      <formula1>"n,y"</formula1>
    </dataValidation>
    <dataValidation type="list" showInputMessage="1" showErrorMessage="1" sqref="C14">
      <formula1>"n,y"</formula1>
    </dataValidation>
    <dataValidation type="list" showInputMessage="1" showErrorMessage="1" sqref="D14">
      <formula1>"n,y"</formula1>
    </dataValidation>
    <dataValidation type="list" showInputMessage="1" showErrorMessage="1" sqref="E14">
      <formula1>"n,y"</formula1>
    </dataValidation>
    <dataValidation type="list" showInputMessage="1" showErrorMessage="1" sqref="F14">
      <formula1>""</formula1>
    </dataValidation>
    <dataValidation type="list" showInputMessage="1" showErrorMessage="1" sqref="G14">
      <formula1>"n,y"</formula1>
    </dataValidation>
    <dataValidation type="list" showInputMessage="1" showErrorMessage="1" sqref="B15">
      <formula1>"n,y"</formula1>
    </dataValidation>
    <dataValidation type="list" showInputMessage="1" showErrorMessage="1" sqref="C15">
      <formula1>"n,y"</formula1>
    </dataValidation>
    <dataValidation type="list" showInputMessage="1" showErrorMessage="1" sqref="D15">
      <formula1>"n,y"</formula1>
    </dataValidation>
    <dataValidation type="list" showInputMessage="1" showErrorMessage="1" sqref="E15">
      <formula1>"n,y"</formula1>
    </dataValidation>
    <dataValidation type="list" showInputMessage="1" showErrorMessage="1" sqref="F15">
      <formula1>"n,y"</formula1>
    </dataValidation>
    <dataValidation type="list" showInputMessage="1" showErrorMessage="1" sqref="G15">
      <formula1>""</formula1>
    </dataValidation>
    <dataValidation type="list" showInputMessage="1" showErrorMessage="1" sqref="B18">
      <formula1>""</formula1>
    </dataValidation>
    <dataValidation type="list" showInputMessage="1" showErrorMessage="1" sqref="C18">
      <formula1>"n,y"</formula1>
    </dataValidation>
    <dataValidation type="list" showInputMessage="1" showErrorMessage="1" sqref="D18">
      <formula1>"n,y"</formula1>
    </dataValidation>
    <dataValidation type="list" showInputMessage="1" showErrorMessage="1" sqref="E18">
      <formula1>"n,y"</formula1>
    </dataValidation>
    <dataValidation type="list" showInputMessage="1" showErrorMessage="1" sqref="F18">
      <formula1>"n,y"</formula1>
    </dataValidation>
    <dataValidation type="list" showInputMessage="1" showErrorMessage="1" sqref="G18">
      <formula1>"n,y"</formula1>
    </dataValidation>
    <dataValidation type="list" showInputMessage="1" showErrorMessage="1" sqref="B19">
      <formula1>"n,y"</formula1>
    </dataValidation>
    <dataValidation type="list" showInputMessage="1" showErrorMessage="1" sqref="C19">
      <formula1>""</formula1>
    </dataValidation>
    <dataValidation type="list" showInputMessage="1" showErrorMessage="1" sqref="D19">
      <formula1>"n,y"</formula1>
    </dataValidation>
    <dataValidation type="list" showInputMessage="1" showErrorMessage="1" sqref="E19">
      <formula1>"n,y"</formula1>
    </dataValidation>
    <dataValidation type="list" showInputMessage="1" showErrorMessage="1" sqref="F19">
      <formula1>"n,y"</formula1>
    </dataValidation>
    <dataValidation type="list" showInputMessage="1" showErrorMessage="1" sqref="G19">
      <formula1>"n,y"</formula1>
    </dataValidation>
    <dataValidation type="list" showInputMessage="1" showErrorMessage="1" sqref="B20">
      <formula1>"n,y"</formula1>
    </dataValidation>
    <dataValidation type="list" showInputMessage="1" showErrorMessage="1" sqref="C20">
      <formula1>"n,y"</formula1>
    </dataValidation>
    <dataValidation type="list" showInputMessage="1" showErrorMessage="1" sqref="D20">
      <formula1>""</formula1>
    </dataValidation>
    <dataValidation type="list" showInputMessage="1" showErrorMessage="1" sqref="E20">
      <formula1>"n,y"</formula1>
    </dataValidation>
    <dataValidation type="list" showInputMessage="1" showErrorMessage="1" sqref="F20">
      <formula1>"n,y"</formula1>
    </dataValidation>
    <dataValidation type="list" showInputMessage="1" showErrorMessage="1" sqref="G20">
      <formula1>"n,y"</formula1>
    </dataValidation>
    <dataValidation type="list" showInputMessage="1" showErrorMessage="1" sqref="B21">
      <formula1>"n,y"</formula1>
    </dataValidation>
    <dataValidation type="list" showInputMessage="1" showErrorMessage="1" sqref="C21">
      <formula1>"n,y"</formula1>
    </dataValidation>
    <dataValidation type="list" showInputMessage="1" showErrorMessage="1" sqref="D21">
      <formula1>"n,y"</formula1>
    </dataValidation>
    <dataValidation type="list" showInputMessage="1" showErrorMessage="1" sqref="E21">
      <formula1>""</formula1>
    </dataValidation>
    <dataValidation type="list" showInputMessage="1" showErrorMessage="1" sqref="F21">
      <formula1>"n,y"</formula1>
    </dataValidation>
    <dataValidation type="list" showInputMessage="1" showErrorMessage="1" sqref="G21">
      <formula1>"n,y"</formula1>
    </dataValidation>
    <dataValidation type="list" showInputMessage="1" showErrorMessage="1" sqref="B22">
      <formula1>"n,y"</formula1>
    </dataValidation>
    <dataValidation type="list" showInputMessage="1" showErrorMessage="1" sqref="C22">
      <formula1>"n,y"</formula1>
    </dataValidation>
    <dataValidation type="list" showInputMessage="1" showErrorMessage="1" sqref="D22">
      <formula1>"n,y"</formula1>
    </dataValidation>
    <dataValidation type="list" showInputMessage="1" showErrorMessage="1" sqref="E22">
      <formula1>"n,y"</formula1>
    </dataValidation>
    <dataValidation type="list" showInputMessage="1" showErrorMessage="1" sqref="F22">
      <formula1>""</formula1>
    </dataValidation>
    <dataValidation type="list" showInputMessage="1" showErrorMessage="1" sqref="G22">
      <formula1>"n,y"</formula1>
    </dataValidation>
    <dataValidation type="list" showInputMessage="1" showErrorMessage="1" sqref="B23">
      <formula1>"n,y"</formula1>
    </dataValidation>
    <dataValidation type="list" showInputMessage="1" showErrorMessage="1" sqref="C23">
      <formula1>"n,y"</formula1>
    </dataValidation>
    <dataValidation type="list" showInputMessage="1" showErrorMessage="1" sqref="D23">
      <formula1>"n,y"</formula1>
    </dataValidation>
    <dataValidation type="list" showInputMessage="1" showErrorMessage="1" sqref="E23">
      <formula1>"n,y"</formula1>
    </dataValidation>
    <dataValidation type="list" showInputMessage="1" showErrorMessage="1" sqref="F23">
      <formula1>"n,y"</formula1>
    </dataValidation>
    <dataValidation type="list" showInputMessage="1" showErrorMessage="1" sqref="G23">
      <formula1>""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workbookViewId="0"/>
  </sheetViews>
  <sheetFormatPr baseColWidth="10" defaultColWidth="8.83203125" defaultRowHeight="14" x14ac:dyDescent="0"/>
  <cols>
    <col min="1" max="1" width="15.6640625" customWidth="1"/>
    <col min="3" max="3" width="15.6640625" customWidth="1"/>
    <col min="4" max="5" width="10.6640625" customWidth="1"/>
  </cols>
  <sheetData>
    <row r="1" spans="1:22">
      <c r="A1" t="str">
        <f>'Transfer Definitions'!A9</f>
        <v>Migration Type 1</v>
      </c>
      <c r="D1" t="s">
        <v>8</v>
      </c>
      <c r="E1" t="s">
        <v>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</row>
    <row r="2" spans="1:22">
      <c r="A2" t="str">
        <f>IF('Transfer Definitions'!C10="y",'Population Definitions'!$A$2,"...")</f>
        <v>...</v>
      </c>
      <c r="B2" t="str">
        <f>IF('Transfer Definitions'!C10="y","---&gt;","")</f>
        <v/>
      </c>
      <c r="C2" t="str">
        <f>IF('Transfer Definitions'!C10="y",'Population Definitions'!$A$3,"")</f>
        <v/>
      </c>
      <c r="D2" t="str">
        <f t="shared" ref="D2:D31" si="0">IF(A2&lt;&gt;"...","Fraction","")</f>
        <v/>
      </c>
      <c r="E2" t="str">
        <f t="shared" ref="E2:E31" si="1">IF(A2&lt;&gt;"...",IF(SUMPRODUCT(--(G2:V2&lt;&gt;""))=0,0,"N.A."),"")</f>
        <v/>
      </c>
      <c r="F2" t="str">
        <f t="shared" ref="F2:F31" si="2">IF(A2&lt;&gt;"...","OR","")</f>
        <v/>
      </c>
    </row>
    <row r="3" spans="1:22">
      <c r="A3" t="str">
        <f>IF('Transfer Definitions'!D10="y",'Population Definitions'!$A$2,"...")</f>
        <v>...</v>
      </c>
      <c r="B3" t="str">
        <f>IF('Transfer Definitions'!D10="y","---&gt;","")</f>
        <v/>
      </c>
      <c r="C3" t="str">
        <f>IF('Transfer Definitions'!D10="y",'Population Definitions'!$A$4,"")</f>
        <v/>
      </c>
      <c r="D3" t="str">
        <f t="shared" si="0"/>
        <v/>
      </c>
      <c r="E3" t="str">
        <f t="shared" si="1"/>
        <v/>
      </c>
      <c r="F3" t="str">
        <f t="shared" si="2"/>
        <v/>
      </c>
    </row>
    <row r="4" spans="1:22">
      <c r="A4" t="str">
        <f>IF('Transfer Definitions'!E10="y",'Population Definitions'!$A$2,"...")</f>
        <v>...</v>
      </c>
      <c r="B4" t="str">
        <f>IF('Transfer Definitions'!E10="y","---&gt;","")</f>
        <v/>
      </c>
      <c r="C4" t="str">
        <f>IF('Transfer Definitions'!E10="y",'Population Definitions'!$A$5,"")</f>
        <v/>
      </c>
      <c r="D4" t="str">
        <f t="shared" si="0"/>
        <v/>
      </c>
      <c r="E4" t="str">
        <f t="shared" si="1"/>
        <v/>
      </c>
      <c r="F4" t="str">
        <f t="shared" si="2"/>
        <v/>
      </c>
    </row>
    <row r="5" spans="1:22">
      <c r="A5" t="str">
        <f>IF('Transfer Definitions'!F10="y",'Population Definitions'!$A$2,"...")</f>
        <v>...</v>
      </c>
      <c r="B5" t="str">
        <f>IF('Transfer Definitions'!F10="y","---&gt;","")</f>
        <v/>
      </c>
      <c r="C5" t="str">
        <f>IF('Transfer Definitions'!F10="y",'Population Definitions'!$A$6,"")</f>
        <v/>
      </c>
      <c r="D5" t="str">
        <f t="shared" si="0"/>
        <v/>
      </c>
      <c r="E5" t="str">
        <f t="shared" si="1"/>
        <v/>
      </c>
      <c r="F5" t="str">
        <f t="shared" si="2"/>
        <v/>
      </c>
    </row>
    <row r="6" spans="1:22">
      <c r="A6" t="str">
        <f>IF('Transfer Definitions'!G10="y",'Population Definitions'!$A$2,"...")</f>
        <v>...</v>
      </c>
      <c r="B6" t="str">
        <f>IF('Transfer Definitions'!G10="y","---&gt;","")</f>
        <v/>
      </c>
      <c r="C6" t="str">
        <f>IF('Transfer Definitions'!G10="y",'Population Definitions'!$A$7,"")</f>
        <v/>
      </c>
      <c r="D6" t="str">
        <f t="shared" si="0"/>
        <v/>
      </c>
      <c r="E6" t="str">
        <f t="shared" si="1"/>
        <v/>
      </c>
      <c r="F6" t="str">
        <f t="shared" si="2"/>
        <v/>
      </c>
    </row>
    <row r="7" spans="1:22">
      <c r="A7" t="str">
        <f>IF('Transfer Definitions'!B11="y",'Population Definitions'!$A$3,"...")</f>
        <v>...</v>
      </c>
      <c r="B7" t="str">
        <f>IF('Transfer Definitions'!B11="y","---&gt;","")</f>
        <v/>
      </c>
      <c r="C7" t="str">
        <f>IF('Transfer Definitions'!B11="y",'Population Definitions'!$A$2,"")</f>
        <v/>
      </c>
      <c r="D7" t="str">
        <f t="shared" si="0"/>
        <v/>
      </c>
      <c r="E7" t="str">
        <f t="shared" si="1"/>
        <v/>
      </c>
      <c r="F7" t="str">
        <f t="shared" si="2"/>
        <v/>
      </c>
    </row>
    <row r="8" spans="1:22">
      <c r="A8" t="str">
        <f>IF('Transfer Definitions'!D11="y",'Population Definitions'!$A$3,"...")</f>
        <v>...</v>
      </c>
      <c r="B8" t="str">
        <f>IF('Transfer Definitions'!D11="y","---&gt;","")</f>
        <v/>
      </c>
      <c r="C8" t="str">
        <f>IF('Transfer Definitions'!D11="y",'Population Definitions'!$A$4,"")</f>
        <v/>
      </c>
      <c r="D8" t="str">
        <f t="shared" si="0"/>
        <v/>
      </c>
      <c r="E8" t="str">
        <f t="shared" si="1"/>
        <v/>
      </c>
      <c r="F8" t="str">
        <f t="shared" si="2"/>
        <v/>
      </c>
    </row>
    <row r="9" spans="1:22">
      <c r="A9" t="str">
        <f>IF('Transfer Definitions'!E11="y",'Population Definitions'!$A$3,"...")</f>
        <v>...</v>
      </c>
      <c r="B9" t="str">
        <f>IF('Transfer Definitions'!E11="y","---&gt;","")</f>
        <v/>
      </c>
      <c r="C9" t="str">
        <f>IF('Transfer Definitions'!E11="y",'Population Definitions'!$A$5,"")</f>
        <v/>
      </c>
      <c r="D9" t="str">
        <f t="shared" si="0"/>
        <v/>
      </c>
      <c r="E9" t="str">
        <f t="shared" si="1"/>
        <v/>
      </c>
      <c r="F9" t="str">
        <f t="shared" si="2"/>
        <v/>
      </c>
    </row>
    <row r="10" spans="1:22">
      <c r="A10" t="str">
        <f>IF('Transfer Definitions'!F11="y",'Population Definitions'!$A$3,"...")</f>
        <v>...</v>
      </c>
      <c r="B10" t="str">
        <f>IF('Transfer Definitions'!F11="y","---&gt;","")</f>
        <v/>
      </c>
      <c r="C10" t="str">
        <f>IF('Transfer Definitions'!F11="y",'Population Definitions'!$A$6,"")</f>
        <v/>
      </c>
      <c r="D10" t="str">
        <f t="shared" si="0"/>
        <v/>
      </c>
      <c r="E10" t="str">
        <f t="shared" si="1"/>
        <v/>
      </c>
      <c r="F10" t="str">
        <f t="shared" si="2"/>
        <v/>
      </c>
    </row>
    <row r="11" spans="1:22">
      <c r="A11" t="str">
        <f>IF('Transfer Definitions'!G11="y",'Population Definitions'!$A$3,"...")</f>
        <v>...</v>
      </c>
      <c r="B11" t="str">
        <f>IF('Transfer Definitions'!G11="y","---&gt;","")</f>
        <v/>
      </c>
      <c r="C11" t="str">
        <f>IF('Transfer Definitions'!G11="y",'Population Definitions'!$A$7,"")</f>
        <v/>
      </c>
      <c r="D11" t="str">
        <f t="shared" si="0"/>
        <v/>
      </c>
      <c r="E11" t="str">
        <f t="shared" si="1"/>
        <v/>
      </c>
      <c r="F11" t="str">
        <f t="shared" si="2"/>
        <v/>
      </c>
    </row>
    <row r="12" spans="1:22">
      <c r="A12" t="str">
        <f>IF('Transfer Definitions'!B12="y",'Population Definitions'!$A$4,"...")</f>
        <v>...</v>
      </c>
      <c r="B12" t="str">
        <f>IF('Transfer Definitions'!B12="y","---&gt;","")</f>
        <v/>
      </c>
      <c r="C12" t="str">
        <f>IF('Transfer Definitions'!B12="y",'Population Definitions'!$A$2,"")</f>
        <v/>
      </c>
      <c r="D12" t="str">
        <f t="shared" si="0"/>
        <v/>
      </c>
      <c r="E12" t="str">
        <f t="shared" si="1"/>
        <v/>
      </c>
      <c r="F12" t="str">
        <f t="shared" si="2"/>
        <v/>
      </c>
    </row>
    <row r="13" spans="1:22">
      <c r="A13" t="str">
        <f>IF('Transfer Definitions'!C12="y",'Population Definitions'!$A$4,"...")</f>
        <v>...</v>
      </c>
      <c r="B13" t="str">
        <f>IF('Transfer Definitions'!C12="y","---&gt;","")</f>
        <v/>
      </c>
      <c r="C13" t="str">
        <f>IF('Transfer Definitions'!C12="y",'Population Definitions'!$A$3,"")</f>
        <v/>
      </c>
      <c r="D13" t="str">
        <f t="shared" si="0"/>
        <v/>
      </c>
      <c r="E13" t="str">
        <f t="shared" si="1"/>
        <v/>
      </c>
      <c r="F13" t="str">
        <f t="shared" si="2"/>
        <v/>
      </c>
    </row>
    <row r="14" spans="1:22">
      <c r="A14" t="str">
        <f>IF('Transfer Definitions'!E12="y",'Population Definitions'!$A$4,"...")</f>
        <v>...</v>
      </c>
      <c r="B14" t="str">
        <f>IF('Transfer Definitions'!E12="y","---&gt;","")</f>
        <v/>
      </c>
      <c r="C14" t="str">
        <f>IF('Transfer Definitions'!E12="y",'Population Definitions'!$A$5,"")</f>
        <v/>
      </c>
      <c r="D14" t="str">
        <f t="shared" si="0"/>
        <v/>
      </c>
      <c r="E14" t="str">
        <f t="shared" si="1"/>
        <v/>
      </c>
      <c r="F14" t="str">
        <f t="shared" si="2"/>
        <v/>
      </c>
    </row>
    <row r="15" spans="1:22">
      <c r="A15" t="str">
        <f>IF('Transfer Definitions'!F12="y",'Population Definitions'!$A$4,"...")</f>
        <v>...</v>
      </c>
      <c r="B15" t="str">
        <f>IF('Transfer Definitions'!F12="y","---&gt;","")</f>
        <v/>
      </c>
      <c r="C15" t="str">
        <f>IF('Transfer Definitions'!F12="y",'Population Definitions'!$A$6,"")</f>
        <v/>
      </c>
      <c r="D15" t="str">
        <f t="shared" si="0"/>
        <v/>
      </c>
      <c r="E15" t="str">
        <f t="shared" si="1"/>
        <v/>
      </c>
      <c r="F15" t="str">
        <f t="shared" si="2"/>
        <v/>
      </c>
    </row>
    <row r="16" spans="1:22">
      <c r="A16" t="str">
        <f>IF('Transfer Definitions'!G12="y",'Population Definitions'!$A$4,"...")</f>
        <v>...</v>
      </c>
      <c r="B16" t="str">
        <f>IF('Transfer Definitions'!G12="y","---&gt;","")</f>
        <v/>
      </c>
      <c r="C16" t="str">
        <f>IF('Transfer Definitions'!G12="y",'Population Definitions'!$A$7,"")</f>
        <v/>
      </c>
      <c r="D16" t="str">
        <f t="shared" si="0"/>
        <v/>
      </c>
      <c r="E16" t="str">
        <f t="shared" si="1"/>
        <v/>
      </c>
      <c r="F16" t="str">
        <f t="shared" si="2"/>
        <v/>
      </c>
    </row>
    <row r="17" spans="1:6">
      <c r="A17" t="str">
        <f>IF('Transfer Definitions'!B13="y",'Population Definitions'!$A$5,"...")</f>
        <v>...</v>
      </c>
      <c r="B17" t="str">
        <f>IF('Transfer Definitions'!B13="y","---&gt;","")</f>
        <v/>
      </c>
      <c r="C17" t="str">
        <f>IF('Transfer Definitions'!B13="y",'Population Definitions'!$A$2,"")</f>
        <v/>
      </c>
      <c r="D17" t="str">
        <f t="shared" si="0"/>
        <v/>
      </c>
      <c r="E17" t="str">
        <f t="shared" si="1"/>
        <v/>
      </c>
      <c r="F17" t="str">
        <f t="shared" si="2"/>
        <v/>
      </c>
    </row>
    <row r="18" spans="1:6">
      <c r="A18" t="str">
        <f>IF('Transfer Definitions'!C13="y",'Population Definitions'!$A$5,"...")</f>
        <v>...</v>
      </c>
      <c r="B18" t="str">
        <f>IF('Transfer Definitions'!C13="y","---&gt;","")</f>
        <v/>
      </c>
      <c r="C18" t="str">
        <f>IF('Transfer Definitions'!C13="y",'Population Definitions'!$A$3,"")</f>
        <v/>
      </c>
      <c r="D18" t="str">
        <f t="shared" si="0"/>
        <v/>
      </c>
      <c r="E18" t="str">
        <f t="shared" si="1"/>
        <v/>
      </c>
      <c r="F18" t="str">
        <f t="shared" si="2"/>
        <v/>
      </c>
    </row>
    <row r="19" spans="1:6">
      <c r="A19" t="str">
        <f>IF('Transfer Definitions'!D13="y",'Population Definitions'!$A$5,"...")</f>
        <v>...</v>
      </c>
      <c r="B19" t="str">
        <f>IF('Transfer Definitions'!D13="y","---&gt;","")</f>
        <v/>
      </c>
      <c r="C19" t="str">
        <f>IF('Transfer Definitions'!D13="y",'Population Definitions'!$A$4,"")</f>
        <v/>
      </c>
      <c r="D19" t="str">
        <f t="shared" si="0"/>
        <v/>
      </c>
      <c r="E19" t="str">
        <f t="shared" si="1"/>
        <v/>
      </c>
      <c r="F19" t="str">
        <f t="shared" si="2"/>
        <v/>
      </c>
    </row>
    <row r="20" spans="1:6">
      <c r="A20" t="str">
        <f>IF('Transfer Definitions'!F13="y",'Population Definitions'!$A$5,"...")</f>
        <v>...</v>
      </c>
      <c r="B20" t="str">
        <f>IF('Transfer Definitions'!F13="y","---&gt;","")</f>
        <v/>
      </c>
      <c r="C20" t="str">
        <f>IF('Transfer Definitions'!F13="y",'Population Definitions'!$A$6,"")</f>
        <v/>
      </c>
      <c r="D20" t="str">
        <f t="shared" si="0"/>
        <v/>
      </c>
      <c r="E20" t="str">
        <f t="shared" si="1"/>
        <v/>
      </c>
      <c r="F20" t="str">
        <f t="shared" si="2"/>
        <v/>
      </c>
    </row>
    <row r="21" spans="1:6">
      <c r="A21" t="str">
        <f>IF('Transfer Definitions'!G13="y",'Population Definitions'!$A$5,"...")</f>
        <v>...</v>
      </c>
      <c r="B21" t="str">
        <f>IF('Transfer Definitions'!G13="y","---&gt;","")</f>
        <v/>
      </c>
      <c r="C21" t="str">
        <f>IF('Transfer Definitions'!G13="y",'Population Definitions'!$A$7,"")</f>
        <v/>
      </c>
      <c r="D21" t="str">
        <f t="shared" si="0"/>
        <v/>
      </c>
      <c r="E21" t="str">
        <f t="shared" si="1"/>
        <v/>
      </c>
      <c r="F21" t="str">
        <f t="shared" si="2"/>
        <v/>
      </c>
    </row>
    <row r="22" spans="1:6">
      <c r="A22" t="str">
        <f>IF('Transfer Definitions'!B14="y",'Population Definitions'!$A$6,"...")</f>
        <v>...</v>
      </c>
      <c r="B22" t="str">
        <f>IF('Transfer Definitions'!B14="y","---&gt;","")</f>
        <v/>
      </c>
      <c r="C22" t="str">
        <f>IF('Transfer Definitions'!B14="y",'Population Definitions'!$A$2,"")</f>
        <v/>
      </c>
      <c r="D22" t="str">
        <f t="shared" si="0"/>
        <v/>
      </c>
      <c r="E22" t="str">
        <f t="shared" si="1"/>
        <v/>
      </c>
      <c r="F22" t="str">
        <f t="shared" si="2"/>
        <v/>
      </c>
    </row>
    <row r="23" spans="1:6">
      <c r="A23" t="str">
        <f>IF('Transfer Definitions'!C14="y",'Population Definitions'!$A$6,"...")</f>
        <v>...</v>
      </c>
      <c r="B23" t="str">
        <f>IF('Transfer Definitions'!C14="y","---&gt;","")</f>
        <v/>
      </c>
      <c r="C23" t="str">
        <f>IF('Transfer Definitions'!C14="y",'Population Definitions'!$A$3,"")</f>
        <v/>
      </c>
      <c r="D23" t="str">
        <f t="shared" si="0"/>
        <v/>
      </c>
      <c r="E23" t="str">
        <f t="shared" si="1"/>
        <v/>
      </c>
      <c r="F23" t="str">
        <f t="shared" si="2"/>
        <v/>
      </c>
    </row>
    <row r="24" spans="1:6">
      <c r="A24" t="str">
        <f>IF('Transfer Definitions'!D14="y",'Population Definitions'!$A$6,"...")</f>
        <v>...</v>
      </c>
      <c r="B24" t="str">
        <f>IF('Transfer Definitions'!D14="y","---&gt;","")</f>
        <v/>
      </c>
      <c r="C24" t="str">
        <f>IF('Transfer Definitions'!D14="y",'Population Definitions'!$A$4,"")</f>
        <v/>
      </c>
      <c r="D24" t="str">
        <f t="shared" si="0"/>
        <v/>
      </c>
      <c r="E24" t="str">
        <f t="shared" si="1"/>
        <v/>
      </c>
      <c r="F24" t="str">
        <f t="shared" si="2"/>
        <v/>
      </c>
    </row>
    <row r="25" spans="1:6">
      <c r="A25" t="str">
        <f>IF('Transfer Definitions'!E14="y",'Population Definitions'!$A$6,"...")</f>
        <v>...</v>
      </c>
      <c r="B25" t="str">
        <f>IF('Transfer Definitions'!E14="y","---&gt;","")</f>
        <v/>
      </c>
      <c r="C25" t="str">
        <f>IF('Transfer Definitions'!E14="y",'Population Definitions'!$A$5,"")</f>
        <v/>
      </c>
      <c r="D25" t="str">
        <f t="shared" si="0"/>
        <v/>
      </c>
      <c r="E25" t="str">
        <f t="shared" si="1"/>
        <v/>
      </c>
      <c r="F25" t="str">
        <f t="shared" si="2"/>
        <v/>
      </c>
    </row>
    <row r="26" spans="1:6">
      <c r="A26" t="str">
        <f>IF('Transfer Definitions'!G14="y",'Population Definitions'!$A$6,"...")</f>
        <v>...</v>
      </c>
      <c r="B26" t="str">
        <f>IF('Transfer Definitions'!G14="y","---&gt;","")</f>
        <v/>
      </c>
      <c r="C26" t="str">
        <f>IF('Transfer Definitions'!G14="y",'Population Definitions'!$A$7,"")</f>
        <v/>
      </c>
      <c r="D26" t="str">
        <f t="shared" si="0"/>
        <v/>
      </c>
      <c r="E26" t="str">
        <f t="shared" si="1"/>
        <v/>
      </c>
      <c r="F26" t="str">
        <f t="shared" si="2"/>
        <v/>
      </c>
    </row>
    <row r="27" spans="1:6">
      <c r="A27" t="str">
        <f>IF('Transfer Definitions'!B15="y",'Population Definitions'!$A$7,"...")</f>
        <v>...</v>
      </c>
      <c r="B27" t="str">
        <f>IF('Transfer Definitions'!B15="y","---&gt;","")</f>
        <v/>
      </c>
      <c r="C27" t="str">
        <f>IF('Transfer Definitions'!B15="y",'Population Definitions'!$A$2,"")</f>
        <v/>
      </c>
      <c r="D27" t="str">
        <f t="shared" si="0"/>
        <v/>
      </c>
      <c r="E27" t="str">
        <f t="shared" si="1"/>
        <v/>
      </c>
      <c r="F27" t="str">
        <f t="shared" si="2"/>
        <v/>
      </c>
    </row>
    <row r="28" spans="1:6">
      <c r="A28" t="str">
        <f>IF('Transfer Definitions'!C15="y",'Population Definitions'!$A$7,"...")</f>
        <v>...</v>
      </c>
      <c r="B28" t="str">
        <f>IF('Transfer Definitions'!C15="y","---&gt;","")</f>
        <v/>
      </c>
      <c r="C28" t="str">
        <f>IF('Transfer Definitions'!C15="y",'Population Definitions'!$A$3,"")</f>
        <v/>
      </c>
      <c r="D28" t="str">
        <f t="shared" si="0"/>
        <v/>
      </c>
      <c r="E28" t="str">
        <f t="shared" si="1"/>
        <v/>
      </c>
      <c r="F28" t="str">
        <f t="shared" si="2"/>
        <v/>
      </c>
    </row>
    <row r="29" spans="1:6">
      <c r="A29" t="str">
        <f>IF('Transfer Definitions'!D15="y",'Population Definitions'!$A$7,"...")</f>
        <v>...</v>
      </c>
      <c r="B29" t="str">
        <f>IF('Transfer Definitions'!D15="y","---&gt;","")</f>
        <v/>
      </c>
      <c r="C29" t="str">
        <f>IF('Transfer Definitions'!D15="y",'Population Definitions'!$A$4,"")</f>
        <v/>
      </c>
      <c r="D29" t="str">
        <f t="shared" si="0"/>
        <v/>
      </c>
      <c r="E29" t="str">
        <f t="shared" si="1"/>
        <v/>
      </c>
      <c r="F29" t="str">
        <f t="shared" si="2"/>
        <v/>
      </c>
    </row>
    <row r="30" spans="1:6">
      <c r="A30" t="str">
        <f>IF('Transfer Definitions'!E15="y",'Population Definitions'!$A$7,"...")</f>
        <v>...</v>
      </c>
      <c r="B30" t="str">
        <f>IF('Transfer Definitions'!E15="y","---&gt;","")</f>
        <v/>
      </c>
      <c r="C30" t="str">
        <f>IF('Transfer Definitions'!E15="y",'Population Definitions'!$A$5,"")</f>
        <v/>
      </c>
      <c r="D30" t="str">
        <f t="shared" si="0"/>
        <v/>
      </c>
      <c r="E30" t="str">
        <f t="shared" si="1"/>
        <v/>
      </c>
      <c r="F30" t="str">
        <f t="shared" si="2"/>
        <v/>
      </c>
    </row>
    <row r="31" spans="1:6">
      <c r="A31" t="str">
        <f>IF('Transfer Definitions'!F15="y",'Population Definitions'!$A$7,"...")</f>
        <v>...</v>
      </c>
      <c r="B31" t="str">
        <f>IF('Transfer Definitions'!F15="y","---&gt;","")</f>
        <v/>
      </c>
      <c r="C31" t="str">
        <f>IF('Transfer Definitions'!F15="y",'Population Definitions'!$A$6,"")</f>
        <v/>
      </c>
      <c r="D31" t="str">
        <f t="shared" si="0"/>
        <v/>
      </c>
      <c r="E31" t="str">
        <f t="shared" si="1"/>
        <v/>
      </c>
      <c r="F31" t="str">
        <f t="shared" si="2"/>
        <v/>
      </c>
    </row>
    <row r="33" spans="1:22">
      <c r="A33" t="str">
        <f>'Transfer Definitions'!A17</f>
        <v>Migration Type 2</v>
      </c>
      <c r="D33" t="s">
        <v>8</v>
      </c>
      <c r="E33" t="s">
        <v>9</v>
      </c>
      <c r="G33">
        <v>2000</v>
      </c>
      <c r="H33">
        <v>2001</v>
      </c>
      <c r="I33">
        <v>2002</v>
      </c>
      <c r="J33">
        <v>2003</v>
      </c>
      <c r="K33">
        <v>2004</v>
      </c>
      <c r="L33">
        <v>2005</v>
      </c>
      <c r="M33">
        <v>2006</v>
      </c>
      <c r="N33">
        <v>2007</v>
      </c>
      <c r="O33">
        <v>2008</v>
      </c>
      <c r="P33">
        <v>2009</v>
      </c>
      <c r="Q33">
        <v>2010</v>
      </c>
      <c r="R33">
        <v>2011</v>
      </c>
      <c r="S33">
        <v>2012</v>
      </c>
      <c r="T33">
        <v>2013</v>
      </c>
      <c r="U33">
        <v>2014</v>
      </c>
      <c r="V33">
        <v>2015</v>
      </c>
    </row>
    <row r="34" spans="1:22">
      <c r="A34" t="str">
        <f>IF('Transfer Definitions'!C18="y",'Population Definitions'!$A$2,"...")</f>
        <v>...</v>
      </c>
      <c r="B34" t="str">
        <f>IF('Transfer Definitions'!C18="y","---&gt;","")</f>
        <v/>
      </c>
      <c r="C34" t="str">
        <f>IF('Transfer Definitions'!C18="y",'Population Definitions'!$A$3,"")</f>
        <v/>
      </c>
      <c r="D34" t="str">
        <f t="shared" ref="D34:D63" si="3">IF(A34&lt;&gt;"...","Fraction","")</f>
        <v/>
      </c>
      <c r="E34" t="str">
        <f t="shared" ref="E34:E63" si="4">IF(A34&lt;&gt;"...",IF(SUMPRODUCT(--(G34:V34&lt;&gt;""))=0,0,"N.A."),"")</f>
        <v/>
      </c>
      <c r="F34" t="str">
        <f t="shared" ref="F34:F63" si="5">IF(A34&lt;&gt;"...","OR","")</f>
        <v/>
      </c>
    </row>
    <row r="35" spans="1:22">
      <c r="A35" t="str">
        <f>IF('Transfer Definitions'!D18="y",'Population Definitions'!$A$2,"...")</f>
        <v>...</v>
      </c>
      <c r="B35" t="str">
        <f>IF('Transfer Definitions'!D18="y","---&gt;","")</f>
        <v/>
      </c>
      <c r="C35" t="str">
        <f>IF('Transfer Definitions'!D18="y",'Population Definitions'!$A$4,"")</f>
        <v/>
      </c>
      <c r="D35" t="str">
        <f t="shared" si="3"/>
        <v/>
      </c>
      <c r="E35" t="str">
        <f t="shared" si="4"/>
        <v/>
      </c>
      <c r="F35" t="str">
        <f t="shared" si="5"/>
        <v/>
      </c>
    </row>
    <row r="36" spans="1:22">
      <c r="A36" t="str">
        <f>IF('Transfer Definitions'!E18="y",'Population Definitions'!$A$2,"...")</f>
        <v>...</v>
      </c>
      <c r="B36" t="str">
        <f>IF('Transfer Definitions'!E18="y","---&gt;","")</f>
        <v/>
      </c>
      <c r="C36" t="str">
        <f>IF('Transfer Definitions'!E18="y",'Population Definitions'!$A$5,"")</f>
        <v/>
      </c>
      <c r="D36" t="str">
        <f t="shared" si="3"/>
        <v/>
      </c>
      <c r="E36" t="str">
        <f t="shared" si="4"/>
        <v/>
      </c>
      <c r="F36" t="str">
        <f t="shared" si="5"/>
        <v/>
      </c>
    </row>
    <row r="37" spans="1:22">
      <c r="A37" t="str">
        <f>IF('Transfer Definitions'!F18="y",'Population Definitions'!$A$2,"...")</f>
        <v>...</v>
      </c>
      <c r="B37" t="str">
        <f>IF('Transfer Definitions'!F18="y","---&gt;","")</f>
        <v/>
      </c>
      <c r="C37" t="str">
        <f>IF('Transfer Definitions'!F18="y",'Population Definitions'!$A$6,"")</f>
        <v/>
      </c>
      <c r="D37" t="str">
        <f t="shared" si="3"/>
        <v/>
      </c>
      <c r="E37" t="str">
        <f t="shared" si="4"/>
        <v/>
      </c>
      <c r="F37" t="str">
        <f t="shared" si="5"/>
        <v/>
      </c>
    </row>
    <row r="38" spans="1:22">
      <c r="A38" t="str">
        <f>IF('Transfer Definitions'!G18="y",'Population Definitions'!$A$2,"...")</f>
        <v>...</v>
      </c>
      <c r="B38" t="str">
        <f>IF('Transfer Definitions'!G18="y","---&gt;","")</f>
        <v/>
      </c>
      <c r="C38" t="str">
        <f>IF('Transfer Definitions'!G18="y",'Population Definitions'!$A$7,"")</f>
        <v/>
      </c>
      <c r="D38" t="str">
        <f t="shared" si="3"/>
        <v/>
      </c>
      <c r="E38" t="str">
        <f t="shared" si="4"/>
        <v/>
      </c>
      <c r="F38" t="str">
        <f t="shared" si="5"/>
        <v/>
      </c>
    </row>
    <row r="39" spans="1:22">
      <c r="A39" t="str">
        <f>IF('Transfer Definitions'!B19="y",'Population Definitions'!$A$3,"...")</f>
        <v>...</v>
      </c>
      <c r="B39" t="str">
        <f>IF('Transfer Definitions'!B19="y","---&gt;","")</f>
        <v/>
      </c>
      <c r="C39" t="str">
        <f>IF('Transfer Definitions'!B19="y",'Population Definitions'!$A$2,"")</f>
        <v/>
      </c>
      <c r="D39" t="str">
        <f t="shared" si="3"/>
        <v/>
      </c>
      <c r="E39" t="str">
        <f t="shared" si="4"/>
        <v/>
      </c>
      <c r="F39" t="str">
        <f t="shared" si="5"/>
        <v/>
      </c>
    </row>
    <row r="40" spans="1:22">
      <c r="A40" t="str">
        <f>IF('Transfer Definitions'!D19="y",'Population Definitions'!$A$3,"...")</f>
        <v>...</v>
      </c>
      <c r="B40" t="str">
        <f>IF('Transfer Definitions'!D19="y","---&gt;","")</f>
        <v/>
      </c>
      <c r="C40" t="str">
        <f>IF('Transfer Definitions'!D19="y",'Population Definitions'!$A$4,"")</f>
        <v/>
      </c>
      <c r="D40" t="str">
        <f t="shared" si="3"/>
        <v/>
      </c>
      <c r="E40" t="str">
        <f t="shared" si="4"/>
        <v/>
      </c>
      <c r="F40" t="str">
        <f t="shared" si="5"/>
        <v/>
      </c>
    </row>
    <row r="41" spans="1:22">
      <c r="A41" t="str">
        <f>IF('Transfer Definitions'!E19="y",'Population Definitions'!$A$3,"...")</f>
        <v>...</v>
      </c>
      <c r="B41" t="str">
        <f>IF('Transfer Definitions'!E19="y","---&gt;","")</f>
        <v/>
      </c>
      <c r="C41" t="str">
        <f>IF('Transfer Definitions'!E19="y",'Population Definitions'!$A$5,"")</f>
        <v/>
      </c>
      <c r="D41" t="str">
        <f t="shared" si="3"/>
        <v/>
      </c>
      <c r="E41" t="str">
        <f t="shared" si="4"/>
        <v/>
      </c>
      <c r="F41" t="str">
        <f t="shared" si="5"/>
        <v/>
      </c>
    </row>
    <row r="42" spans="1:22">
      <c r="A42" t="str">
        <f>IF('Transfer Definitions'!F19="y",'Population Definitions'!$A$3,"...")</f>
        <v>...</v>
      </c>
      <c r="B42" t="str">
        <f>IF('Transfer Definitions'!F19="y","---&gt;","")</f>
        <v/>
      </c>
      <c r="C42" t="str">
        <f>IF('Transfer Definitions'!F19="y",'Population Definitions'!$A$6,"")</f>
        <v/>
      </c>
      <c r="D42" t="str">
        <f t="shared" si="3"/>
        <v/>
      </c>
      <c r="E42" t="str">
        <f t="shared" si="4"/>
        <v/>
      </c>
      <c r="F42" t="str">
        <f t="shared" si="5"/>
        <v/>
      </c>
    </row>
    <row r="43" spans="1:22">
      <c r="A43" t="str">
        <f>IF('Transfer Definitions'!G19="y",'Population Definitions'!$A$3,"...")</f>
        <v>...</v>
      </c>
      <c r="B43" t="str">
        <f>IF('Transfer Definitions'!G19="y","---&gt;","")</f>
        <v/>
      </c>
      <c r="C43" t="str">
        <f>IF('Transfer Definitions'!G19="y",'Population Definitions'!$A$7,"")</f>
        <v/>
      </c>
      <c r="D43" t="str">
        <f t="shared" si="3"/>
        <v/>
      </c>
      <c r="E43" t="str">
        <f t="shared" si="4"/>
        <v/>
      </c>
      <c r="F43" t="str">
        <f t="shared" si="5"/>
        <v/>
      </c>
    </row>
    <row r="44" spans="1:22">
      <c r="A44" t="str">
        <f>IF('Transfer Definitions'!B20="y",'Population Definitions'!$A$4,"...")</f>
        <v>...</v>
      </c>
      <c r="B44" t="str">
        <f>IF('Transfer Definitions'!B20="y","---&gt;","")</f>
        <v/>
      </c>
      <c r="C44" t="str">
        <f>IF('Transfer Definitions'!B20="y",'Population Definitions'!$A$2,"")</f>
        <v/>
      </c>
      <c r="D44" t="str">
        <f t="shared" si="3"/>
        <v/>
      </c>
      <c r="E44" t="str">
        <f t="shared" si="4"/>
        <v/>
      </c>
      <c r="F44" t="str">
        <f t="shared" si="5"/>
        <v/>
      </c>
    </row>
    <row r="45" spans="1:22">
      <c r="A45" t="str">
        <f>IF('Transfer Definitions'!C20="y",'Population Definitions'!$A$4,"...")</f>
        <v>...</v>
      </c>
      <c r="B45" t="str">
        <f>IF('Transfer Definitions'!C20="y","---&gt;","")</f>
        <v/>
      </c>
      <c r="C45" t="str">
        <f>IF('Transfer Definitions'!C20="y",'Population Definitions'!$A$3,"")</f>
        <v/>
      </c>
      <c r="D45" t="str">
        <f t="shared" si="3"/>
        <v/>
      </c>
      <c r="E45" t="str">
        <f t="shared" si="4"/>
        <v/>
      </c>
      <c r="F45" t="str">
        <f t="shared" si="5"/>
        <v/>
      </c>
    </row>
    <row r="46" spans="1:22">
      <c r="A46" t="str">
        <f>IF('Transfer Definitions'!E20="y",'Population Definitions'!$A$4,"...")</f>
        <v>...</v>
      </c>
      <c r="B46" t="str">
        <f>IF('Transfer Definitions'!E20="y","---&gt;","")</f>
        <v/>
      </c>
      <c r="C46" t="str">
        <f>IF('Transfer Definitions'!E20="y",'Population Definitions'!$A$5,"")</f>
        <v/>
      </c>
      <c r="D46" t="str">
        <f t="shared" si="3"/>
        <v/>
      </c>
      <c r="E46" t="str">
        <f t="shared" si="4"/>
        <v/>
      </c>
      <c r="F46" t="str">
        <f t="shared" si="5"/>
        <v/>
      </c>
    </row>
    <row r="47" spans="1:22">
      <c r="A47" t="str">
        <f>IF('Transfer Definitions'!F20="y",'Population Definitions'!$A$4,"...")</f>
        <v>...</v>
      </c>
      <c r="B47" t="str">
        <f>IF('Transfer Definitions'!F20="y","---&gt;","")</f>
        <v/>
      </c>
      <c r="C47" t="str">
        <f>IF('Transfer Definitions'!F20="y",'Population Definitions'!$A$6,"")</f>
        <v/>
      </c>
      <c r="D47" t="str">
        <f t="shared" si="3"/>
        <v/>
      </c>
      <c r="E47" t="str">
        <f t="shared" si="4"/>
        <v/>
      </c>
      <c r="F47" t="str">
        <f t="shared" si="5"/>
        <v/>
      </c>
    </row>
    <row r="48" spans="1:22">
      <c r="A48" t="str">
        <f>IF('Transfer Definitions'!G20="y",'Population Definitions'!$A$4,"...")</f>
        <v>...</v>
      </c>
      <c r="B48" t="str">
        <f>IF('Transfer Definitions'!G20="y","---&gt;","")</f>
        <v/>
      </c>
      <c r="C48" t="str">
        <f>IF('Transfer Definitions'!G20="y",'Population Definitions'!$A$7,"")</f>
        <v/>
      </c>
      <c r="D48" t="str">
        <f t="shared" si="3"/>
        <v/>
      </c>
      <c r="E48" t="str">
        <f t="shared" si="4"/>
        <v/>
      </c>
      <c r="F48" t="str">
        <f t="shared" si="5"/>
        <v/>
      </c>
    </row>
    <row r="49" spans="1:6">
      <c r="A49" t="str">
        <f>IF('Transfer Definitions'!B21="y",'Population Definitions'!$A$5,"...")</f>
        <v>...</v>
      </c>
      <c r="B49" t="str">
        <f>IF('Transfer Definitions'!B21="y","---&gt;","")</f>
        <v/>
      </c>
      <c r="C49" t="str">
        <f>IF('Transfer Definitions'!B21="y",'Population Definitions'!$A$2,"")</f>
        <v/>
      </c>
      <c r="D49" t="str">
        <f t="shared" si="3"/>
        <v/>
      </c>
      <c r="E49" t="str">
        <f t="shared" si="4"/>
        <v/>
      </c>
      <c r="F49" t="str">
        <f t="shared" si="5"/>
        <v/>
      </c>
    </row>
    <row r="50" spans="1:6">
      <c r="A50" t="str">
        <f>IF('Transfer Definitions'!C21="y",'Population Definitions'!$A$5,"...")</f>
        <v>...</v>
      </c>
      <c r="B50" t="str">
        <f>IF('Transfer Definitions'!C21="y","---&gt;","")</f>
        <v/>
      </c>
      <c r="C50" t="str">
        <f>IF('Transfer Definitions'!C21="y",'Population Definitions'!$A$3,"")</f>
        <v/>
      </c>
      <c r="D50" t="str">
        <f t="shared" si="3"/>
        <v/>
      </c>
      <c r="E50" t="str">
        <f t="shared" si="4"/>
        <v/>
      </c>
      <c r="F50" t="str">
        <f t="shared" si="5"/>
        <v/>
      </c>
    </row>
    <row r="51" spans="1:6">
      <c r="A51" t="str">
        <f>IF('Transfer Definitions'!D21="y",'Population Definitions'!$A$5,"...")</f>
        <v>...</v>
      </c>
      <c r="B51" t="str">
        <f>IF('Transfer Definitions'!D21="y","---&gt;","")</f>
        <v/>
      </c>
      <c r="C51" t="str">
        <f>IF('Transfer Definitions'!D21="y",'Population Definitions'!$A$4,"")</f>
        <v/>
      </c>
      <c r="D51" t="str">
        <f t="shared" si="3"/>
        <v/>
      </c>
      <c r="E51" t="str">
        <f t="shared" si="4"/>
        <v/>
      </c>
      <c r="F51" t="str">
        <f t="shared" si="5"/>
        <v/>
      </c>
    </row>
    <row r="52" spans="1:6">
      <c r="A52" t="str">
        <f>IF('Transfer Definitions'!F21="y",'Population Definitions'!$A$5,"...")</f>
        <v>...</v>
      </c>
      <c r="B52" t="str">
        <f>IF('Transfer Definitions'!F21="y","---&gt;","")</f>
        <v/>
      </c>
      <c r="C52" t="str">
        <f>IF('Transfer Definitions'!F21="y",'Population Definitions'!$A$6,"")</f>
        <v/>
      </c>
      <c r="D52" t="str">
        <f t="shared" si="3"/>
        <v/>
      </c>
      <c r="E52" t="str">
        <f t="shared" si="4"/>
        <v/>
      </c>
      <c r="F52" t="str">
        <f t="shared" si="5"/>
        <v/>
      </c>
    </row>
    <row r="53" spans="1:6">
      <c r="A53" t="str">
        <f>IF('Transfer Definitions'!G21="y",'Population Definitions'!$A$5,"...")</f>
        <v>...</v>
      </c>
      <c r="B53" t="str">
        <f>IF('Transfer Definitions'!G21="y","---&gt;","")</f>
        <v/>
      </c>
      <c r="C53" t="str">
        <f>IF('Transfer Definitions'!G21="y",'Population Definitions'!$A$7,"")</f>
        <v/>
      </c>
      <c r="D53" t="str">
        <f t="shared" si="3"/>
        <v/>
      </c>
      <c r="E53" t="str">
        <f t="shared" si="4"/>
        <v/>
      </c>
      <c r="F53" t="str">
        <f t="shared" si="5"/>
        <v/>
      </c>
    </row>
    <row r="54" spans="1:6">
      <c r="A54" t="str">
        <f>IF('Transfer Definitions'!B22="y",'Population Definitions'!$A$6,"...")</f>
        <v>...</v>
      </c>
      <c r="B54" t="str">
        <f>IF('Transfer Definitions'!B22="y","---&gt;","")</f>
        <v/>
      </c>
      <c r="C54" t="str">
        <f>IF('Transfer Definitions'!B22="y",'Population Definitions'!$A$2,"")</f>
        <v/>
      </c>
      <c r="D54" t="str">
        <f t="shared" si="3"/>
        <v/>
      </c>
      <c r="E54" t="str">
        <f t="shared" si="4"/>
        <v/>
      </c>
      <c r="F54" t="str">
        <f t="shared" si="5"/>
        <v/>
      </c>
    </row>
    <row r="55" spans="1:6">
      <c r="A55" t="str">
        <f>IF('Transfer Definitions'!C22="y",'Population Definitions'!$A$6,"...")</f>
        <v>...</v>
      </c>
      <c r="B55" t="str">
        <f>IF('Transfer Definitions'!C22="y","---&gt;","")</f>
        <v/>
      </c>
      <c r="C55" t="str">
        <f>IF('Transfer Definitions'!C22="y",'Population Definitions'!$A$3,"")</f>
        <v/>
      </c>
      <c r="D55" t="str">
        <f t="shared" si="3"/>
        <v/>
      </c>
      <c r="E55" t="str">
        <f t="shared" si="4"/>
        <v/>
      </c>
      <c r="F55" t="str">
        <f t="shared" si="5"/>
        <v/>
      </c>
    </row>
    <row r="56" spans="1:6">
      <c r="A56" t="str">
        <f>IF('Transfer Definitions'!D22="y",'Population Definitions'!$A$6,"...")</f>
        <v>...</v>
      </c>
      <c r="B56" t="str">
        <f>IF('Transfer Definitions'!D22="y","---&gt;","")</f>
        <v/>
      </c>
      <c r="C56" t="str">
        <f>IF('Transfer Definitions'!D22="y",'Population Definitions'!$A$4,"")</f>
        <v/>
      </c>
      <c r="D56" t="str">
        <f t="shared" si="3"/>
        <v/>
      </c>
      <c r="E56" t="str">
        <f t="shared" si="4"/>
        <v/>
      </c>
      <c r="F56" t="str">
        <f t="shared" si="5"/>
        <v/>
      </c>
    </row>
    <row r="57" spans="1:6">
      <c r="A57" t="str">
        <f>IF('Transfer Definitions'!E22="y",'Population Definitions'!$A$6,"...")</f>
        <v>...</v>
      </c>
      <c r="B57" t="str">
        <f>IF('Transfer Definitions'!E22="y","---&gt;","")</f>
        <v/>
      </c>
      <c r="C57" t="str">
        <f>IF('Transfer Definitions'!E22="y",'Population Definitions'!$A$5,"")</f>
        <v/>
      </c>
      <c r="D57" t="str">
        <f t="shared" si="3"/>
        <v/>
      </c>
      <c r="E57" t="str">
        <f t="shared" si="4"/>
        <v/>
      </c>
      <c r="F57" t="str">
        <f t="shared" si="5"/>
        <v/>
      </c>
    </row>
    <row r="58" spans="1:6">
      <c r="A58" t="str">
        <f>IF('Transfer Definitions'!G22="y",'Population Definitions'!$A$6,"...")</f>
        <v>...</v>
      </c>
      <c r="B58" t="str">
        <f>IF('Transfer Definitions'!G22="y","---&gt;","")</f>
        <v/>
      </c>
      <c r="C58" t="str">
        <f>IF('Transfer Definitions'!G22="y",'Population Definitions'!$A$7,"")</f>
        <v/>
      </c>
      <c r="D58" t="str">
        <f t="shared" si="3"/>
        <v/>
      </c>
      <c r="E58" t="str">
        <f t="shared" si="4"/>
        <v/>
      </c>
      <c r="F58" t="str">
        <f t="shared" si="5"/>
        <v/>
      </c>
    </row>
    <row r="59" spans="1:6">
      <c r="A59" t="str">
        <f>IF('Transfer Definitions'!B23="y",'Population Definitions'!$A$7,"...")</f>
        <v>...</v>
      </c>
      <c r="B59" t="str">
        <f>IF('Transfer Definitions'!B23="y","---&gt;","")</f>
        <v/>
      </c>
      <c r="C59" t="str">
        <f>IF('Transfer Definitions'!B23="y",'Population Definitions'!$A$2,"")</f>
        <v/>
      </c>
      <c r="D59" t="str">
        <f t="shared" si="3"/>
        <v/>
      </c>
      <c r="E59" t="str">
        <f t="shared" si="4"/>
        <v/>
      </c>
      <c r="F59" t="str">
        <f t="shared" si="5"/>
        <v/>
      </c>
    </row>
    <row r="60" spans="1:6">
      <c r="A60" t="str">
        <f>IF('Transfer Definitions'!C23="y",'Population Definitions'!$A$7,"...")</f>
        <v>...</v>
      </c>
      <c r="B60" t="str">
        <f>IF('Transfer Definitions'!C23="y","---&gt;","")</f>
        <v/>
      </c>
      <c r="C60" t="str">
        <f>IF('Transfer Definitions'!C23="y",'Population Definitions'!$A$3,"")</f>
        <v/>
      </c>
      <c r="D60" t="str">
        <f t="shared" si="3"/>
        <v/>
      </c>
      <c r="E60" t="str">
        <f t="shared" si="4"/>
        <v/>
      </c>
      <c r="F60" t="str">
        <f t="shared" si="5"/>
        <v/>
      </c>
    </row>
    <row r="61" spans="1:6">
      <c r="A61" t="str">
        <f>IF('Transfer Definitions'!D23="y",'Population Definitions'!$A$7,"...")</f>
        <v>...</v>
      </c>
      <c r="B61" t="str">
        <f>IF('Transfer Definitions'!D23="y","---&gt;","")</f>
        <v/>
      </c>
      <c r="C61" t="str">
        <f>IF('Transfer Definitions'!D23="y",'Population Definitions'!$A$4,"")</f>
        <v/>
      </c>
      <c r="D61" t="str">
        <f t="shared" si="3"/>
        <v/>
      </c>
      <c r="E61" t="str">
        <f t="shared" si="4"/>
        <v/>
      </c>
      <c r="F61" t="str">
        <f t="shared" si="5"/>
        <v/>
      </c>
    </row>
    <row r="62" spans="1:6">
      <c r="A62" t="str">
        <f>IF('Transfer Definitions'!E23="y",'Population Definitions'!$A$7,"...")</f>
        <v>...</v>
      </c>
      <c r="B62" t="str">
        <f>IF('Transfer Definitions'!E23="y","---&gt;","")</f>
        <v/>
      </c>
      <c r="C62" t="str">
        <f>IF('Transfer Definitions'!E23="y",'Population Definitions'!$A$5,"")</f>
        <v/>
      </c>
      <c r="D62" t="str">
        <f t="shared" si="3"/>
        <v/>
      </c>
      <c r="E62" t="str">
        <f t="shared" si="4"/>
        <v/>
      </c>
      <c r="F62" t="str">
        <f t="shared" si="5"/>
        <v/>
      </c>
    </row>
    <row r="63" spans="1:6">
      <c r="A63" t="str">
        <f>IF('Transfer Definitions'!F23="y",'Population Definitions'!$A$7,"...")</f>
        <v>...</v>
      </c>
      <c r="B63" t="str">
        <f>IF('Transfer Definitions'!F23="y","---&gt;","")</f>
        <v/>
      </c>
      <c r="C63" t="str">
        <f>IF('Transfer Definitions'!F23="y",'Population Definitions'!$A$6,"")</f>
        <v/>
      </c>
      <c r="D63" t="str">
        <f t="shared" si="3"/>
        <v/>
      </c>
      <c r="E63" t="str">
        <f t="shared" si="4"/>
        <v/>
      </c>
      <c r="F63" t="str">
        <f t="shared" si="5"/>
        <v/>
      </c>
    </row>
  </sheetData>
  <dataValidations count="60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4">
      <formula1>"Fraction,Number"</formula1>
    </dataValidation>
    <dataValidation type="list" showInputMessage="1" showErrorMessage="1" sqref="D5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  <dataValidation type="list" showInputMessage="1" showErrorMessage="1" sqref="D8">
      <formula1>"Fraction,Number"</formula1>
    </dataValidation>
    <dataValidation type="list" showInputMessage="1" showErrorMessage="1" sqref="D9">
      <formula1>"Fraction,Number"</formula1>
    </dataValidation>
    <dataValidation type="list" showInputMessage="1" showErrorMessage="1" sqref="D10">
      <formula1>"Fraction,Number"</formula1>
    </dataValidation>
    <dataValidation type="list" showInputMessage="1" showErrorMessage="1" sqref="D11">
      <formula1>"Fraction,Number"</formula1>
    </dataValidation>
    <dataValidation type="list" showInputMessage="1" showErrorMessage="1" sqref="D12">
      <formula1>"Fraction,Number"</formula1>
    </dataValidation>
    <dataValidation type="list" showInputMessage="1" showErrorMessage="1" sqref="D13">
      <formula1>"Fraction,Number"</formula1>
    </dataValidation>
    <dataValidation type="list" showInputMessage="1" showErrorMessage="1" sqref="D14">
      <formula1>"Fraction,Number"</formula1>
    </dataValidation>
    <dataValidation type="list" showInputMessage="1" showErrorMessage="1" sqref="D15">
      <formula1>"Fraction,Number"</formula1>
    </dataValidation>
    <dataValidation type="list" showInputMessage="1" showErrorMessage="1" sqref="D16">
      <formula1>"Fraction,Number"</formula1>
    </dataValidation>
    <dataValidation type="list" showInputMessage="1" showErrorMessage="1" sqref="D17">
      <formula1>"Fraction,Number"</formula1>
    </dataValidation>
    <dataValidation type="list" showInputMessage="1" showErrorMessage="1" sqref="D18">
      <formula1>"Fraction,Number"</formula1>
    </dataValidation>
    <dataValidation type="list" showInputMessage="1" showErrorMessage="1" sqref="D19">
      <formula1>"Fraction,Number"</formula1>
    </dataValidation>
    <dataValidation type="list" showInputMessage="1" showErrorMessage="1" sqref="D20">
      <formula1>"Fraction,Number"</formula1>
    </dataValidation>
    <dataValidation type="list" showInputMessage="1" showErrorMessage="1" sqref="D21">
      <formula1>"Fraction,Number"</formula1>
    </dataValidation>
    <dataValidation type="list" showInputMessage="1" showErrorMessage="1" sqref="D22">
      <formula1>"Fraction,Number"</formula1>
    </dataValidation>
    <dataValidation type="list" showInputMessage="1" showErrorMessage="1" sqref="D23">
      <formula1>"Fraction,Number"</formula1>
    </dataValidation>
    <dataValidation type="list" showInputMessage="1" showErrorMessage="1" sqref="D24">
      <formula1>"Fraction,Number"</formula1>
    </dataValidation>
    <dataValidation type="list" showInputMessage="1" showErrorMessage="1" sqref="D25">
      <formula1>"Fraction,Number"</formula1>
    </dataValidation>
    <dataValidation type="list" showInputMessage="1" showErrorMessage="1" sqref="D26">
      <formula1>"Fraction,Number"</formula1>
    </dataValidation>
    <dataValidation type="list" showInputMessage="1" showErrorMessage="1" sqref="D27">
      <formula1>"Fraction,Number"</formula1>
    </dataValidation>
    <dataValidation type="list" showInputMessage="1" showErrorMessage="1" sqref="D28">
      <formula1>"Fraction,Number"</formula1>
    </dataValidation>
    <dataValidation type="list" showInputMessage="1" showErrorMessage="1" sqref="D29">
      <formula1>"Fraction,Number"</formula1>
    </dataValidation>
    <dataValidation type="list" showInputMessage="1" showErrorMessage="1" sqref="D30">
      <formula1>"Fraction,Number"</formula1>
    </dataValidation>
    <dataValidation type="list" showInputMessage="1" showErrorMessage="1" sqref="D31">
      <formula1>"Fraction,Number"</formula1>
    </dataValidation>
    <dataValidation type="list" showInputMessage="1" showErrorMessage="1" sqref="D34">
      <formula1>"Fraction,Number"</formula1>
    </dataValidation>
    <dataValidation type="list" showInputMessage="1" showErrorMessage="1" sqref="D35">
      <formula1>"Fraction,Number"</formula1>
    </dataValidation>
    <dataValidation type="list" showInputMessage="1" showErrorMessage="1" sqref="D36">
      <formula1>"Fraction,Number"</formula1>
    </dataValidation>
    <dataValidation type="list" showInputMessage="1" showErrorMessage="1" sqref="D37">
      <formula1>"Fraction,Number"</formula1>
    </dataValidation>
    <dataValidation type="list" showInputMessage="1" showErrorMessage="1" sqref="D38">
      <formula1>"Fraction,Number"</formula1>
    </dataValidation>
    <dataValidation type="list" showInputMessage="1" showErrorMessage="1" sqref="D39">
      <formula1>"Fraction,Number"</formula1>
    </dataValidation>
    <dataValidation type="list" showInputMessage="1" showErrorMessage="1" sqref="D40">
      <formula1>"Fraction,Number"</formula1>
    </dataValidation>
    <dataValidation type="list" showInputMessage="1" showErrorMessage="1" sqref="D41">
      <formula1>"Fraction,Number"</formula1>
    </dataValidation>
    <dataValidation type="list" showInputMessage="1" showErrorMessage="1" sqref="D42">
      <formula1>"Fraction,Number"</formula1>
    </dataValidation>
    <dataValidation type="list" showInputMessage="1" showErrorMessage="1" sqref="D43">
      <formula1>"Fraction,Number"</formula1>
    </dataValidation>
    <dataValidation type="list" showInputMessage="1" showErrorMessage="1" sqref="D44">
      <formula1>"Fraction,Number"</formula1>
    </dataValidation>
    <dataValidation type="list" showInputMessage="1" showErrorMessage="1" sqref="D45">
      <formula1>"Fraction,Number"</formula1>
    </dataValidation>
    <dataValidation type="list" showInputMessage="1" showErrorMessage="1" sqref="D46">
      <formula1>"Fraction,Number"</formula1>
    </dataValidation>
    <dataValidation type="list" showInputMessage="1" showErrorMessage="1" sqref="D47">
      <formula1>"Fraction,Number"</formula1>
    </dataValidation>
    <dataValidation type="list" showInputMessage="1" showErrorMessage="1" sqref="D48">
      <formula1>"Fraction,Number"</formula1>
    </dataValidation>
    <dataValidation type="list" showInputMessage="1" showErrorMessage="1" sqref="D49">
      <formula1>"Fraction,Number"</formula1>
    </dataValidation>
    <dataValidation type="list" showInputMessage="1" showErrorMessage="1" sqref="D50">
      <formula1>"Fraction,Number"</formula1>
    </dataValidation>
    <dataValidation type="list" showInputMessage="1" showErrorMessage="1" sqref="D51">
      <formula1>"Fraction,Number"</formula1>
    </dataValidation>
    <dataValidation type="list" showInputMessage="1" showErrorMessage="1" sqref="D52">
      <formula1>"Fraction,Number"</formula1>
    </dataValidation>
    <dataValidation type="list" showInputMessage="1" showErrorMessage="1" sqref="D53">
      <formula1>"Fraction,Number"</formula1>
    </dataValidation>
    <dataValidation type="list" showInputMessage="1" showErrorMessage="1" sqref="D54">
      <formula1>"Fraction,Number"</formula1>
    </dataValidation>
    <dataValidation type="list" showInputMessage="1" showErrorMessage="1" sqref="D55">
      <formula1>"Fraction,Number"</formula1>
    </dataValidation>
    <dataValidation type="list" showInputMessage="1" showErrorMessage="1" sqref="D56">
      <formula1>"Fraction,Number"</formula1>
    </dataValidation>
    <dataValidation type="list" showInputMessage="1" showErrorMessage="1" sqref="D57">
      <formula1>"Fraction,Number"</formula1>
    </dataValidation>
    <dataValidation type="list" showInputMessage="1" showErrorMessage="1" sqref="D58">
      <formula1>"Fraction,Number"</formula1>
    </dataValidation>
    <dataValidation type="list" showInputMessage="1" showErrorMessage="1" sqref="D59">
      <formula1>"Fraction,Number"</formula1>
    </dataValidation>
    <dataValidation type="list" showInputMessage="1" showErrorMessage="1" sqref="D60">
      <formula1>"Fraction,Number"</formula1>
    </dataValidation>
    <dataValidation type="list" showInputMessage="1" showErrorMessage="1" sqref="D61">
      <formula1>"Fraction,Number"</formula1>
    </dataValidation>
    <dataValidation type="list" showInputMessage="1" showErrorMessage="1" sqref="D62">
      <formula1>"Fraction,Number"</formula1>
    </dataValidation>
    <dataValidation type="list" showInputMessage="1" showErrorMessage="1" sqref="D63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3"/>
  <sheetViews>
    <sheetView topLeftCell="B1" workbookViewId="0">
      <selection activeCell="S21" sqref="S21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  <col min="20" max="20" width="8.1640625" bestFit="1" customWidth="1"/>
    <col min="25" max="25" width="9.1640625" bestFit="1" customWidth="1"/>
  </cols>
  <sheetData>
    <row r="1" spans="1:20">
      <c r="A1" t="s">
        <v>14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 t="str">
        <f>IF(SUMPRODUCT(--(E2:T2&lt;&gt;""))=0,1000000,"N.A.")</f>
        <v>N.A.</v>
      </c>
      <c r="D2" t="s">
        <v>12</v>
      </c>
      <c r="E2">
        <v>460895</v>
      </c>
      <c r="F2">
        <v>454919</v>
      </c>
      <c r="G2">
        <v>449853</v>
      </c>
      <c r="H2">
        <v>445935</v>
      </c>
      <c r="I2">
        <v>445183</v>
      </c>
      <c r="J2">
        <v>449370</v>
      </c>
      <c r="K2">
        <v>462460</v>
      </c>
      <c r="L2">
        <v>472794</v>
      </c>
      <c r="M2">
        <v>482564</v>
      </c>
      <c r="N2">
        <v>494176</v>
      </c>
      <c r="O2">
        <v>509391</v>
      </c>
      <c r="P2">
        <v>526635</v>
      </c>
      <c r="Q2">
        <v>545959</v>
      </c>
      <c r="R2">
        <v>564931</v>
      </c>
      <c r="S2">
        <v>579119</v>
      </c>
      <c r="T2">
        <v>586330</v>
      </c>
    </row>
    <row r="3" spans="1:20">
      <c r="A3" t="str">
        <f>'Population Definitions'!$A$3</f>
        <v>Gen 5-14</v>
      </c>
      <c r="B3" t="s">
        <v>11</v>
      </c>
      <c r="C3" t="str">
        <f>IF(SUMPRODUCT(--(E3:T3&lt;&gt;""))=0,1000000,"N.A.")</f>
        <v>N.A.</v>
      </c>
      <c r="D3" t="s">
        <v>12</v>
      </c>
      <c r="E3">
        <v>1378121</v>
      </c>
      <c r="F3">
        <v>1311002</v>
      </c>
      <c r="G3">
        <v>1241841</v>
      </c>
      <c r="H3">
        <v>1174143</v>
      </c>
      <c r="I3">
        <v>1111714</v>
      </c>
      <c r="J3">
        <v>1056221</v>
      </c>
      <c r="K3">
        <v>1006743</v>
      </c>
      <c r="L3">
        <v>966711</v>
      </c>
      <c r="M3">
        <v>936285</v>
      </c>
      <c r="N3">
        <v>914507</v>
      </c>
      <c r="O3">
        <v>899809</v>
      </c>
      <c r="P3">
        <v>889270</v>
      </c>
      <c r="Q3">
        <v>890027</v>
      </c>
      <c r="R3">
        <v>901152</v>
      </c>
      <c r="S3">
        <v>919021</v>
      </c>
      <c r="T3">
        <v>939479</v>
      </c>
    </row>
    <row r="4" spans="1:20">
      <c r="A4" t="str">
        <f>'Population Definitions'!$A$4</f>
        <v>Gen 15-64</v>
      </c>
      <c r="B4" t="s">
        <v>11</v>
      </c>
      <c r="C4" t="str">
        <f>IF(SUMPRODUCT(--(E4:T4&lt;&gt;""))=0,1000000,"N.A.")</f>
        <v>N.A.</v>
      </c>
      <c r="D4" t="s">
        <v>12</v>
      </c>
      <c r="E4">
        <v>6772442.0000000009</v>
      </c>
      <c r="F4">
        <v>6761738</v>
      </c>
      <c r="G4">
        <v>6744970</v>
      </c>
      <c r="H4">
        <v>6727554</v>
      </c>
      <c r="I4">
        <v>6716837</v>
      </c>
      <c r="J4">
        <v>6717244</v>
      </c>
      <c r="K4">
        <v>6714551</v>
      </c>
      <c r="L4">
        <v>6725323</v>
      </c>
      <c r="M4">
        <v>6742074</v>
      </c>
      <c r="N4">
        <v>6754942</v>
      </c>
      <c r="O4">
        <v>6758057</v>
      </c>
      <c r="P4">
        <v>6744728</v>
      </c>
      <c r="Q4">
        <v>6725379</v>
      </c>
      <c r="R4">
        <v>6701386</v>
      </c>
      <c r="S4">
        <v>6674183</v>
      </c>
      <c r="T4">
        <v>6642412.9999999991</v>
      </c>
    </row>
    <row r="5" spans="1:20">
      <c r="A5" t="str">
        <f>'Population Definitions'!$A$5</f>
        <v>Gen 65+</v>
      </c>
      <c r="B5" t="s">
        <v>11</v>
      </c>
      <c r="C5" t="str">
        <f>IF(SUMPRODUCT(--(E5:T5&lt;&gt;""))=0,1000000,"N.A.")</f>
        <v>N.A.</v>
      </c>
      <c r="D5" t="s">
        <v>12</v>
      </c>
      <c r="E5">
        <v>1340064.9999999988</v>
      </c>
      <c r="F5">
        <v>1363371.0000000007</v>
      </c>
      <c r="G5">
        <v>1388648.0000000007</v>
      </c>
      <c r="H5">
        <v>1410703.9999999981</v>
      </c>
      <c r="I5">
        <v>1421580.0000000005</v>
      </c>
      <c r="J5">
        <v>1417308.9999999995</v>
      </c>
      <c r="K5">
        <v>1410012.0000000007</v>
      </c>
      <c r="L5">
        <v>1390770</v>
      </c>
      <c r="M5">
        <v>1365071</v>
      </c>
      <c r="N5">
        <v>1341238.0000000002</v>
      </c>
      <c r="O5">
        <v>1324413.0000000005</v>
      </c>
      <c r="P5">
        <v>1326593.0000000002</v>
      </c>
      <c r="Q5">
        <v>1329152.9999999995</v>
      </c>
      <c r="R5">
        <v>1329385</v>
      </c>
      <c r="S5">
        <v>1327665.0000000014</v>
      </c>
      <c r="T5">
        <v>1327603.9999999995</v>
      </c>
    </row>
    <row r="6" spans="1:20">
      <c r="A6" t="str">
        <f>'Population Definitions'!$A$6</f>
        <v>PLHIV 15+</v>
      </c>
      <c r="B6" t="s">
        <v>11</v>
      </c>
      <c r="C6">
        <f>IF(SUMPRODUCT(--(E6:T6&lt;&gt;""))=0,36000,"N.A.")</f>
        <v>36000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>IF(SUMPRODUCT(--(E7:T7&lt;&gt;""))=0,29000,"N.A.")</f>
        <v>29000</v>
      </c>
      <c r="D7" t="s">
        <v>12</v>
      </c>
    </row>
    <row r="9" spans="1:20">
      <c r="A9" t="s">
        <v>31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 t="str">
        <f t="shared" ref="C10:C15" si="0">IF(SUMPRODUCT(--(E10:T10&lt;&gt;""))=0,0,"N.A.")</f>
        <v>N.A.</v>
      </c>
      <c r="D10" t="s">
        <v>12</v>
      </c>
      <c r="E10">
        <v>9.4000000000000004E-3</v>
      </c>
      <c r="F10">
        <v>9.1999999999999998E-3</v>
      </c>
      <c r="G10">
        <v>8.9999999999999993E-3</v>
      </c>
      <c r="H10">
        <v>8.9999999999999993E-3</v>
      </c>
      <c r="I10">
        <v>9.1000000000000004E-3</v>
      </c>
      <c r="J10">
        <v>9.4000000000000004E-3</v>
      </c>
      <c r="K10">
        <v>1.01E-2</v>
      </c>
      <c r="L10">
        <v>1.0800000000000001E-2</v>
      </c>
      <c r="M10">
        <v>1.1299999999999999E-2</v>
      </c>
      <c r="N10">
        <v>1.15E-2</v>
      </c>
      <c r="O10">
        <v>1.14E-2</v>
      </c>
      <c r="P10">
        <v>1.15E-2</v>
      </c>
      <c r="Q10" s="2">
        <v>1.2200000000000001E-2</v>
      </c>
      <c r="R10">
        <v>1.2500000000000001E-2</v>
      </c>
      <c r="S10">
        <v>1.2500000000000001E-2</v>
      </c>
    </row>
    <row r="11" spans="1:20">
      <c r="A11" t="str">
        <f>'Population Definitions'!$A$3</f>
        <v>Gen 5-14</v>
      </c>
      <c r="B11" t="s">
        <v>10</v>
      </c>
      <c r="C11">
        <f t="shared" si="0"/>
        <v>0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0"/>
        <v>0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0"/>
        <v>0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0"/>
        <v>0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0"/>
        <v>0</v>
      </c>
      <c r="D15" t="s">
        <v>12</v>
      </c>
    </row>
    <row r="17" spans="1:20">
      <c r="A17" t="s">
        <v>42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 t="str">
        <f t="shared" ref="C18:C23" si="1">IF(SUMPRODUCT(--(E18:T18&lt;&gt;""))=0,0,"N.A.")</f>
        <v>N.A.</v>
      </c>
      <c r="D18" t="s">
        <v>12</v>
      </c>
      <c r="E18">
        <v>2.3999999999999998E-3</v>
      </c>
      <c r="F18">
        <v>2.3999999999999998E-3</v>
      </c>
      <c r="G18">
        <v>2.5000000000000001E-3</v>
      </c>
      <c r="H18">
        <v>2.5000000000000001E-3</v>
      </c>
      <c r="I18">
        <v>2.5000000000000001E-3</v>
      </c>
      <c r="J18">
        <v>1.8E-3</v>
      </c>
      <c r="K18">
        <v>1.8E-3</v>
      </c>
      <c r="L18">
        <v>1.6999999999999999E-3</v>
      </c>
      <c r="M18">
        <v>1.6999999999999999E-3</v>
      </c>
      <c r="N18" s="3">
        <v>1.6999999999999999E-3</v>
      </c>
      <c r="O18" s="3">
        <v>1.1999999999999999E-3</v>
      </c>
      <c r="P18" s="3">
        <v>1.1999999999999999E-3</v>
      </c>
      <c r="Q18">
        <v>1.1000000000000001E-3</v>
      </c>
      <c r="R18" s="3">
        <v>1.1000000000000001E-3</v>
      </c>
      <c r="S18" s="3">
        <v>1.1000000000000001E-3</v>
      </c>
      <c r="T18">
        <v>8.9999999999999998E-4</v>
      </c>
    </row>
    <row r="19" spans="1:20">
      <c r="A19" t="str">
        <f>'Population Definitions'!$A$3</f>
        <v>Gen 5-14</v>
      </c>
      <c r="B19" t="s">
        <v>10</v>
      </c>
      <c r="C19" t="str">
        <f t="shared" si="1"/>
        <v>N.A.</v>
      </c>
      <c r="D19" t="s">
        <v>12</v>
      </c>
      <c r="E19">
        <v>2.9999999999999997E-4</v>
      </c>
      <c r="F19">
        <v>2.9999999999999997E-4</v>
      </c>
      <c r="G19">
        <v>2.9999999999999997E-4</v>
      </c>
      <c r="H19">
        <v>2.9999999999999997E-4</v>
      </c>
      <c r="I19">
        <v>2.9999999999999997E-4</v>
      </c>
      <c r="J19">
        <v>2.0000000000000001E-4</v>
      </c>
      <c r="K19">
        <v>2.0000000000000001E-4</v>
      </c>
      <c r="L19">
        <v>2.0000000000000001E-4</v>
      </c>
      <c r="M19">
        <v>2.0000000000000001E-4</v>
      </c>
      <c r="N19">
        <v>2.9999999999999997E-4</v>
      </c>
      <c r="O19">
        <v>2.0000000000000001E-4</v>
      </c>
      <c r="P19">
        <v>2.0000000000000001E-4</v>
      </c>
      <c r="Q19">
        <v>2.0000000000000001E-4</v>
      </c>
      <c r="R19">
        <v>2.0000000000000001E-4</v>
      </c>
      <c r="S19">
        <v>2.0000000000000001E-4</v>
      </c>
      <c r="T19">
        <v>2.0000000000000001E-4</v>
      </c>
    </row>
    <row r="20" spans="1:20">
      <c r="A20" t="str">
        <f>'Population Definitions'!$A$4</f>
        <v>Gen 15-64</v>
      </c>
      <c r="B20" t="s">
        <v>10</v>
      </c>
      <c r="C20" t="str">
        <f t="shared" si="1"/>
        <v>N.A.</v>
      </c>
      <c r="D20" t="s">
        <v>12</v>
      </c>
      <c r="E20">
        <v>7.0000000000000001E-3</v>
      </c>
      <c r="F20">
        <v>7.0000000000000001E-3</v>
      </c>
      <c r="G20">
        <v>7.0000000000000001E-3</v>
      </c>
      <c r="H20">
        <v>7.0000000000000001E-3</v>
      </c>
      <c r="I20">
        <v>7.0000000000000001E-3</v>
      </c>
      <c r="J20">
        <v>6.6E-3</v>
      </c>
      <c r="K20">
        <v>6.6E-3</v>
      </c>
      <c r="L20">
        <v>6.6E-3</v>
      </c>
      <c r="M20">
        <v>6.6E-3</v>
      </c>
      <c r="N20">
        <v>6.6E-3</v>
      </c>
      <c r="O20">
        <v>6.4999999999999997E-3</v>
      </c>
      <c r="P20">
        <v>6.6E-3</v>
      </c>
      <c r="Q20">
        <v>6.6E-3</v>
      </c>
      <c r="R20">
        <v>6.6E-3</v>
      </c>
      <c r="S20">
        <v>6.7000000000000002E-3</v>
      </c>
      <c r="T20">
        <v>6.7999999999999996E-3</v>
      </c>
    </row>
    <row r="21" spans="1:20">
      <c r="A21" t="str">
        <f>'Population Definitions'!$A$5</f>
        <v>Gen 65+</v>
      </c>
      <c r="B21" t="s">
        <v>10</v>
      </c>
      <c r="C21" t="str">
        <f t="shared" si="1"/>
        <v>N.A.</v>
      </c>
      <c r="D21" t="s">
        <v>12</v>
      </c>
      <c r="E21">
        <v>7.5700000000000003E-2</v>
      </c>
      <c r="F21">
        <v>7.4499999999999997E-2</v>
      </c>
      <c r="G21">
        <v>7.3099999999999998E-2</v>
      </c>
      <c r="H21">
        <v>7.1999999999999995E-2</v>
      </c>
      <c r="I21">
        <v>7.1400000000000005E-2</v>
      </c>
      <c r="J21">
        <v>6.9500000000000006E-2</v>
      </c>
      <c r="K21">
        <v>6.9800000000000001E-2</v>
      </c>
      <c r="L21">
        <v>7.0800000000000002E-2</v>
      </c>
      <c r="M21">
        <v>7.2099999999999997E-2</v>
      </c>
      <c r="N21">
        <v>7.3400000000000007E-2</v>
      </c>
      <c r="O21">
        <v>6.6900000000000001E-2</v>
      </c>
      <c r="P21">
        <v>6.6799999999999998E-2</v>
      </c>
      <c r="Q21">
        <v>6.6699999999999995E-2</v>
      </c>
      <c r="R21">
        <v>6.6699999999999995E-2</v>
      </c>
      <c r="S21">
        <v>6.6799999999999998E-2</v>
      </c>
      <c r="T21" s="4">
        <v>6.9000000000000006E-2</v>
      </c>
    </row>
    <row r="22" spans="1:20">
      <c r="A22" t="str">
        <f>'Population Definitions'!$A$6</f>
        <v>PLHIV 15+</v>
      </c>
      <c r="B22" t="s">
        <v>10</v>
      </c>
      <c r="C22">
        <f t="shared" si="1"/>
        <v>0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1"/>
        <v>0</v>
      </c>
      <c r="D23" t="s">
        <v>12</v>
      </c>
    </row>
  </sheetData>
  <dataValidations count="18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workbookViewId="0">
      <selection activeCell="E2" sqref="E2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13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>
        <f t="shared" ref="C2:C7" si="0">IF(SUMPRODUCT(--(E2:T2&lt;&gt;""))=0,0,"N.A.")</f>
        <v>0</v>
      </c>
      <c r="D2" t="s">
        <v>12</v>
      </c>
    </row>
    <row r="3" spans="1:20">
      <c r="A3" t="str">
        <f>'Population Definitions'!$A$3</f>
        <v>Gen 5-14</v>
      </c>
      <c r="B3" t="s">
        <v>11</v>
      </c>
      <c r="C3">
        <f t="shared" si="0"/>
        <v>0</v>
      </c>
      <c r="D3" t="s">
        <v>12</v>
      </c>
    </row>
    <row r="4" spans="1:20">
      <c r="A4" t="str">
        <f>'Population Definitions'!$A$4</f>
        <v>Gen 15-64</v>
      </c>
      <c r="B4" t="s">
        <v>11</v>
      </c>
      <c r="C4">
        <f t="shared" si="0"/>
        <v>0</v>
      </c>
      <c r="D4" t="s">
        <v>12</v>
      </c>
    </row>
    <row r="5" spans="1:20">
      <c r="A5" t="str">
        <f>'Population Definitions'!$A$5</f>
        <v>Gen 65+</v>
      </c>
      <c r="B5" t="s">
        <v>11</v>
      </c>
      <c r="C5">
        <f t="shared" si="0"/>
        <v>0</v>
      </c>
      <c r="D5" t="s">
        <v>12</v>
      </c>
    </row>
    <row r="6" spans="1:20">
      <c r="A6" t="str">
        <f>'Population Definitions'!$A$6</f>
        <v>PLHIV 15+</v>
      </c>
      <c r="B6" t="s">
        <v>11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9" spans="1:20">
      <c r="A9" t="s">
        <v>25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11</v>
      </c>
      <c r="C10">
        <f t="shared" ref="C10:C15" si="1">IF(SUMPRODUCT(--(E10:T10&lt;&gt;""))=0,0,"N.A.")</f>
        <v>0</v>
      </c>
      <c r="D10" t="s">
        <v>12</v>
      </c>
    </row>
    <row r="11" spans="1:20">
      <c r="A11" t="str">
        <f>'Population Definitions'!$A$3</f>
        <v>Gen 5-14</v>
      </c>
      <c r="B11" t="s">
        <v>11</v>
      </c>
      <c r="C11">
        <f t="shared" si="1"/>
        <v>0</v>
      </c>
      <c r="D11" t="s">
        <v>12</v>
      </c>
    </row>
    <row r="12" spans="1:20">
      <c r="A12" t="str">
        <f>'Population Definitions'!$A$4</f>
        <v>Gen 15-64</v>
      </c>
      <c r="B12" t="s">
        <v>11</v>
      </c>
      <c r="C12">
        <f t="shared" si="1"/>
        <v>0</v>
      </c>
      <c r="D12" t="s">
        <v>12</v>
      </c>
    </row>
    <row r="13" spans="1:20">
      <c r="A13" t="str">
        <f>'Population Definitions'!$A$5</f>
        <v>Gen 65+</v>
      </c>
      <c r="B13" t="s">
        <v>11</v>
      </c>
      <c r="C13">
        <f t="shared" si="1"/>
        <v>0</v>
      </c>
      <c r="D13" t="s">
        <v>12</v>
      </c>
    </row>
    <row r="14" spans="1:20">
      <c r="A14" t="str">
        <f>'Population Definitions'!$A$6</f>
        <v>PLHIV 15+</v>
      </c>
      <c r="B14" t="s">
        <v>11</v>
      </c>
      <c r="C14">
        <f t="shared" si="1"/>
        <v>0</v>
      </c>
      <c r="D14" t="s">
        <v>12</v>
      </c>
    </row>
    <row r="15" spans="1:20">
      <c r="A15" t="str">
        <f>'Population Definitions'!$A$7</f>
        <v>Prisoners</v>
      </c>
      <c r="B15" t="s">
        <v>11</v>
      </c>
      <c r="C15">
        <f t="shared" si="1"/>
        <v>0</v>
      </c>
      <c r="D15" t="s">
        <v>12</v>
      </c>
    </row>
    <row r="17" spans="1:20">
      <c r="A17" t="s">
        <v>36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11</v>
      </c>
      <c r="C18">
        <f t="shared" ref="C18:C23" si="2">IF(SUMPRODUCT(--(E18:T18&lt;&gt;""))=0,0,"N.A.")</f>
        <v>0</v>
      </c>
      <c r="D18" t="s">
        <v>12</v>
      </c>
    </row>
    <row r="19" spans="1:20">
      <c r="A19" t="str">
        <f>'Population Definitions'!$A$3</f>
        <v>Gen 5-14</v>
      </c>
      <c r="B19" t="s">
        <v>11</v>
      </c>
      <c r="C19">
        <f t="shared" si="2"/>
        <v>0</v>
      </c>
      <c r="D19" t="s">
        <v>12</v>
      </c>
    </row>
    <row r="20" spans="1:20">
      <c r="A20" t="str">
        <f>'Population Definitions'!$A$4</f>
        <v>Gen 15-64</v>
      </c>
      <c r="B20" t="s">
        <v>11</v>
      </c>
      <c r="C20">
        <f t="shared" si="2"/>
        <v>0</v>
      </c>
      <c r="D20" t="s">
        <v>12</v>
      </c>
    </row>
    <row r="21" spans="1:20">
      <c r="A21" t="str">
        <f>'Population Definitions'!$A$5</f>
        <v>Gen 65+</v>
      </c>
      <c r="B21" t="s">
        <v>11</v>
      </c>
      <c r="C21">
        <f t="shared" si="2"/>
        <v>0</v>
      </c>
      <c r="D21" t="s">
        <v>12</v>
      </c>
    </row>
    <row r="22" spans="1:20">
      <c r="A22" t="str">
        <f>'Population Definitions'!$A$6</f>
        <v>PLHIV 15+</v>
      </c>
      <c r="B22" t="s">
        <v>11</v>
      </c>
      <c r="C22">
        <f t="shared" si="2"/>
        <v>0</v>
      </c>
      <c r="D22" t="s">
        <v>12</v>
      </c>
    </row>
    <row r="23" spans="1:20">
      <c r="A23" t="str">
        <f>'Population Definitions'!$A$7</f>
        <v>Prisoners</v>
      </c>
      <c r="B23" t="s">
        <v>11</v>
      </c>
      <c r="C23">
        <f t="shared" si="2"/>
        <v>0</v>
      </c>
      <c r="D23" t="s">
        <v>12</v>
      </c>
    </row>
    <row r="25" spans="1:20">
      <c r="A25" t="s">
        <v>47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11</v>
      </c>
      <c r="C26">
        <f t="shared" ref="C26:C31" si="3">IF(SUMPRODUCT(--(E26:T26&lt;&gt;""))=0,0,"N.A.")</f>
        <v>0</v>
      </c>
      <c r="D26" t="s">
        <v>12</v>
      </c>
    </row>
    <row r="27" spans="1:20">
      <c r="A27" t="str">
        <f>'Population Definitions'!$A$3</f>
        <v>Gen 5-14</v>
      </c>
      <c r="B27" t="s">
        <v>11</v>
      </c>
      <c r="C27">
        <f t="shared" si="3"/>
        <v>0</v>
      </c>
      <c r="D27" t="s">
        <v>12</v>
      </c>
    </row>
    <row r="28" spans="1:20">
      <c r="A28" t="str">
        <f>'Population Definitions'!$A$4</f>
        <v>Gen 15-64</v>
      </c>
      <c r="B28" t="s">
        <v>11</v>
      </c>
      <c r="C28">
        <f t="shared" si="3"/>
        <v>0</v>
      </c>
      <c r="D28" t="s">
        <v>12</v>
      </c>
    </row>
    <row r="29" spans="1:20">
      <c r="A29" t="str">
        <f>'Population Definitions'!$A$5</f>
        <v>Gen 65+</v>
      </c>
      <c r="B29" t="s">
        <v>11</v>
      </c>
      <c r="C29">
        <f t="shared" si="3"/>
        <v>0</v>
      </c>
      <c r="D29" t="s">
        <v>12</v>
      </c>
    </row>
    <row r="30" spans="1:20">
      <c r="A30" t="str">
        <f>'Population Definitions'!$A$6</f>
        <v>PLHIV 15+</v>
      </c>
      <c r="B30" t="s">
        <v>11</v>
      </c>
      <c r="C30">
        <f t="shared" si="3"/>
        <v>0</v>
      </c>
      <c r="D30" t="s">
        <v>12</v>
      </c>
    </row>
    <row r="31" spans="1:20">
      <c r="A31" t="str">
        <f>'Population Definitions'!$A$7</f>
        <v>Prisoners</v>
      </c>
      <c r="B31" t="s">
        <v>11</v>
      </c>
      <c r="C31">
        <f t="shared" si="3"/>
        <v>0</v>
      </c>
      <c r="D31" t="s">
        <v>12</v>
      </c>
    </row>
    <row r="33" spans="1:20">
      <c r="A33" t="s">
        <v>57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11</v>
      </c>
      <c r="C34">
        <f t="shared" ref="C34:C39" si="4">IF(SUMPRODUCT(--(E34:T34&lt;&gt;""))=0,0,"N.A.")</f>
        <v>0</v>
      </c>
      <c r="D34" t="s">
        <v>12</v>
      </c>
    </row>
    <row r="35" spans="1:20">
      <c r="A35" t="str">
        <f>'Population Definitions'!$A$3</f>
        <v>Gen 5-14</v>
      </c>
      <c r="B35" t="s">
        <v>11</v>
      </c>
      <c r="C35">
        <f t="shared" si="4"/>
        <v>0</v>
      </c>
      <c r="D35" t="s">
        <v>12</v>
      </c>
    </row>
    <row r="36" spans="1:20">
      <c r="A36" t="str">
        <f>'Population Definitions'!$A$4</f>
        <v>Gen 15-64</v>
      </c>
      <c r="B36" t="s">
        <v>11</v>
      </c>
      <c r="C36">
        <f t="shared" si="4"/>
        <v>0</v>
      </c>
      <c r="D36" t="s">
        <v>12</v>
      </c>
    </row>
    <row r="37" spans="1:20">
      <c r="A37" t="str">
        <f>'Population Definitions'!$A$5</f>
        <v>Gen 65+</v>
      </c>
      <c r="B37" t="s">
        <v>11</v>
      </c>
      <c r="C37">
        <f t="shared" si="4"/>
        <v>0</v>
      </c>
      <c r="D37" t="s">
        <v>12</v>
      </c>
    </row>
    <row r="38" spans="1:20">
      <c r="A38" t="str">
        <f>'Population Definitions'!$A$6</f>
        <v>PLHIV 15+</v>
      </c>
      <c r="B38" t="s">
        <v>11</v>
      </c>
      <c r="C38">
        <f t="shared" si="4"/>
        <v>0</v>
      </c>
      <c r="D38" t="s">
        <v>12</v>
      </c>
    </row>
    <row r="39" spans="1:20">
      <c r="A39" t="str">
        <f>'Population Definitions'!$A$7</f>
        <v>Prisoners</v>
      </c>
      <c r="B39" t="s">
        <v>11</v>
      </c>
      <c r="C39">
        <f t="shared" si="4"/>
        <v>0</v>
      </c>
      <c r="D39" t="s">
        <v>12</v>
      </c>
    </row>
    <row r="41" spans="1:20">
      <c r="A41" t="s">
        <v>67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11</v>
      </c>
      <c r="C42">
        <f t="shared" ref="C42:C47" si="5">IF(SUMPRODUCT(--(E42:T42&lt;&gt;""))=0,0,"N.A.")</f>
        <v>0</v>
      </c>
      <c r="D42" t="s">
        <v>12</v>
      </c>
    </row>
    <row r="43" spans="1:20">
      <c r="A43" t="str">
        <f>'Population Definitions'!$A$3</f>
        <v>Gen 5-14</v>
      </c>
      <c r="B43" t="s">
        <v>11</v>
      </c>
      <c r="C43">
        <f t="shared" si="5"/>
        <v>0</v>
      </c>
      <c r="D43" t="s">
        <v>12</v>
      </c>
    </row>
    <row r="44" spans="1:20">
      <c r="A44" t="str">
        <f>'Population Definitions'!$A$4</f>
        <v>Gen 15-64</v>
      </c>
      <c r="B44" t="s">
        <v>11</v>
      </c>
      <c r="C44">
        <f t="shared" si="5"/>
        <v>0</v>
      </c>
      <c r="D44" t="s">
        <v>12</v>
      </c>
    </row>
    <row r="45" spans="1:20">
      <c r="A45" t="str">
        <f>'Population Definitions'!$A$5</f>
        <v>Gen 65+</v>
      </c>
      <c r="B45" t="s">
        <v>11</v>
      </c>
      <c r="C45">
        <f t="shared" si="5"/>
        <v>0</v>
      </c>
      <c r="D45" t="s">
        <v>12</v>
      </c>
    </row>
    <row r="46" spans="1:20">
      <c r="A46" t="str">
        <f>'Population Definitions'!$A$6</f>
        <v>PLHIV 15+</v>
      </c>
      <c r="B46" t="s">
        <v>11</v>
      </c>
      <c r="C46">
        <f t="shared" si="5"/>
        <v>0</v>
      </c>
      <c r="D46" t="s">
        <v>12</v>
      </c>
    </row>
    <row r="47" spans="1:20">
      <c r="A47" t="str">
        <f>'Population Definitions'!$A$7</f>
        <v>Prisoners</v>
      </c>
      <c r="B47" t="s">
        <v>11</v>
      </c>
      <c r="C47">
        <f t="shared" si="5"/>
        <v>0</v>
      </c>
      <c r="D47" t="s">
        <v>12</v>
      </c>
    </row>
    <row r="49" spans="1:20">
      <c r="A49" t="s">
        <v>76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11</v>
      </c>
      <c r="C50">
        <f t="shared" ref="C50:C55" si="6">IF(SUMPRODUCT(--(E50:T50&lt;&gt;""))=0,0,"N.A.")</f>
        <v>0</v>
      </c>
      <c r="D50" t="s">
        <v>12</v>
      </c>
    </row>
    <row r="51" spans="1:20">
      <c r="A51" t="str">
        <f>'Population Definitions'!$A$3</f>
        <v>Gen 5-14</v>
      </c>
      <c r="B51" t="s">
        <v>11</v>
      </c>
      <c r="C51">
        <f t="shared" si="6"/>
        <v>0</v>
      </c>
      <c r="D51" t="s">
        <v>12</v>
      </c>
    </row>
    <row r="52" spans="1:20">
      <c r="A52" t="str">
        <f>'Population Definitions'!$A$4</f>
        <v>Gen 15-64</v>
      </c>
      <c r="B52" t="s">
        <v>11</v>
      </c>
      <c r="C52">
        <f t="shared" si="6"/>
        <v>0</v>
      </c>
      <c r="D52" t="s">
        <v>12</v>
      </c>
    </row>
    <row r="53" spans="1:20">
      <c r="A53" t="str">
        <f>'Population Definitions'!$A$5</f>
        <v>Gen 65+</v>
      </c>
      <c r="B53" t="s">
        <v>11</v>
      </c>
      <c r="C53">
        <f t="shared" si="6"/>
        <v>0</v>
      </c>
      <c r="D53" t="s">
        <v>12</v>
      </c>
    </row>
    <row r="54" spans="1:20">
      <c r="A54" t="str">
        <f>'Population Definitions'!$A$6</f>
        <v>PLHIV 15+</v>
      </c>
      <c r="B54" t="s">
        <v>11</v>
      </c>
      <c r="C54">
        <f t="shared" si="6"/>
        <v>0</v>
      </c>
      <c r="D54" t="s">
        <v>12</v>
      </c>
    </row>
    <row r="55" spans="1:20">
      <c r="A55" t="str">
        <f>'Population Definitions'!$A$7</f>
        <v>Prisoners</v>
      </c>
      <c r="B55" t="s">
        <v>11</v>
      </c>
      <c r="C55">
        <f t="shared" si="6"/>
        <v>0</v>
      </c>
      <c r="D55" t="s">
        <v>12</v>
      </c>
    </row>
    <row r="57" spans="1:20">
      <c r="A57" t="s">
        <v>85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11</v>
      </c>
      <c r="C58">
        <f t="shared" ref="C58:C63" si="7">IF(SUMPRODUCT(--(E58:T58&lt;&gt;""))=0,0,"N.A.")</f>
        <v>0</v>
      </c>
      <c r="D58" t="s">
        <v>12</v>
      </c>
    </row>
    <row r="59" spans="1:20">
      <c r="A59" t="str">
        <f>'Population Definitions'!$A$3</f>
        <v>Gen 5-14</v>
      </c>
      <c r="B59" t="s">
        <v>11</v>
      </c>
      <c r="C59">
        <f t="shared" si="7"/>
        <v>0</v>
      </c>
      <c r="D59" t="s">
        <v>12</v>
      </c>
    </row>
    <row r="60" spans="1:20">
      <c r="A60" t="str">
        <f>'Population Definitions'!$A$4</f>
        <v>Gen 15-64</v>
      </c>
      <c r="B60" t="s">
        <v>11</v>
      </c>
      <c r="C60">
        <f t="shared" si="7"/>
        <v>0</v>
      </c>
      <c r="D60" t="s">
        <v>12</v>
      </c>
    </row>
    <row r="61" spans="1:20">
      <c r="A61" t="str">
        <f>'Population Definitions'!$A$5</f>
        <v>Gen 65+</v>
      </c>
      <c r="B61" t="s">
        <v>11</v>
      </c>
      <c r="C61">
        <f t="shared" si="7"/>
        <v>0</v>
      </c>
      <c r="D61" t="s">
        <v>12</v>
      </c>
    </row>
    <row r="62" spans="1:20">
      <c r="A62" t="str">
        <f>'Population Definitions'!$A$6</f>
        <v>PLHIV 15+</v>
      </c>
      <c r="B62" t="s">
        <v>11</v>
      </c>
      <c r="C62">
        <f t="shared" si="7"/>
        <v>0</v>
      </c>
      <c r="D62" t="s">
        <v>12</v>
      </c>
    </row>
    <row r="63" spans="1:20">
      <c r="A63" t="str">
        <f>'Population Definitions'!$A$7</f>
        <v>Prisoners</v>
      </c>
      <c r="B63" t="s">
        <v>11</v>
      </c>
      <c r="C63">
        <f t="shared" si="7"/>
        <v>0</v>
      </c>
      <c r="D63" t="s">
        <v>12</v>
      </c>
    </row>
    <row r="65" spans="1:20">
      <c r="A65" t="s">
        <v>93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11</v>
      </c>
      <c r="C66">
        <f t="shared" ref="C66:C71" si="8">IF(SUMPRODUCT(--(E66:T66&lt;&gt;""))=0,0,"N.A.")</f>
        <v>0</v>
      </c>
      <c r="D66" t="s">
        <v>12</v>
      </c>
    </row>
    <row r="67" spans="1:20">
      <c r="A67" t="str">
        <f>'Population Definitions'!$A$3</f>
        <v>Gen 5-14</v>
      </c>
      <c r="B67" t="s">
        <v>11</v>
      </c>
      <c r="C67">
        <f t="shared" si="8"/>
        <v>0</v>
      </c>
      <c r="D67" t="s">
        <v>12</v>
      </c>
    </row>
    <row r="68" spans="1:20">
      <c r="A68" t="str">
        <f>'Population Definitions'!$A$4</f>
        <v>Gen 15-64</v>
      </c>
      <c r="B68" t="s">
        <v>11</v>
      </c>
      <c r="C68">
        <f t="shared" si="8"/>
        <v>0</v>
      </c>
      <c r="D68" t="s">
        <v>12</v>
      </c>
    </row>
    <row r="69" spans="1:20">
      <c r="A69" t="str">
        <f>'Population Definitions'!$A$5</f>
        <v>Gen 65+</v>
      </c>
      <c r="B69" t="s">
        <v>11</v>
      </c>
      <c r="C69">
        <f t="shared" si="8"/>
        <v>0</v>
      </c>
      <c r="D69" t="s">
        <v>12</v>
      </c>
    </row>
    <row r="70" spans="1:20">
      <c r="A70" t="str">
        <f>'Population Definitions'!$A$6</f>
        <v>PLHIV 15+</v>
      </c>
      <c r="B70" t="s">
        <v>11</v>
      </c>
      <c r="C70">
        <f t="shared" si="8"/>
        <v>0</v>
      </c>
      <c r="D70" t="s">
        <v>12</v>
      </c>
    </row>
    <row r="71" spans="1:20">
      <c r="A71" t="str">
        <f>'Population Definitions'!$A$7</f>
        <v>Prisoners</v>
      </c>
      <c r="B71" t="s">
        <v>11</v>
      </c>
      <c r="C71">
        <f t="shared" si="8"/>
        <v>0</v>
      </c>
      <c r="D71" t="s">
        <v>12</v>
      </c>
    </row>
  </sheetData>
  <dataValidations count="54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6">
      <formula1>"Number"</formula1>
    </dataValidation>
    <dataValidation type="list" showInputMessage="1" showErrorMessage="1" sqref="B37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5">
      <formula1>"Number"</formula1>
    </dataValidation>
    <dataValidation type="list" showInputMessage="1" showErrorMessage="1" sqref="B46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4">
      <formula1>"Number"</formula1>
    </dataValidation>
    <dataValidation type="list" showInputMessage="1" showErrorMessage="1" sqref="B55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3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9"/>
  <sheetViews>
    <sheetView workbookViewId="0">
      <selection activeCell="P44" sqref="P44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15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 t="str">
        <f t="shared" ref="C2:C7" si="0">IF(SUMPRODUCT(--(E2:T2&lt;&gt;""))=0,0,"N.A.")</f>
        <v>N.A.</v>
      </c>
      <c r="D2" t="s">
        <v>12</v>
      </c>
      <c r="P2">
        <v>4.1999999999999997E-3</v>
      </c>
      <c r="R2">
        <v>4.8999999999999998E-3</v>
      </c>
    </row>
    <row r="3" spans="1:20">
      <c r="A3" t="str">
        <f>'Population Definitions'!$A$3</f>
        <v>Gen 5-14</v>
      </c>
      <c r="B3" t="s">
        <v>10</v>
      </c>
      <c r="C3" t="str">
        <f t="shared" si="0"/>
        <v>N.A.</v>
      </c>
      <c r="D3" t="s">
        <v>12</v>
      </c>
      <c r="P3">
        <v>4.1999999999999997E-3</v>
      </c>
      <c r="R3">
        <v>4.8999999999999998E-3</v>
      </c>
    </row>
    <row r="4" spans="1:20">
      <c r="A4" t="str">
        <f>'Population Definitions'!$A$4</f>
        <v>Gen 15-64</v>
      </c>
      <c r="B4" t="s">
        <v>10</v>
      </c>
      <c r="C4" t="str">
        <f t="shared" si="0"/>
        <v>N.A.</v>
      </c>
      <c r="D4" t="s">
        <v>12</v>
      </c>
      <c r="P4">
        <v>9.5999999999999992E-3</v>
      </c>
      <c r="R4">
        <v>9.4999999999999998E-3</v>
      </c>
    </row>
    <row r="5" spans="1:20">
      <c r="A5" t="str">
        <f>'Population Definitions'!$A$5</f>
        <v>Gen 65+</v>
      </c>
      <c r="B5" t="s">
        <v>10</v>
      </c>
      <c r="C5" t="str">
        <f t="shared" si="0"/>
        <v>N.A.</v>
      </c>
      <c r="D5" t="s">
        <v>12</v>
      </c>
      <c r="P5">
        <v>9.5999999999999992E-3</v>
      </c>
      <c r="R5">
        <v>9.4999999999999998E-3</v>
      </c>
    </row>
    <row r="6" spans="1:20">
      <c r="A6" t="str">
        <f>'Population Definitions'!$A$6</f>
        <v>PLHIV 15+</v>
      </c>
      <c r="B6" t="s">
        <v>10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</v>
      </c>
      <c r="D7" t="s">
        <v>12</v>
      </c>
    </row>
    <row r="9" spans="1:20">
      <c r="A9" t="s">
        <v>26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 t="str">
        <f t="shared" ref="C10:C15" si="1">IF(SUMPRODUCT(--(E10:T10&lt;&gt;""))=0,0,"N.A.")</f>
        <v>N.A.</v>
      </c>
      <c r="D10" t="s">
        <v>12</v>
      </c>
      <c r="P10">
        <v>2.8E-3</v>
      </c>
      <c r="R10">
        <v>3.2699999999999999E-3</v>
      </c>
    </row>
    <row r="11" spans="1:20">
      <c r="A11" t="str">
        <f>'Population Definitions'!$A$3</f>
        <v>Gen 5-14</v>
      </c>
      <c r="B11" t="s">
        <v>10</v>
      </c>
      <c r="C11" t="str">
        <f t="shared" si="1"/>
        <v>N.A.</v>
      </c>
      <c r="D11" t="s">
        <v>12</v>
      </c>
      <c r="P11">
        <v>2.8E-3</v>
      </c>
      <c r="R11">
        <v>3.2699999999999999E-3</v>
      </c>
    </row>
    <row r="12" spans="1:20">
      <c r="A12" t="str">
        <f>'Population Definitions'!$A$4</f>
        <v>Gen 15-64</v>
      </c>
      <c r="B12" t="s">
        <v>10</v>
      </c>
      <c r="C12" t="str">
        <f t="shared" si="1"/>
        <v>N.A.</v>
      </c>
      <c r="D12" t="s">
        <v>12</v>
      </c>
      <c r="P12">
        <v>6.1000000000000004E-3</v>
      </c>
      <c r="R12">
        <v>6.3299999999999997E-3</v>
      </c>
    </row>
    <row r="13" spans="1:20">
      <c r="A13" t="str">
        <f>'Population Definitions'!$A$5</f>
        <v>Gen 65+</v>
      </c>
      <c r="B13" t="s">
        <v>10</v>
      </c>
      <c r="C13" t="str">
        <f t="shared" si="1"/>
        <v>N.A.</v>
      </c>
      <c r="D13" t="s">
        <v>12</v>
      </c>
      <c r="P13">
        <v>6.1000000000000004E-3</v>
      </c>
      <c r="R13">
        <v>6.3299999999999997E-3</v>
      </c>
    </row>
    <row r="14" spans="1:20">
      <c r="A14" t="str">
        <f>'Population Definitions'!$A$6</f>
        <v>PLHIV 15+</v>
      </c>
      <c r="B14" t="s">
        <v>10</v>
      </c>
      <c r="C14">
        <f t="shared" si="1"/>
        <v>0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</v>
      </c>
      <c r="D15" t="s">
        <v>12</v>
      </c>
    </row>
    <row r="17" spans="1:20">
      <c r="A17" t="s">
        <v>37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>
        <f t="shared" ref="C18:C23" si="2">IF(SUMPRODUCT(--(E18:T18&lt;&gt;""))=0,0,"N.A.")</f>
        <v>0</v>
      </c>
      <c r="D18" t="s">
        <v>12</v>
      </c>
    </row>
    <row r="19" spans="1:20">
      <c r="A19" t="str">
        <f>'Population Definitions'!$A$3</f>
        <v>Gen 5-14</v>
      </c>
      <c r="B19" t="s">
        <v>10</v>
      </c>
      <c r="C19">
        <f t="shared" si="2"/>
        <v>0</v>
      </c>
      <c r="D19" t="s">
        <v>12</v>
      </c>
    </row>
    <row r="20" spans="1:20">
      <c r="A20" t="str">
        <f>'Population Definitions'!$A$4</f>
        <v>Gen 15-64</v>
      </c>
      <c r="B20" t="s">
        <v>10</v>
      </c>
      <c r="C20">
        <f t="shared" si="2"/>
        <v>0</v>
      </c>
      <c r="D20" t="s">
        <v>12</v>
      </c>
    </row>
    <row r="21" spans="1:20">
      <c r="A21" t="str">
        <f>'Population Definitions'!$A$5</f>
        <v>Gen 65+</v>
      </c>
      <c r="B21" t="s">
        <v>10</v>
      </c>
      <c r="C21">
        <f t="shared" si="2"/>
        <v>0</v>
      </c>
      <c r="D21" t="s">
        <v>12</v>
      </c>
    </row>
    <row r="22" spans="1:20">
      <c r="A22" t="str">
        <f>'Population Definitions'!$A$6</f>
        <v>PLHIV 15+</v>
      </c>
      <c r="B22" t="s">
        <v>10</v>
      </c>
      <c r="C22">
        <f t="shared" si="2"/>
        <v>0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</v>
      </c>
      <c r="D23" t="s">
        <v>12</v>
      </c>
    </row>
    <row r="25" spans="1:20">
      <c r="A25" t="s">
        <v>48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>
        <f t="shared" ref="C26:C31" si="3">IF(SUMPRODUCT(--(E26:T26&lt;&gt;""))=0,0,"N.A.")</f>
        <v>0</v>
      </c>
      <c r="D26" t="s">
        <v>12</v>
      </c>
    </row>
    <row r="27" spans="1:20">
      <c r="A27" t="str">
        <f>'Population Definitions'!$A$3</f>
        <v>Gen 5-14</v>
      </c>
      <c r="B27" t="s">
        <v>10</v>
      </c>
      <c r="C27">
        <f t="shared" si="3"/>
        <v>0</v>
      </c>
      <c r="D27" t="s">
        <v>12</v>
      </c>
    </row>
    <row r="28" spans="1:20">
      <c r="A28" t="str">
        <f>'Population Definitions'!$A$4</f>
        <v>Gen 15-64</v>
      </c>
      <c r="B28" t="s">
        <v>10</v>
      </c>
      <c r="C28">
        <f t="shared" si="3"/>
        <v>0</v>
      </c>
      <c r="D28" t="s">
        <v>12</v>
      </c>
    </row>
    <row r="29" spans="1:20">
      <c r="A29" t="str">
        <f>'Population Definitions'!$A$5</f>
        <v>Gen 65+</v>
      </c>
      <c r="B29" t="s">
        <v>10</v>
      </c>
      <c r="C29">
        <f t="shared" si="3"/>
        <v>0</v>
      </c>
      <c r="D29" t="s">
        <v>12</v>
      </c>
    </row>
    <row r="30" spans="1:20">
      <c r="A30" t="str">
        <f>'Population Definitions'!$A$6</f>
        <v>PLHIV 15+</v>
      </c>
      <c r="B30" t="s">
        <v>10</v>
      </c>
      <c r="C30">
        <f t="shared" si="3"/>
        <v>0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0</v>
      </c>
      <c r="D31" t="s">
        <v>12</v>
      </c>
    </row>
    <row r="33" spans="1:20">
      <c r="A33" t="s">
        <v>58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4">IF(SUMPRODUCT(--(E34:T34&lt;&gt;""))=0,0,"N.A.")</f>
        <v>0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4"/>
        <v>0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4"/>
        <v>0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4"/>
        <v>0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4"/>
        <v>0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</v>
      </c>
      <c r="D39" t="s">
        <v>12</v>
      </c>
    </row>
    <row r="41" spans="1:20">
      <c r="A41" t="s">
        <v>68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 t="str">
        <f t="shared" ref="C42:C47" si="5">IF(SUMPRODUCT(--(E42:T42&lt;&gt;""))=0,0,"N.A.")</f>
        <v>N.A.</v>
      </c>
      <c r="D42" t="s">
        <v>12</v>
      </c>
      <c r="P42">
        <v>1.4E-3</v>
      </c>
      <c r="R42">
        <v>1.6299999999999999E-3</v>
      </c>
    </row>
    <row r="43" spans="1:20">
      <c r="A43" t="str">
        <f>'Population Definitions'!$A$3</f>
        <v>Gen 5-14</v>
      </c>
      <c r="B43" t="s">
        <v>10</v>
      </c>
      <c r="C43" t="str">
        <f t="shared" si="5"/>
        <v>N.A.</v>
      </c>
      <c r="D43" t="s">
        <v>12</v>
      </c>
      <c r="P43">
        <v>1.4E-3</v>
      </c>
      <c r="R43">
        <v>1.6299999999999999E-3</v>
      </c>
    </row>
    <row r="44" spans="1:20">
      <c r="A44" t="str">
        <f>'Population Definitions'!$A$4</f>
        <v>Gen 15-64</v>
      </c>
      <c r="B44" t="s">
        <v>10</v>
      </c>
      <c r="C44" t="str">
        <f t="shared" si="5"/>
        <v>N.A.</v>
      </c>
      <c r="D44" t="s">
        <v>12</v>
      </c>
      <c r="P44">
        <v>3.2000000000000002E-3</v>
      </c>
      <c r="R44">
        <v>3.1670000000000001E-3</v>
      </c>
    </row>
    <row r="45" spans="1:20">
      <c r="A45" t="str">
        <f>'Population Definitions'!$A$5</f>
        <v>Gen 65+</v>
      </c>
      <c r="B45" t="s">
        <v>10</v>
      </c>
      <c r="C45" t="str">
        <f t="shared" si="5"/>
        <v>N.A.</v>
      </c>
      <c r="D45" t="s">
        <v>12</v>
      </c>
      <c r="P45">
        <v>3.2000000000000002E-3</v>
      </c>
      <c r="R45">
        <v>3.1670000000000001E-3</v>
      </c>
    </row>
    <row r="46" spans="1:20">
      <c r="A46" t="str">
        <f>'Population Definitions'!$A$6</f>
        <v>PLHIV 15+</v>
      </c>
      <c r="B46" t="s">
        <v>10</v>
      </c>
      <c r="C46">
        <f t="shared" si="5"/>
        <v>0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0</v>
      </c>
      <c r="D47" t="s">
        <v>12</v>
      </c>
    </row>
    <row r="49" spans="1:20">
      <c r="A49" t="s">
        <v>77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>
        <f t="shared" ref="C50:C55" si="6">IF(SUMPRODUCT(--(E50:T50&lt;&gt;""))=0,0,"N.A.")</f>
        <v>0</v>
      </c>
      <c r="D50" t="s">
        <v>12</v>
      </c>
    </row>
    <row r="51" spans="1:20">
      <c r="A51" t="str">
        <f>'Population Definitions'!$A$3</f>
        <v>Gen 5-14</v>
      </c>
      <c r="B51" t="s">
        <v>10</v>
      </c>
      <c r="C51">
        <f t="shared" si="6"/>
        <v>0</v>
      </c>
      <c r="D51" t="s">
        <v>12</v>
      </c>
    </row>
    <row r="52" spans="1:20">
      <c r="A52" t="str">
        <f>'Population Definitions'!$A$4</f>
        <v>Gen 15-64</v>
      </c>
      <c r="B52" t="s">
        <v>10</v>
      </c>
      <c r="C52">
        <f t="shared" si="6"/>
        <v>0</v>
      </c>
      <c r="D52" t="s">
        <v>12</v>
      </c>
    </row>
    <row r="53" spans="1:20">
      <c r="A53" t="str">
        <f>'Population Definitions'!$A$5</f>
        <v>Gen 65+</v>
      </c>
      <c r="B53" t="s">
        <v>10</v>
      </c>
      <c r="C53">
        <f t="shared" si="6"/>
        <v>0</v>
      </c>
      <c r="D53" t="s">
        <v>12</v>
      </c>
    </row>
    <row r="54" spans="1:20">
      <c r="A54" t="str">
        <f>'Population Definitions'!$A$6</f>
        <v>PLHIV 15+</v>
      </c>
      <c r="B54" t="s">
        <v>10</v>
      </c>
      <c r="C54">
        <f t="shared" si="6"/>
        <v>0</v>
      </c>
      <c r="D54" t="s">
        <v>12</v>
      </c>
    </row>
    <row r="55" spans="1:20">
      <c r="A55" t="str">
        <f>'Population Definitions'!$A$7</f>
        <v>Prisoners</v>
      </c>
      <c r="B55" t="s">
        <v>10</v>
      </c>
      <c r="C55">
        <f t="shared" si="6"/>
        <v>0</v>
      </c>
      <c r="D55" t="s">
        <v>12</v>
      </c>
    </row>
    <row r="57" spans="1:20">
      <c r="A57" t="s">
        <v>86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10</v>
      </c>
      <c r="C58">
        <f t="shared" ref="C58:C63" si="7">IF(SUMPRODUCT(--(E58:T58&lt;&gt;""))=0,0,"N.A.")</f>
        <v>0</v>
      </c>
      <c r="D58" t="s">
        <v>12</v>
      </c>
    </row>
    <row r="59" spans="1:20">
      <c r="A59" t="str">
        <f>'Population Definitions'!$A$3</f>
        <v>Gen 5-14</v>
      </c>
      <c r="B59" t="s">
        <v>10</v>
      </c>
      <c r="C59">
        <f t="shared" si="7"/>
        <v>0</v>
      </c>
      <c r="D59" t="s">
        <v>12</v>
      </c>
    </row>
    <row r="60" spans="1:20">
      <c r="A60" t="str">
        <f>'Population Definitions'!$A$4</f>
        <v>Gen 15-64</v>
      </c>
      <c r="B60" t="s">
        <v>10</v>
      </c>
      <c r="C60">
        <f t="shared" si="7"/>
        <v>0</v>
      </c>
      <c r="D60" t="s">
        <v>12</v>
      </c>
    </row>
    <row r="61" spans="1:20">
      <c r="A61" t="str">
        <f>'Population Definitions'!$A$5</f>
        <v>Gen 65+</v>
      </c>
      <c r="B61" t="s">
        <v>10</v>
      </c>
      <c r="C61">
        <f t="shared" si="7"/>
        <v>0</v>
      </c>
      <c r="D61" t="s">
        <v>12</v>
      </c>
    </row>
    <row r="62" spans="1:20">
      <c r="A62" t="str">
        <f>'Population Definitions'!$A$6</f>
        <v>PLHIV 15+</v>
      </c>
      <c r="B62" t="s">
        <v>10</v>
      </c>
      <c r="C62">
        <f t="shared" si="7"/>
        <v>0</v>
      </c>
      <c r="D62" t="s">
        <v>12</v>
      </c>
    </row>
    <row r="63" spans="1:20">
      <c r="A63" t="str">
        <f>'Population Definitions'!$A$7</f>
        <v>Prisoners</v>
      </c>
      <c r="B63" t="s">
        <v>10</v>
      </c>
      <c r="C63">
        <f t="shared" si="7"/>
        <v>0</v>
      </c>
      <c r="D63" t="s">
        <v>12</v>
      </c>
    </row>
    <row r="65" spans="1:20">
      <c r="A65" t="s">
        <v>94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10</v>
      </c>
      <c r="C66">
        <f t="shared" ref="C66:C71" si="8">IF(SUMPRODUCT(--(E66:T66&lt;&gt;""))=0,0,"N.A.")</f>
        <v>0</v>
      </c>
      <c r="D66" t="s">
        <v>12</v>
      </c>
    </row>
    <row r="67" spans="1:20">
      <c r="A67" t="str">
        <f>'Population Definitions'!$A$3</f>
        <v>Gen 5-14</v>
      </c>
      <c r="B67" t="s">
        <v>10</v>
      </c>
      <c r="C67">
        <f t="shared" si="8"/>
        <v>0</v>
      </c>
      <c r="D67" t="s">
        <v>12</v>
      </c>
    </row>
    <row r="68" spans="1:20">
      <c r="A68" t="str">
        <f>'Population Definitions'!$A$4</f>
        <v>Gen 15-64</v>
      </c>
      <c r="B68" t="s">
        <v>10</v>
      </c>
      <c r="C68">
        <f t="shared" si="8"/>
        <v>0</v>
      </c>
      <c r="D68" t="s">
        <v>12</v>
      </c>
    </row>
    <row r="69" spans="1:20">
      <c r="A69" t="str">
        <f>'Population Definitions'!$A$5</f>
        <v>Gen 65+</v>
      </c>
      <c r="B69" t="s">
        <v>10</v>
      </c>
      <c r="C69">
        <f t="shared" si="8"/>
        <v>0</v>
      </c>
      <c r="D69" t="s">
        <v>12</v>
      </c>
    </row>
    <row r="70" spans="1:20">
      <c r="A70" t="str">
        <f>'Population Definitions'!$A$6</f>
        <v>PLHIV 15+</v>
      </c>
      <c r="B70" t="s">
        <v>10</v>
      </c>
      <c r="C70">
        <f t="shared" si="8"/>
        <v>0</v>
      </c>
      <c r="D70" t="s">
        <v>12</v>
      </c>
    </row>
    <row r="71" spans="1:20">
      <c r="A71" t="str">
        <f>'Population Definitions'!$A$7</f>
        <v>Prisoners</v>
      </c>
      <c r="B71" t="s">
        <v>10</v>
      </c>
      <c r="C71">
        <f t="shared" si="8"/>
        <v>0</v>
      </c>
      <c r="D71" t="s">
        <v>12</v>
      </c>
    </row>
    <row r="73" spans="1:20">
      <c r="A73" t="s">
        <v>122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10</v>
      </c>
      <c r="C74">
        <f>IF(SUMPRODUCT(--(E74:T74&lt;&gt;""))=0,0.096,"N.A.")</f>
        <v>9.6000000000000002E-2</v>
      </c>
      <c r="D74" t="s">
        <v>12</v>
      </c>
    </row>
    <row r="75" spans="1:20">
      <c r="A75" t="str">
        <f>'Population Definitions'!$A$3</f>
        <v>Gen 5-14</v>
      </c>
      <c r="B75" t="s">
        <v>10</v>
      </c>
      <c r="C75">
        <f>IF(SUMPRODUCT(--(E75:T75&lt;&gt;""))=0,0.096,"N.A.")</f>
        <v>9.6000000000000002E-2</v>
      </c>
      <c r="D75" t="s">
        <v>12</v>
      </c>
    </row>
    <row r="76" spans="1:20">
      <c r="A76" t="str">
        <f>'Population Definitions'!$A$4</f>
        <v>Gen 15-64</v>
      </c>
      <c r="B76" t="s">
        <v>10</v>
      </c>
      <c r="C76">
        <f>IF(SUMPRODUCT(--(E76:T76&lt;&gt;""))=0,0.096,"N.A.")</f>
        <v>9.6000000000000002E-2</v>
      </c>
      <c r="D76" t="s">
        <v>12</v>
      </c>
    </row>
    <row r="77" spans="1:20">
      <c r="A77" t="str">
        <f>'Population Definitions'!$A$5</f>
        <v>Gen 65+</v>
      </c>
      <c r="B77" t="s">
        <v>10</v>
      </c>
      <c r="C77">
        <f>IF(SUMPRODUCT(--(E77:T77&lt;&gt;""))=0,0.096,"N.A.")</f>
        <v>9.6000000000000002E-2</v>
      </c>
      <c r="D77" t="s">
        <v>12</v>
      </c>
    </row>
    <row r="78" spans="1:20">
      <c r="A78" t="str">
        <f>'Population Definitions'!$A$6</f>
        <v>PLHIV 15+</v>
      </c>
      <c r="B78" t="s">
        <v>10</v>
      </c>
      <c r="C78">
        <f>IF(SUMPRODUCT(--(E78:T78&lt;&gt;""))=0,0,"N.A.")</f>
        <v>0</v>
      </c>
      <c r="D78" t="s">
        <v>12</v>
      </c>
    </row>
    <row r="79" spans="1:20">
      <c r="A79" t="str">
        <f>'Population Definitions'!$A$7</f>
        <v>Prisoners</v>
      </c>
      <c r="B79" t="s">
        <v>10</v>
      </c>
      <c r="C79">
        <f>IF(SUMPRODUCT(--(E79:T79&lt;&gt;""))=0,0,"N.A.")</f>
        <v>0</v>
      </c>
      <c r="D79" t="s">
        <v>12</v>
      </c>
    </row>
  </sheetData>
  <dataValidations count="60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10">
      <formula1>"Fraction"</formula1>
    </dataValidation>
    <dataValidation type="list" showInputMessage="1" showErrorMessage="1" sqref="B11">
      <formula1>"Fraction"</formula1>
    </dataValidation>
    <dataValidation type="list" showInputMessage="1" showErrorMessage="1" sqref="B12">
      <formula1>"Fraction"</formula1>
    </dataValidation>
    <dataValidation type="list" showInputMessage="1" showErrorMessage="1" sqref="B13">
      <formula1>"Fraction"</formula1>
    </dataValidation>
    <dataValidation type="list" showInputMessage="1" showErrorMessage="1" sqref="B14">
      <formula1>"Fraction"</formula1>
    </dataValidation>
    <dataValidation type="list" showInputMessage="1" showErrorMessage="1" sqref="B15">
      <formula1>"Fraction"</formula1>
    </dataValidation>
    <dataValidation type="list" showInputMessage="1" showErrorMessage="1" sqref="B18">
      <formula1>"Fraction"</formula1>
    </dataValidation>
    <dataValidation type="list" showInputMessage="1" showErrorMessage="1" sqref="B19">
      <formula1>"Fraction"</formula1>
    </dataValidation>
    <dataValidation type="list" showInputMessage="1" showErrorMessage="1" sqref="B20">
      <formula1>"Fraction"</formula1>
    </dataValidation>
    <dataValidation type="list" showInputMessage="1" showErrorMessage="1" sqref="B21">
      <formula1>"Fraction"</formula1>
    </dataValidation>
    <dataValidation type="list" showInputMessage="1" showErrorMessage="1" sqref="B22">
      <formula1>"Fraction"</formula1>
    </dataValidation>
    <dataValidation type="list" showInputMessage="1" showErrorMessage="1" sqref="B23">
      <formula1>"Fraction"</formula1>
    </dataValidation>
    <dataValidation type="list" showInputMessage="1" showErrorMessage="1" sqref="B26">
      <formula1>"Fraction"</formula1>
    </dataValidation>
    <dataValidation type="list" showInputMessage="1" showErrorMessage="1" sqref="B27">
      <formula1>"Fraction"</formula1>
    </dataValidation>
    <dataValidation type="list" showInputMessage="1" showErrorMessage="1" sqref="B28">
      <formula1>"Fraction"</formula1>
    </dataValidation>
    <dataValidation type="list" showInputMessage="1" showErrorMessage="1" sqref="B29">
      <formula1>"Fraction"</formula1>
    </dataValidation>
    <dataValidation type="list" showInputMessage="1" showErrorMessage="1" sqref="B30">
      <formula1>"Fraction"</formula1>
    </dataValidation>
    <dataValidation type="list" showInputMessage="1" showErrorMessage="1" sqref="B31">
      <formula1>"Fraction"</formula1>
    </dataValidation>
    <dataValidation type="list" showInputMessage="1" showErrorMessage="1" sqref="B34">
      <formula1>"Fraction"</formula1>
    </dataValidation>
    <dataValidation type="list" showInputMessage="1" showErrorMessage="1" sqref="B35">
      <formula1>"Fraction"</formula1>
    </dataValidation>
    <dataValidation type="list" showInputMessage="1" showErrorMessage="1" sqref="B36">
      <formula1>"Fraction"</formula1>
    </dataValidation>
    <dataValidation type="list" showInputMessage="1" showErrorMessage="1" sqref="B37">
      <formula1>"Fraction"</formula1>
    </dataValidation>
    <dataValidation type="list" showInputMessage="1" showErrorMessage="1" sqref="B38">
      <formula1>"Fraction"</formula1>
    </dataValidation>
    <dataValidation type="list" showInputMessage="1" showErrorMessage="1" sqref="B39">
      <formula1>"Fraction"</formula1>
    </dataValidation>
    <dataValidation type="list" showInputMessage="1" showErrorMessage="1" sqref="B42">
      <formula1>"Fraction"</formula1>
    </dataValidation>
    <dataValidation type="list" showInputMessage="1" showErrorMessage="1" sqref="B43">
      <formula1>"Fraction"</formula1>
    </dataValidation>
    <dataValidation type="list" showInputMessage="1" showErrorMessage="1" sqref="B44">
      <formula1>"Fraction"</formula1>
    </dataValidation>
    <dataValidation type="list" showInputMessage="1" showErrorMessage="1" sqref="B45">
      <formula1>"Fraction"</formula1>
    </dataValidation>
    <dataValidation type="list" showInputMessage="1" showErrorMessage="1" sqref="B46">
      <formula1>"Fraction"</formula1>
    </dataValidation>
    <dataValidation type="list" showInputMessage="1" showErrorMessage="1" sqref="B47">
      <formula1>"Fraction"</formula1>
    </dataValidation>
    <dataValidation type="list" showInputMessage="1" showErrorMessage="1" sqref="B50">
      <formula1>"Fraction"</formula1>
    </dataValidation>
    <dataValidation type="list" showInputMessage="1" showErrorMessage="1" sqref="B51">
      <formula1>"Fraction"</formula1>
    </dataValidation>
    <dataValidation type="list" showInputMessage="1" showErrorMessage="1" sqref="B52">
      <formula1>"Fraction"</formula1>
    </dataValidation>
    <dataValidation type="list" showInputMessage="1" showErrorMessage="1" sqref="B53">
      <formula1>"Fraction"</formula1>
    </dataValidation>
    <dataValidation type="list" showInputMessage="1" showErrorMessage="1" sqref="B54">
      <formula1>"Fraction"</formula1>
    </dataValidation>
    <dataValidation type="list" showInputMessage="1" showErrorMessage="1" sqref="B55">
      <formula1>"Fraction"</formula1>
    </dataValidation>
    <dataValidation type="list" showInputMessage="1" showErrorMessage="1" sqref="B58">
      <formula1>"Fraction"</formula1>
    </dataValidation>
    <dataValidation type="list" showInputMessage="1" showErrorMessage="1" sqref="B59">
      <formula1>"Fraction"</formula1>
    </dataValidation>
    <dataValidation type="list" showInputMessage="1" showErrorMessage="1" sqref="B60">
      <formula1>"Fraction"</formula1>
    </dataValidation>
    <dataValidation type="list" showInputMessage="1" showErrorMessage="1" sqref="B61">
      <formula1>"Fraction"</formula1>
    </dataValidation>
    <dataValidation type="list" showInputMessage="1" showErrorMessage="1" sqref="B62">
      <formula1>"Fraction"</formula1>
    </dataValidation>
    <dataValidation type="list" showInputMessage="1" showErrorMessage="1" sqref="B63">
      <formula1>"Fraction"</formula1>
    </dataValidation>
    <dataValidation type="list" showInputMessage="1" showErrorMessage="1" sqref="B66">
      <formula1>"Fraction"</formula1>
    </dataValidation>
    <dataValidation type="list" showInputMessage="1" showErrorMessage="1" sqref="B67">
      <formula1>"Fraction"</formula1>
    </dataValidation>
    <dataValidation type="list" showInputMessage="1" showErrorMessage="1" sqref="B68">
      <formula1>"Fraction"</formula1>
    </dataValidation>
    <dataValidation type="list" showInputMessage="1" showErrorMessage="1" sqref="B69">
      <formula1>"Fraction"</formula1>
    </dataValidation>
    <dataValidation type="list" showInputMessage="1" showErrorMessage="1" sqref="B70">
      <formula1>"Fraction"</formula1>
    </dataValidation>
    <dataValidation type="list" showInputMessage="1" showErrorMessage="1" sqref="B71">
      <formula1>"Fraction"</formula1>
    </dataValidation>
    <dataValidation type="list" showInputMessage="1" showErrorMessage="1" sqref="B74">
      <formula1>"Fraction"</formula1>
    </dataValidation>
    <dataValidation type="list" showInputMessage="1" showErrorMessage="1" sqref="B75">
      <formula1>"Fraction"</formula1>
    </dataValidation>
    <dataValidation type="list" showInputMessage="1" showErrorMessage="1" sqref="B76">
      <formula1>"Fraction"</formula1>
    </dataValidation>
    <dataValidation type="list" showInputMessage="1" showErrorMessage="1" sqref="B77">
      <formula1>"Fraction"</formula1>
    </dataValidation>
    <dataValidation type="list" showInputMessage="1" showErrorMessage="1" sqref="B78">
      <formula1>"Fraction"</formula1>
    </dataValidation>
    <dataValidation type="list" showInputMessage="1" showErrorMessage="1" sqref="B79">
      <formula1>"Fraction"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opLeftCell="A51" workbookViewId="0">
      <selection activeCell="C6" sqref="C6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17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 t="str">
        <f t="shared" ref="C2:C7" si="0">IF(SUMPRODUCT(--(E2:T2&lt;&gt;""))=0,0,"N.A.")</f>
        <v>N.A.</v>
      </c>
      <c r="D2" t="s">
        <v>12</v>
      </c>
      <c r="H2">
        <v>24</v>
      </c>
      <c r="I2">
        <v>28</v>
      </c>
      <c r="J2">
        <v>35</v>
      </c>
      <c r="K2">
        <v>26</v>
      </c>
      <c r="L2">
        <v>11</v>
      </c>
      <c r="M2">
        <v>11</v>
      </c>
      <c r="N2">
        <v>38</v>
      </c>
      <c r="O2">
        <v>7</v>
      </c>
      <c r="P2">
        <v>5</v>
      </c>
      <c r="Q2">
        <v>2</v>
      </c>
      <c r="R2">
        <v>2</v>
      </c>
      <c r="S2">
        <v>6</v>
      </c>
      <c r="T2">
        <v>3</v>
      </c>
    </row>
    <row r="3" spans="1:20">
      <c r="A3" t="str">
        <f>'Population Definitions'!$A$3</f>
        <v>Gen 5-14</v>
      </c>
      <c r="B3" t="s">
        <v>11</v>
      </c>
      <c r="C3" t="str">
        <f t="shared" si="0"/>
        <v>N.A.</v>
      </c>
      <c r="D3" t="s">
        <v>12</v>
      </c>
      <c r="H3">
        <v>107</v>
      </c>
      <c r="I3">
        <v>115</v>
      </c>
      <c r="J3">
        <v>124</v>
      </c>
      <c r="K3">
        <v>94</v>
      </c>
      <c r="L3">
        <v>51</v>
      </c>
      <c r="M3">
        <v>73</v>
      </c>
      <c r="N3">
        <v>43</v>
      </c>
      <c r="O3">
        <v>19</v>
      </c>
      <c r="P3">
        <v>17</v>
      </c>
      <c r="Q3">
        <v>13</v>
      </c>
      <c r="R3">
        <v>11</v>
      </c>
      <c r="S3">
        <v>14</v>
      </c>
      <c r="T3">
        <v>9</v>
      </c>
    </row>
    <row r="4" spans="1:20">
      <c r="A4" t="str">
        <f>'Population Definitions'!$A$4</f>
        <v>Gen 15-64</v>
      </c>
      <c r="B4" t="s">
        <v>11</v>
      </c>
      <c r="C4" t="str">
        <f t="shared" si="0"/>
        <v>N.A.</v>
      </c>
      <c r="D4" t="s">
        <v>12</v>
      </c>
      <c r="H4">
        <v>4185</v>
      </c>
      <c r="I4">
        <v>4504.29</v>
      </c>
      <c r="J4">
        <v>4301.28</v>
      </c>
      <c r="K4">
        <v>4371.68</v>
      </c>
      <c r="L4">
        <v>4056.8</v>
      </c>
      <c r="M4">
        <v>3662.56</v>
      </c>
      <c r="N4">
        <v>3870.63</v>
      </c>
      <c r="O4">
        <v>3621</v>
      </c>
      <c r="P4">
        <v>3438</v>
      </c>
      <c r="Q4">
        <v>3214</v>
      </c>
      <c r="R4">
        <v>2983</v>
      </c>
      <c r="S4">
        <v>2669</v>
      </c>
      <c r="T4">
        <v>2407</v>
      </c>
    </row>
    <row r="5" spans="1:20">
      <c r="A5" t="str">
        <f>'Population Definitions'!$A$5</f>
        <v>Gen 65+</v>
      </c>
      <c r="B5" t="s">
        <v>11</v>
      </c>
      <c r="C5" t="str">
        <f t="shared" si="0"/>
        <v>N.A.</v>
      </c>
      <c r="D5" t="s">
        <v>12</v>
      </c>
      <c r="O5">
        <v>542</v>
      </c>
      <c r="P5">
        <v>450</v>
      </c>
      <c r="Q5">
        <v>523</v>
      </c>
      <c r="R5">
        <v>525</v>
      </c>
      <c r="S5">
        <v>469</v>
      </c>
      <c r="T5">
        <v>532</v>
      </c>
    </row>
    <row r="6" spans="1:20">
      <c r="A6" t="str">
        <f>'Population Definitions'!$A$6</f>
        <v>PLHIV 15+</v>
      </c>
      <c r="B6" t="s">
        <v>11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9" spans="1:20">
      <c r="A9" t="s">
        <v>28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11</v>
      </c>
      <c r="C10" t="str">
        <f t="shared" ref="C10:C15" si="1">IF(SUMPRODUCT(--(E10:T10&lt;&gt;""))=0,0,"N.A.")</f>
        <v>N.A.</v>
      </c>
      <c r="D10" t="s">
        <v>12</v>
      </c>
      <c r="O10">
        <v>6</v>
      </c>
      <c r="P10">
        <v>5</v>
      </c>
      <c r="Q10">
        <v>1</v>
      </c>
      <c r="R10">
        <v>2</v>
      </c>
      <c r="S10">
        <v>6</v>
      </c>
      <c r="T10">
        <v>3</v>
      </c>
    </row>
    <row r="11" spans="1:20">
      <c r="A11" t="str">
        <f>'Population Definitions'!$A$3</f>
        <v>Gen 5-14</v>
      </c>
      <c r="B11" t="s">
        <v>11</v>
      </c>
      <c r="C11" t="str">
        <f t="shared" si="1"/>
        <v>N.A.</v>
      </c>
      <c r="D11" t="s">
        <v>12</v>
      </c>
      <c r="O11">
        <v>3</v>
      </c>
      <c r="P11">
        <v>4</v>
      </c>
      <c r="Q11">
        <v>11</v>
      </c>
      <c r="R11">
        <v>3</v>
      </c>
      <c r="S11">
        <v>7</v>
      </c>
      <c r="T11">
        <v>6</v>
      </c>
    </row>
    <row r="12" spans="1:20">
      <c r="A12" t="str">
        <f>'Population Definitions'!$A$4</f>
        <v>Gen 15-64</v>
      </c>
      <c r="B12" t="s">
        <v>11</v>
      </c>
      <c r="C12" t="str">
        <f t="shared" si="1"/>
        <v>N.A.</v>
      </c>
      <c r="D12" t="s">
        <v>12</v>
      </c>
      <c r="O12">
        <v>2401</v>
      </c>
      <c r="P12">
        <v>2632</v>
      </c>
      <c r="Q12">
        <v>2939</v>
      </c>
      <c r="R12">
        <v>2848</v>
      </c>
      <c r="S12">
        <v>2429</v>
      </c>
      <c r="T12">
        <v>2381</v>
      </c>
    </row>
    <row r="13" spans="1:20">
      <c r="A13" t="str">
        <f>'Population Definitions'!$A$5</f>
        <v>Gen 65+</v>
      </c>
      <c r="B13" t="s">
        <v>11</v>
      </c>
      <c r="C13" t="str">
        <f t="shared" si="1"/>
        <v>N.A.</v>
      </c>
      <c r="D13" t="s">
        <v>12</v>
      </c>
      <c r="O13">
        <v>315</v>
      </c>
      <c r="P13">
        <v>246</v>
      </c>
      <c r="Q13">
        <v>337</v>
      </c>
      <c r="R13">
        <v>329</v>
      </c>
      <c r="S13">
        <v>292</v>
      </c>
      <c r="T13">
        <v>348</v>
      </c>
    </row>
    <row r="14" spans="1:20">
      <c r="A14" t="str">
        <f>'Population Definitions'!$A$6</f>
        <v>PLHIV 15+</v>
      </c>
      <c r="B14" t="s">
        <v>11</v>
      </c>
      <c r="C14">
        <f t="shared" si="1"/>
        <v>0</v>
      </c>
      <c r="D14" t="s">
        <v>12</v>
      </c>
    </row>
    <row r="15" spans="1:20">
      <c r="A15" t="str">
        <f>'Population Definitions'!$A$7</f>
        <v>Prisoners</v>
      </c>
      <c r="B15" t="s">
        <v>11</v>
      </c>
      <c r="C15">
        <f t="shared" si="1"/>
        <v>0</v>
      </c>
      <c r="D15" t="s">
        <v>12</v>
      </c>
    </row>
    <row r="17" spans="1:20">
      <c r="A17" t="s">
        <v>39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11</v>
      </c>
      <c r="C18" t="str">
        <f t="shared" ref="C18:C23" si="2">IF(SUMPRODUCT(--(E18:T18&lt;&gt;""))=0,0,"N.A.")</f>
        <v>N.A.</v>
      </c>
      <c r="D18" t="s">
        <v>12</v>
      </c>
      <c r="O18">
        <v>6</v>
      </c>
      <c r="P18">
        <v>3</v>
      </c>
      <c r="Q18">
        <v>1</v>
      </c>
      <c r="R18">
        <v>2</v>
      </c>
      <c r="S18">
        <v>1</v>
      </c>
      <c r="T18">
        <v>1</v>
      </c>
    </row>
    <row r="19" spans="1:20">
      <c r="A19" t="str">
        <f>'Population Definitions'!$A$3</f>
        <v>Gen 5-14</v>
      </c>
      <c r="B19" t="s">
        <v>11</v>
      </c>
      <c r="C19" t="str">
        <f t="shared" si="2"/>
        <v>N.A.</v>
      </c>
      <c r="D19" t="s">
        <v>12</v>
      </c>
      <c r="O19">
        <v>3</v>
      </c>
      <c r="P19">
        <v>4</v>
      </c>
      <c r="Q19">
        <v>11</v>
      </c>
      <c r="R19">
        <v>3</v>
      </c>
      <c r="S19">
        <v>4</v>
      </c>
      <c r="T19">
        <v>2</v>
      </c>
    </row>
    <row r="20" spans="1:20">
      <c r="A20" t="str">
        <f>'Population Definitions'!$A$4</f>
        <v>Gen 15-64</v>
      </c>
      <c r="B20" t="s">
        <v>11</v>
      </c>
      <c r="C20" t="str">
        <f t="shared" si="2"/>
        <v>N.A.</v>
      </c>
      <c r="D20" t="s">
        <v>12</v>
      </c>
      <c r="O20">
        <v>2091.7297289511453</v>
      </c>
      <c r="P20">
        <v>2152.8929835390945</v>
      </c>
      <c r="Q20">
        <v>2263.5001384020375</v>
      </c>
      <c r="R20">
        <v>2167.5532763207902</v>
      </c>
      <c r="S20">
        <v>1872.8881453154877</v>
      </c>
      <c r="T20">
        <v>1834.5161619598503</v>
      </c>
    </row>
    <row r="21" spans="1:20">
      <c r="A21" t="str">
        <f>'Population Definitions'!$A$5</f>
        <v>Gen 65+</v>
      </c>
      <c r="B21" t="s">
        <v>11</v>
      </c>
      <c r="C21" t="str">
        <f t="shared" si="2"/>
        <v>N.A.</v>
      </c>
      <c r="D21" t="s">
        <v>12</v>
      </c>
      <c r="O21">
        <v>293.49630996309963</v>
      </c>
      <c r="P21">
        <v>222.49333333333331</v>
      </c>
      <c r="Q21">
        <v>269.98661567877633</v>
      </c>
      <c r="R21">
        <v>271.34666666666669</v>
      </c>
      <c r="S21">
        <v>242</v>
      </c>
      <c r="T21">
        <v>277</v>
      </c>
    </row>
    <row r="22" spans="1:20">
      <c r="A22" t="str">
        <f>'Population Definitions'!$A$6</f>
        <v>PLHIV 15+</v>
      </c>
      <c r="B22" t="s">
        <v>11</v>
      </c>
      <c r="C22">
        <f t="shared" si="2"/>
        <v>0</v>
      </c>
      <c r="D22" t="s">
        <v>12</v>
      </c>
    </row>
    <row r="23" spans="1:20">
      <c r="A23" t="str">
        <f>'Population Definitions'!$A$7</f>
        <v>Prisoners</v>
      </c>
      <c r="B23" t="s">
        <v>11</v>
      </c>
      <c r="C23">
        <f t="shared" si="2"/>
        <v>0</v>
      </c>
      <c r="D23" t="s">
        <v>12</v>
      </c>
    </row>
    <row r="25" spans="1:20">
      <c r="A25" t="s">
        <v>50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11</v>
      </c>
      <c r="C26" t="str">
        <f t="shared" ref="C26:C31" si="3">IF(SUMPRODUCT(--(E26:T26&lt;&gt;""))=0,0,"N.A.")</f>
        <v>N.A.</v>
      </c>
      <c r="D26" t="s">
        <v>12</v>
      </c>
      <c r="O26">
        <v>0</v>
      </c>
      <c r="P26">
        <v>2</v>
      </c>
      <c r="Q26">
        <v>0</v>
      </c>
      <c r="R26">
        <v>0</v>
      </c>
      <c r="S26">
        <v>2</v>
      </c>
      <c r="T26">
        <v>1</v>
      </c>
    </row>
    <row r="27" spans="1:20">
      <c r="A27" t="str">
        <f>'Population Definitions'!$A$3</f>
        <v>Gen 5-14</v>
      </c>
      <c r="B27" t="s">
        <v>11</v>
      </c>
      <c r="C27" t="str">
        <f t="shared" si="3"/>
        <v>N.A.</v>
      </c>
      <c r="D27" t="s">
        <v>12</v>
      </c>
      <c r="O27">
        <v>0</v>
      </c>
      <c r="P27">
        <v>0</v>
      </c>
      <c r="Q27">
        <v>0</v>
      </c>
      <c r="R27">
        <v>0</v>
      </c>
      <c r="S27">
        <v>2</v>
      </c>
      <c r="T27">
        <v>1</v>
      </c>
    </row>
    <row r="28" spans="1:20">
      <c r="A28" t="str">
        <f>'Population Definitions'!$A$4</f>
        <v>Gen 15-64</v>
      </c>
      <c r="B28" t="s">
        <v>11</v>
      </c>
      <c r="C28" t="str">
        <f t="shared" si="3"/>
        <v>N.A.</v>
      </c>
      <c r="D28" t="s">
        <v>12</v>
      </c>
      <c r="S28">
        <v>703</v>
      </c>
      <c r="T28">
        <v>666</v>
      </c>
    </row>
    <row r="29" spans="1:20">
      <c r="A29" t="str">
        <f>'Population Definitions'!$A$5</f>
        <v>Gen 65+</v>
      </c>
      <c r="B29" t="s">
        <v>11</v>
      </c>
      <c r="C29" t="str">
        <f t="shared" si="3"/>
        <v>N.A.</v>
      </c>
      <c r="D29" t="s">
        <v>12</v>
      </c>
      <c r="S29">
        <v>63</v>
      </c>
      <c r="T29">
        <v>92</v>
      </c>
    </row>
    <row r="30" spans="1:20">
      <c r="A30" t="str">
        <f>'Population Definitions'!$A$6</f>
        <v>PLHIV 15+</v>
      </c>
      <c r="B30" t="s">
        <v>11</v>
      </c>
      <c r="C30">
        <f t="shared" si="3"/>
        <v>0</v>
      </c>
      <c r="D30" t="s">
        <v>12</v>
      </c>
    </row>
    <row r="31" spans="1:20">
      <c r="A31" t="str">
        <f>'Population Definitions'!$A$7</f>
        <v>Prisoners</v>
      </c>
      <c r="B31" t="s">
        <v>11</v>
      </c>
      <c r="C31">
        <f t="shared" si="3"/>
        <v>0</v>
      </c>
      <c r="D31" t="s">
        <v>12</v>
      </c>
    </row>
    <row r="33" spans="1:20">
      <c r="A33" t="s">
        <v>60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11</v>
      </c>
      <c r="C34" t="str">
        <f t="shared" ref="C34:C39" si="4">IF(SUMPRODUCT(--(E34:T34&lt;&gt;""))=0,0,"N.A.")</f>
        <v>N.A.</v>
      </c>
      <c r="D34" t="s">
        <v>12</v>
      </c>
      <c r="S34">
        <v>0</v>
      </c>
      <c r="T34">
        <v>1</v>
      </c>
    </row>
    <row r="35" spans="1:20">
      <c r="A35" t="str">
        <f>'Population Definitions'!$A$3</f>
        <v>Gen 5-14</v>
      </c>
      <c r="B35" t="s">
        <v>11</v>
      </c>
      <c r="C35" t="str">
        <f t="shared" si="4"/>
        <v>N.A.</v>
      </c>
      <c r="D35" t="s">
        <v>12</v>
      </c>
      <c r="O35">
        <v>0</v>
      </c>
      <c r="P35">
        <v>0</v>
      </c>
      <c r="Q35">
        <v>0</v>
      </c>
      <c r="R35">
        <v>0</v>
      </c>
      <c r="S35">
        <v>1</v>
      </c>
      <c r="T35">
        <v>3</v>
      </c>
    </row>
    <row r="36" spans="1:20">
      <c r="A36" t="str">
        <f>'Population Definitions'!$A$4</f>
        <v>Gen 15-64</v>
      </c>
      <c r="B36" t="s">
        <v>11</v>
      </c>
      <c r="C36" t="str">
        <f t="shared" si="4"/>
        <v>N.A.</v>
      </c>
      <c r="D36" t="s">
        <v>12</v>
      </c>
      <c r="S36">
        <v>126</v>
      </c>
      <c r="T36">
        <v>208</v>
      </c>
    </row>
    <row r="37" spans="1:20">
      <c r="A37" t="str">
        <f>'Population Definitions'!$A$5</f>
        <v>Gen 65+</v>
      </c>
      <c r="B37" t="s">
        <v>11</v>
      </c>
      <c r="C37" t="str">
        <f t="shared" si="4"/>
        <v>N.A.</v>
      </c>
      <c r="D37" t="s">
        <v>12</v>
      </c>
      <c r="S37">
        <v>27</v>
      </c>
      <c r="T37">
        <v>21</v>
      </c>
    </row>
    <row r="38" spans="1:20">
      <c r="A38" t="str">
        <f>'Population Definitions'!$A$6</f>
        <v>PLHIV 15+</v>
      </c>
      <c r="B38" t="s">
        <v>11</v>
      </c>
      <c r="C38">
        <f t="shared" si="4"/>
        <v>0</v>
      </c>
      <c r="D38" t="s">
        <v>12</v>
      </c>
    </row>
    <row r="39" spans="1:20">
      <c r="A39" t="str">
        <f>'Population Definitions'!$A$7</f>
        <v>Prisoners</v>
      </c>
      <c r="B39" t="s">
        <v>11</v>
      </c>
      <c r="C39">
        <f t="shared" si="4"/>
        <v>0</v>
      </c>
      <c r="D39" t="s">
        <v>12</v>
      </c>
    </row>
    <row r="41" spans="1:20">
      <c r="A41" t="s">
        <v>70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11</v>
      </c>
      <c r="C42" t="str">
        <f t="shared" ref="C42:C47" si="5">IF(SUMPRODUCT(--(E42:T42&lt;&gt;""))=0,0,"N.A.")</f>
        <v>N.A.</v>
      </c>
      <c r="D42" t="s">
        <v>12</v>
      </c>
      <c r="O42">
        <v>1</v>
      </c>
      <c r="P42">
        <v>0</v>
      </c>
      <c r="Q42">
        <v>1</v>
      </c>
      <c r="R42">
        <v>0</v>
      </c>
      <c r="S42">
        <v>0</v>
      </c>
      <c r="T42">
        <v>0</v>
      </c>
    </row>
    <row r="43" spans="1:20">
      <c r="A43" t="str">
        <f>'Population Definitions'!$A$3</f>
        <v>Gen 5-14</v>
      </c>
      <c r="B43" t="s">
        <v>11</v>
      </c>
      <c r="C43" t="str">
        <f t="shared" si="5"/>
        <v>N.A.</v>
      </c>
      <c r="D43" t="s">
        <v>12</v>
      </c>
      <c r="O43">
        <v>16</v>
      </c>
      <c r="P43">
        <v>13</v>
      </c>
      <c r="Q43">
        <v>2</v>
      </c>
      <c r="R43">
        <v>8</v>
      </c>
      <c r="S43">
        <v>7</v>
      </c>
      <c r="T43">
        <v>3</v>
      </c>
    </row>
    <row r="44" spans="1:20">
      <c r="A44" t="str">
        <f>'Population Definitions'!$A$4</f>
        <v>Gen 15-64</v>
      </c>
      <c r="B44" t="s">
        <v>11</v>
      </c>
      <c r="C44" t="str">
        <f t="shared" si="5"/>
        <v>N.A.</v>
      </c>
      <c r="D44" t="s">
        <v>12</v>
      </c>
      <c r="O44">
        <v>1220</v>
      </c>
      <c r="P44">
        <v>806</v>
      </c>
      <c r="Q44">
        <v>275</v>
      </c>
      <c r="R44">
        <v>135</v>
      </c>
      <c r="S44">
        <v>240</v>
      </c>
      <c r="T44">
        <v>26</v>
      </c>
    </row>
    <row r="45" spans="1:20">
      <c r="A45" t="str">
        <f>'Population Definitions'!$A$5</f>
        <v>Gen 65+</v>
      </c>
      <c r="B45" t="s">
        <v>11</v>
      </c>
      <c r="C45" t="str">
        <f t="shared" si="5"/>
        <v>N.A.</v>
      </c>
      <c r="D45" t="s">
        <v>12</v>
      </c>
      <c r="O45">
        <v>227</v>
      </c>
      <c r="P45">
        <v>204</v>
      </c>
      <c r="Q45">
        <v>186</v>
      </c>
      <c r="R45">
        <v>196</v>
      </c>
      <c r="S45">
        <v>177</v>
      </c>
      <c r="T45">
        <v>184</v>
      </c>
    </row>
    <row r="46" spans="1:20">
      <c r="A46" t="str">
        <f>'Population Definitions'!$A$6</f>
        <v>PLHIV 15+</v>
      </c>
      <c r="B46" t="s">
        <v>11</v>
      </c>
      <c r="C46">
        <f t="shared" si="5"/>
        <v>0</v>
      </c>
      <c r="D46" t="s">
        <v>12</v>
      </c>
    </row>
    <row r="47" spans="1:20">
      <c r="A47" t="str">
        <f>'Population Definitions'!$A$7</f>
        <v>Prisoners</v>
      </c>
      <c r="B47" t="s">
        <v>11</v>
      </c>
      <c r="C47">
        <f t="shared" si="5"/>
        <v>0</v>
      </c>
      <c r="D47" t="s">
        <v>12</v>
      </c>
    </row>
    <row r="49" spans="1:20">
      <c r="A49" t="s">
        <v>79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11</v>
      </c>
      <c r="C50" t="str">
        <f t="shared" ref="C50:C55" si="6">IF(SUMPRODUCT(--(E50:T50&lt;&gt;""))=0,0,"N.A.")</f>
        <v>N.A.</v>
      </c>
      <c r="D50" t="s">
        <v>12</v>
      </c>
      <c r="O50">
        <v>1</v>
      </c>
      <c r="P50">
        <v>0</v>
      </c>
      <c r="Q50">
        <v>1</v>
      </c>
      <c r="R50">
        <v>0</v>
      </c>
      <c r="S50">
        <v>3</v>
      </c>
      <c r="T50">
        <v>0</v>
      </c>
    </row>
    <row r="51" spans="1:20">
      <c r="A51" t="str">
        <f>'Population Definitions'!$A$3</f>
        <v>Gen 5-14</v>
      </c>
      <c r="B51" t="s">
        <v>11</v>
      </c>
      <c r="C51" t="str">
        <f t="shared" si="6"/>
        <v>N.A.</v>
      </c>
      <c r="D51" t="s">
        <v>12</v>
      </c>
      <c r="O51">
        <v>16</v>
      </c>
      <c r="P51">
        <v>10</v>
      </c>
      <c r="Q51">
        <v>2</v>
      </c>
      <c r="R51">
        <v>8</v>
      </c>
      <c r="S51">
        <v>7</v>
      </c>
      <c r="T51">
        <v>3</v>
      </c>
    </row>
    <row r="52" spans="1:20">
      <c r="A52" t="str">
        <f>'Population Definitions'!$A$4</f>
        <v>Gen 15-64</v>
      </c>
      <c r="B52" t="s">
        <v>11</v>
      </c>
      <c r="C52" t="str">
        <f t="shared" si="6"/>
        <v>N.A.</v>
      </c>
      <c r="D52" t="s">
        <v>12</v>
      </c>
      <c r="O52">
        <v>1059.2702710488547</v>
      </c>
      <c r="P52">
        <v>649.10701646090547</v>
      </c>
      <c r="Q52">
        <v>207.49986159796271</v>
      </c>
      <c r="R52">
        <v>92.44672367920964</v>
      </c>
      <c r="S52">
        <v>177.11185468451231</v>
      </c>
      <c r="T52">
        <v>15.483838040149749</v>
      </c>
    </row>
    <row r="53" spans="1:20">
      <c r="A53" t="str">
        <f>'Population Definitions'!$A$5</f>
        <v>Gen 65+</v>
      </c>
      <c r="B53" t="s">
        <v>11</v>
      </c>
      <c r="C53" t="str">
        <f t="shared" si="6"/>
        <v>N.A.</v>
      </c>
      <c r="D53" t="s">
        <v>12</v>
      </c>
      <c r="O53">
        <v>211.50369003690037</v>
      </c>
      <c r="P53">
        <v>184.50666666666669</v>
      </c>
      <c r="Q53">
        <v>149.01338432122367</v>
      </c>
      <c r="R53">
        <v>161.65333333333331</v>
      </c>
      <c r="S53">
        <v>147</v>
      </c>
      <c r="T53">
        <v>147</v>
      </c>
    </row>
    <row r="54" spans="1:20">
      <c r="A54" t="str">
        <f>'Population Definitions'!$A$6</f>
        <v>PLHIV 15+</v>
      </c>
      <c r="B54" t="s">
        <v>11</v>
      </c>
      <c r="C54">
        <f t="shared" si="6"/>
        <v>0</v>
      </c>
      <c r="D54" t="s">
        <v>12</v>
      </c>
    </row>
    <row r="55" spans="1:20">
      <c r="A55" t="str">
        <f>'Population Definitions'!$A$7</f>
        <v>Prisoners</v>
      </c>
      <c r="B55" t="s">
        <v>11</v>
      </c>
      <c r="C55">
        <f t="shared" si="6"/>
        <v>0</v>
      </c>
      <c r="D55" t="s">
        <v>12</v>
      </c>
    </row>
    <row r="57" spans="1:20">
      <c r="A57" t="s">
        <v>88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11</v>
      </c>
      <c r="C58" t="str">
        <f t="shared" ref="C58:C63" si="7">IF(SUMPRODUCT(--(E58:T58&lt;&gt;""))=0,0,"N.A.")</f>
        <v>N.A.</v>
      </c>
      <c r="D58" t="s">
        <v>12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t="str">
        <f>'Population Definitions'!$A$3</f>
        <v>Gen 5-14</v>
      </c>
      <c r="B59" t="s">
        <v>11</v>
      </c>
      <c r="C59" t="str">
        <f t="shared" si="7"/>
        <v>N.A.</v>
      </c>
      <c r="D59" t="s">
        <v>12</v>
      </c>
      <c r="O59">
        <v>0</v>
      </c>
      <c r="P59">
        <v>3</v>
      </c>
      <c r="Q59">
        <v>0</v>
      </c>
      <c r="R59">
        <v>0</v>
      </c>
      <c r="S59">
        <v>0</v>
      </c>
      <c r="T59">
        <v>0</v>
      </c>
    </row>
    <row r="60" spans="1:20">
      <c r="A60" t="str">
        <f>'Population Definitions'!$A$4</f>
        <v>Gen 15-64</v>
      </c>
      <c r="B60" t="s">
        <v>11</v>
      </c>
      <c r="C60" t="str">
        <f t="shared" si="7"/>
        <v>N.A.</v>
      </c>
      <c r="D60" t="s">
        <v>12</v>
      </c>
      <c r="S60">
        <v>174</v>
      </c>
      <c r="T60">
        <v>166</v>
      </c>
    </row>
    <row r="61" spans="1:20">
      <c r="A61" t="str">
        <f>'Population Definitions'!$A$5</f>
        <v>Gen 65+</v>
      </c>
      <c r="B61" t="s">
        <v>11</v>
      </c>
      <c r="C61" t="str">
        <f t="shared" si="7"/>
        <v>N.A.</v>
      </c>
      <c r="D61" t="s">
        <v>12</v>
      </c>
      <c r="S61">
        <v>0</v>
      </c>
      <c r="T61">
        <v>6</v>
      </c>
    </row>
    <row r="62" spans="1:20">
      <c r="A62" t="str">
        <f>'Population Definitions'!$A$6</f>
        <v>PLHIV 15+</v>
      </c>
      <c r="B62" t="s">
        <v>11</v>
      </c>
      <c r="C62">
        <f t="shared" si="7"/>
        <v>0</v>
      </c>
      <c r="D62" t="s">
        <v>12</v>
      </c>
    </row>
    <row r="63" spans="1:20">
      <c r="A63" t="str">
        <f>'Population Definitions'!$A$7</f>
        <v>Prisoners</v>
      </c>
      <c r="B63" t="s">
        <v>11</v>
      </c>
      <c r="C63">
        <f t="shared" si="7"/>
        <v>0</v>
      </c>
      <c r="D63" t="s">
        <v>12</v>
      </c>
    </row>
    <row r="65" spans="1:20">
      <c r="A65" t="s">
        <v>96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11</v>
      </c>
      <c r="C66" t="str">
        <f t="shared" ref="C66:C71" si="8">IF(SUMPRODUCT(--(E66:T66&lt;&gt;""))=0,0,"N.A.")</f>
        <v>N.A.</v>
      </c>
      <c r="D66" t="s">
        <v>12</v>
      </c>
      <c r="S66">
        <v>0</v>
      </c>
      <c r="T66">
        <v>0</v>
      </c>
    </row>
    <row r="67" spans="1:20">
      <c r="A67" t="str">
        <f>'Population Definitions'!$A$3</f>
        <v>Gen 5-14</v>
      </c>
      <c r="B67" t="s">
        <v>11</v>
      </c>
      <c r="C67" t="str">
        <f t="shared" si="8"/>
        <v>N.A.</v>
      </c>
      <c r="D67" t="s">
        <v>12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t="str">
        <f>'Population Definitions'!$A$4</f>
        <v>Gen 15-64</v>
      </c>
      <c r="B68" t="s">
        <v>11</v>
      </c>
      <c r="C68" t="str">
        <f t="shared" si="8"/>
        <v>N.A.</v>
      </c>
      <c r="D68" t="s">
        <v>12</v>
      </c>
      <c r="S68">
        <v>0</v>
      </c>
      <c r="T68">
        <v>0</v>
      </c>
    </row>
    <row r="69" spans="1:20">
      <c r="A69" t="str">
        <f>'Population Definitions'!$A$5</f>
        <v>Gen 65+</v>
      </c>
      <c r="B69" t="s">
        <v>11</v>
      </c>
      <c r="C69" t="str">
        <f t="shared" si="8"/>
        <v>N.A.</v>
      </c>
      <c r="D69" t="s">
        <v>12</v>
      </c>
      <c r="S69">
        <v>0</v>
      </c>
      <c r="T69">
        <v>0</v>
      </c>
    </row>
    <row r="70" spans="1:20">
      <c r="A70" t="str">
        <f>'Population Definitions'!$A$6</f>
        <v>PLHIV 15+</v>
      </c>
      <c r="B70" t="s">
        <v>11</v>
      </c>
      <c r="C70">
        <f t="shared" si="8"/>
        <v>0</v>
      </c>
      <c r="D70" t="s">
        <v>12</v>
      </c>
    </row>
    <row r="71" spans="1:20">
      <c r="A71" t="str">
        <f>'Population Definitions'!$A$7</f>
        <v>Prisoners</v>
      </c>
      <c r="B71" t="s">
        <v>11</v>
      </c>
      <c r="C71">
        <f t="shared" si="8"/>
        <v>0</v>
      </c>
      <c r="D71" t="s">
        <v>12</v>
      </c>
    </row>
  </sheetData>
  <dataValidations count="54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6">
      <formula1>"Number"</formula1>
    </dataValidation>
    <dataValidation type="list" showInputMessage="1" showErrorMessage="1" sqref="B37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5">
      <formula1>"Number"</formula1>
    </dataValidation>
    <dataValidation type="list" showInputMessage="1" showErrorMessage="1" sqref="B46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4">
      <formula1>"Number"</formula1>
    </dataValidation>
    <dataValidation type="list" showInputMessage="1" showErrorMessage="1" sqref="B55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3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workbookViewId="0">
      <selection activeCell="C7" sqref="C7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21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20</v>
      </c>
      <c r="C2">
        <f>IF(SUMPRODUCT(--(E2:T2&lt;&gt;""))=0,0.7,"N.A.")</f>
        <v>0.7</v>
      </c>
      <c r="D2" t="s">
        <v>12</v>
      </c>
    </row>
    <row r="3" spans="1:20">
      <c r="A3" t="str">
        <f>'Population Definitions'!$A$3</f>
        <v>Gen 5-14</v>
      </c>
      <c r="B3" t="s">
        <v>20</v>
      </c>
      <c r="C3">
        <f>IF(SUMPRODUCT(--(E3:T3&lt;&gt;""))=0,0.7,"N.A.")</f>
        <v>0.7</v>
      </c>
      <c r="D3" t="s">
        <v>12</v>
      </c>
    </row>
    <row r="4" spans="1:20">
      <c r="A4" t="str">
        <f>'Population Definitions'!$A$4</f>
        <v>Gen 15-64</v>
      </c>
      <c r="B4" t="s">
        <v>20</v>
      </c>
      <c r="C4">
        <f>IF(SUMPRODUCT(--(E4:T4&lt;&gt;""))=0,0.7,"N.A.")</f>
        <v>0.7</v>
      </c>
      <c r="D4" t="s">
        <v>12</v>
      </c>
    </row>
    <row r="5" spans="1:20">
      <c r="A5" t="str">
        <f>'Population Definitions'!$A$5</f>
        <v>Gen 65+</v>
      </c>
      <c r="B5" t="s">
        <v>20</v>
      </c>
      <c r="C5">
        <f>IF(SUMPRODUCT(--(E5:T5&lt;&gt;""))=0,0.7,"N.A.")</f>
        <v>0.7</v>
      </c>
      <c r="D5" t="s">
        <v>12</v>
      </c>
    </row>
    <row r="6" spans="1:20">
      <c r="A6" t="str">
        <f>'Population Definitions'!$A$6</f>
        <v>PLHIV 15+</v>
      </c>
      <c r="B6" t="s">
        <v>20</v>
      </c>
      <c r="C6">
        <f>IF(SUMPRODUCT(--(E6:T6&lt;&gt;""))=0,1,"N.A.")</f>
        <v>1</v>
      </c>
      <c r="D6" t="s">
        <v>12</v>
      </c>
    </row>
    <row r="7" spans="1:20">
      <c r="A7" t="str">
        <f>'Population Definitions'!$A$7</f>
        <v>Prisoners</v>
      </c>
      <c r="B7" t="s">
        <v>20</v>
      </c>
      <c r="C7">
        <f>IF(SUMPRODUCT(--(E7:T7&lt;&gt;""))=0,1,"N.A.")</f>
        <v>1</v>
      </c>
      <c r="D7" t="s">
        <v>12</v>
      </c>
    </row>
    <row r="9" spans="1:20">
      <c r="A9" t="s">
        <v>32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20</v>
      </c>
      <c r="C10">
        <f>IF(SUMPRODUCT(--(E10:T10&lt;&gt;""))=0,0.3,"N.A.")</f>
        <v>0.3</v>
      </c>
      <c r="D10" t="s">
        <v>12</v>
      </c>
    </row>
    <row r="11" spans="1:20">
      <c r="A11" t="str">
        <f>'Population Definitions'!$A$3</f>
        <v>Gen 5-14</v>
      </c>
      <c r="B11" t="s">
        <v>20</v>
      </c>
      <c r="C11">
        <f>IF(SUMPRODUCT(--(E11:T11&lt;&gt;""))=0,0.3,"N.A.")</f>
        <v>0.3</v>
      </c>
      <c r="D11" t="s">
        <v>12</v>
      </c>
    </row>
    <row r="12" spans="1:20">
      <c r="A12" t="str">
        <f>'Population Definitions'!$A$4</f>
        <v>Gen 15-64</v>
      </c>
      <c r="B12" t="s">
        <v>20</v>
      </c>
      <c r="C12">
        <f>IF(SUMPRODUCT(--(E12:T12&lt;&gt;""))=0,0.3,"N.A.")</f>
        <v>0.3</v>
      </c>
      <c r="D12" t="s">
        <v>12</v>
      </c>
    </row>
    <row r="13" spans="1:20">
      <c r="A13" t="str">
        <f>'Population Definitions'!$A$5</f>
        <v>Gen 65+</v>
      </c>
      <c r="B13" t="s">
        <v>20</v>
      </c>
      <c r="C13">
        <f>IF(SUMPRODUCT(--(E13:T13&lt;&gt;""))=0,0.3,"N.A.")</f>
        <v>0.3</v>
      </c>
      <c r="D13" t="s">
        <v>12</v>
      </c>
    </row>
    <row r="14" spans="1:20">
      <c r="A14" t="str">
        <f>'Population Definitions'!$A$6</f>
        <v>PLHIV 15+</v>
      </c>
      <c r="B14" t="s">
        <v>20</v>
      </c>
      <c r="C14">
        <f>IF(SUMPRODUCT(--(E14:T14&lt;&gt;""))=0,1,"N.A.")</f>
        <v>1</v>
      </c>
      <c r="D14" t="s">
        <v>12</v>
      </c>
    </row>
    <row r="15" spans="1:20">
      <c r="A15" t="str">
        <f>'Population Definitions'!$A$7</f>
        <v>Prisoners</v>
      </c>
      <c r="B15" t="s">
        <v>20</v>
      </c>
      <c r="C15">
        <f>IF(SUMPRODUCT(--(E15:T15&lt;&gt;""))=0,1,"N.A.")</f>
        <v>1</v>
      </c>
      <c r="D15" t="s">
        <v>12</v>
      </c>
    </row>
    <row r="17" spans="1:20">
      <c r="A17" t="s">
        <v>43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20</v>
      </c>
      <c r="C18">
        <f>IF(SUMPRODUCT(--(E18:T18&lt;&gt;""))=0,0.6,"N.A.")</f>
        <v>0.6</v>
      </c>
      <c r="D18" t="s">
        <v>12</v>
      </c>
    </row>
    <row r="19" spans="1:20">
      <c r="A19" t="str">
        <f>'Population Definitions'!$A$3</f>
        <v>Gen 5-14</v>
      </c>
      <c r="B19" t="s">
        <v>20</v>
      </c>
      <c r="C19">
        <f>IF(SUMPRODUCT(--(E19:T19&lt;&gt;""))=0,0.6,"N.A.")</f>
        <v>0.6</v>
      </c>
      <c r="D19" t="s">
        <v>12</v>
      </c>
    </row>
    <row r="20" spans="1:20">
      <c r="A20" t="str">
        <f>'Population Definitions'!$A$4</f>
        <v>Gen 15-64</v>
      </c>
      <c r="B20" t="s">
        <v>20</v>
      </c>
      <c r="C20">
        <f>IF(SUMPRODUCT(--(E20:T20&lt;&gt;""))=0,0.6,"N.A.")</f>
        <v>0.6</v>
      </c>
      <c r="D20" t="s">
        <v>12</v>
      </c>
    </row>
    <row r="21" spans="1:20">
      <c r="A21" t="str">
        <f>'Population Definitions'!$A$5</f>
        <v>Gen 65+</v>
      </c>
      <c r="B21" t="s">
        <v>20</v>
      </c>
      <c r="C21">
        <f>IF(SUMPRODUCT(--(E21:T21&lt;&gt;""))=0,0.6,"N.A.")</f>
        <v>0.6</v>
      </c>
      <c r="D21" t="s">
        <v>12</v>
      </c>
    </row>
    <row r="22" spans="1:20">
      <c r="A22" t="str">
        <f>'Population Definitions'!$A$6</f>
        <v>PLHIV 15+</v>
      </c>
      <c r="B22" t="s">
        <v>20</v>
      </c>
      <c r="C22">
        <f>IF(SUMPRODUCT(--(E22:T22&lt;&gt;""))=0,1,"N.A.")</f>
        <v>1</v>
      </c>
      <c r="D22" t="s">
        <v>12</v>
      </c>
    </row>
    <row r="23" spans="1:20">
      <c r="A23" t="str">
        <f>'Population Definitions'!$A$7</f>
        <v>Prisoners</v>
      </c>
      <c r="B23" t="s">
        <v>20</v>
      </c>
      <c r="C23">
        <f>IF(SUMPRODUCT(--(E23:T23&lt;&gt;""))=0,1,"N.A.")</f>
        <v>1</v>
      </c>
      <c r="D23" t="s">
        <v>12</v>
      </c>
    </row>
    <row r="25" spans="1:20">
      <c r="A25" t="s">
        <v>53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20</v>
      </c>
      <c r="C26">
        <f>IF(SUMPRODUCT(--(E26:T26&lt;&gt;""))=0,0.3,"N.A.")</f>
        <v>0.3</v>
      </c>
      <c r="D26" t="s">
        <v>12</v>
      </c>
    </row>
    <row r="27" spans="1:20">
      <c r="A27" t="str">
        <f>'Population Definitions'!$A$3</f>
        <v>Gen 5-14</v>
      </c>
      <c r="B27" t="s">
        <v>20</v>
      </c>
      <c r="C27">
        <f>IF(SUMPRODUCT(--(E27:T27&lt;&gt;""))=0,0.3,"N.A.")</f>
        <v>0.3</v>
      </c>
      <c r="D27" t="s">
        <v>12</v>
      </c>
    </row>
    <row r="28" spans="1:20">
      <c r="A28" t="str">
        <f>'Population Definitions'!$A$4</f>
        <v>Gen 15-64</v>
      </c>
      <c r="B28" t="s">
        <v>20</v>
      </c>
      <c r="C28">
        <f>IF(SUMPRODUCT(--(E28:T28&lt;&gt;""))=0,0.3,"N.A.")</f>
        <v>0.3</v>
      </c>
      <c r="D28" t="s">
        <v>12</v>
      </c>
    </row>
    <row r="29" spans="1:20">
      <c r="A29" t="str">
        <f>'Population Definitions'!$A$5</f>
        <v>Gen 65+</v>
      </c>
      <c r="B29" t="s">
        <v>20</v>
      </c>
      <c r="C29">
        <f>IF(SUMPRODUCT(--(E29:T29&lt;&gt;""))=0,0.3,"N.A.")</f>
        <v>0.3</v>
      </c>
      <c r="D29" t="s">
        <v>12</v>
      </c>
    </row>
    <row r="30" spans="1:20">
      <c r="A30" t="str">
        <f>'Population Definitions'!$A$6</f>
        <v>PLHIV 15+</v>
      </c>
      <c r="B30" t="s">
        <v>20</v>
      </c>
      <c r="C30">
        <f>IF(SUMPRODUCT(--(E30:T30&lt;&gt;""))=0,1,"N.A.")</f>
        <v>1</v>
      </c>
      <c r="D30" t="s">
        <v>12</v>
      </c>
    </row>
    <row r="31" spans="1:20">
      <c r="A31" t="str">
        <f>'Population Definitions'!$A$7</f>
        <v>Prisoners</v>
      </c>
      <c r="B31" t="s">
        <v>20</v>
      </c>
      <c r="C31">
        <f>IF(SUMPRODUCT(--(E31:T31&lt;&gt;""))=0,1,"N.A.")</f>
        <v>1</v>
      </c>
      <c r="D31" t="s">
        <v>12</v>
      </c>
    </row>
    <row r="33" spans="1:20">
      <c r="A33" t="s">
        <v>63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20</v>
      </c>
      <c r="C34">
        <f>IF(SUMPRODUCT(--(E34:T34&lt;&gt;""))=0,0.1,"N.A.")</f>
        <v>0.1</v>
      </c>
      <c r="D34" t="s">
        <v>12</v>
      </c>
    </row>
    <row r="35" spans="1:20">
      <c r="A35" t="str">
        <f>'Population Definitions'!$A$3</f>
        <v>Gen 5-14</v>
      </c>
      <c r="B35" t="s">
        <v>20</v>
      </c>
      <c r="C35">
        <f>IF(SUMPRODUCT(--(E35:T35&lt;&gt;""))=0,0.1,"N.A.")</f>
        <v>0.1</v>
      </c>
      <c r="D35" t="s">
        <v>12</v>
      </c>
    </row>
    <row r="36" spans="1:20">
      <c r="A36" t="str">
        <f>'Population Definitions'!$A$4</f>
        <v>Gen 15-64</v>
      </c>
      <c r="B36" t="s">
        <v>20</v>
      </c>
      <c r="C36">
        <f>IF(SUMPRODUCT(--(E36:T36&lt;&gt;""))=0,0.1,"N.A.")</f>
        <v>0.1</v>
      </c>
      <c r="D36" t="s">
        <v>12</v>
      </c>
    </row>
    <row r="37" spans="1:20">
      <c r="A37" t="str">
        <f>'Population Definitions'!$A$5</f>
        <v>Gen 65+</v>
      </c>
      <c r="B37" t="s">
        <v>20</v>
      </c>
      <c r="C37">
        <f>IF(SUMPRODUCT(--(E37:T37&lt;&gt;""))=0,0.1,"N.A.")</f>
        <v>0.1</v>
      </c>
      <c r="D37" t="s">
        <v>12</v>
      </c>
    </row>
    <row r="38" spans="1:20">
      <c r="A38" t="str">
        <f>'Population Definitions'!$A$6</f>
        <v>PLHIV 15+</v>
      </c>
      <c r="B38" t="s">
        <v>20</v>
      </c>
      <c r="C38">
        <f>IF(SUMPRODUCT(--(E38:T38&lt;&gt;""))=0,1,"N.A.")</f>
        <v>1</v>
      </c>
      <c r="D38" t="s">
        <v>12</v>
      </c>
    </row>
    <row r="39" spans="1:20">
      <c r="A39" t="str">
        <f>'Population Definitions'!$A$7</f>
        <v>Prisoners</v>
      </c>
      <c r="B39" t="s">
        <v>20</v>
      </c>
      <c r="C39">
        <f>IF(SUMPRODUCT(--(E39:T39&lt;&gt;""))=0,1,"N.A.")</f>
        <v>1</v>
      </c>
      <c r="D39" t="s">
        <v>12</v>
      </c>
    </row>
    <row r="41" spans="1:20">
      <c r="A41" t="s">
        <v>72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20</v>
      </c>
      <c r="C42">
        <f>IF(SUMPRODUCT(--(E42:T42&lt;&gt;""))=0,0.6,"N.A.")</f>
        <v>0.6</v>
      </c>
      <c r="D42" t="s">
        <v>12</v>
      </c>
    </row>
    <row r="43" spans="1:20">
      <c r="A43" t="str">
        <f>'Population Definitions'!$A$3</f>
        <v>Gen 5-14</v>
      </c>
      <c r="B43" t="s">
        <v>20</v>
      </c>
      <c r="C43">
        <f>IF(SUMPRODUCT(--(E43:T43&lt;&gt;""))=0,0.6,"N.A.")</f>
        <v>0.6</v>
      </c>
      <c r="D43" t="s">
        <v>12</v>
      </c>
    </row>
    <row r="44" spans="1:20">
      <c r="A44" t="str">
        <f>'Population Definitions'!$A$4</f>
        <v>Gen 15-64</v>
      </c>
      <c r="B44" t="s">
        <v>20</v>
      </c>
      <c r="C44">
        <f>IF(SUMPRODUCT(--(E44:T44&lt;&gt;""))=0,0.6,"N.A.")</f>
        <v>0.6</v>
      </c>
      <c r="D44" t="s">
        <v>12</v>
      </c>
    </row>
    <row r="45" spans="1:20">
      <c r="A45" t="str">
        <f>'Population Definitions'!$A$5</f>
        <v>Gen 65+</v>
      </c>
      <c r="B45" t="s">
        <v>20</v>
      </c>
      <c r="C45">
        <f>IF(SUMPRODUCT(--(E45:T45&lt;&gt;""))=0,0.6,"N.A.")</f>
        <v>0.6</v>
      </c>
      <c r="D45" t="s">
        <v>12</v>
      </c>
    </row>
    <row r="46" spans="1:20">
      <c r="A46" t="str">
        <f>'Population Definitions'!$A$6</f>
        <v>PLHIV 15+</v>
      </c>
      <c r="B46" t="s">
        <v>20</v>
      </c>
      <c r="C46">
        <f>IF(SUMPRODUCT(--(E46:T46&lt;&gt;""))=0,1,"N.A.")</f>
        <v>1</v>
      </c>
      <c r="D46" t="s">
        <v>12</v>
      </c>
    </row>
    <row r="47" spans="1:20">
      <c r="A47" t="str">
        <f>'Population Definitions'!$A$7</f>
        <v>Prisoners</v>
      </c>
      <c r="B47" t="s">
        <v>20</v>
      </c>
      <c r="C47">
        <f>IF(SUMPRODUCT(--(E47:T47&lt;&gt;""))=0,1,"N.A.")</f>
        <v>1</v>
      </c>
      <c r="D47" t="s">
        <v>12</v>
      </c>
    </row>
    <row r="49" spans="1:20">
      <c r="A49" t="s">
        <v>81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20</v>
      </c>
      <c r="C50">
        <f>IF(SUMPRODUCT(--(E50:T50&lt;&gt;""))=0,0.3,"N.A.")</f>
        <v>0.3</v>
      </c>
      <c r="D50" t="s">
        <v>12</v>
      </c>
    </row>
    <row r="51" spans="1:20">
      <c r="A51" t="str">
        <f>'Population Definitions'!$A$3</f>
        <v>Gen 5-14</v>
      </c>
      <c r="B51" t="s">
        <v>20</v>
      </c>
      <c r="C51">
        <f>IF(SUMPRODUCT(--(E51:T51&lt;&gt;""))=0,0.3,"N.A.")</f>
        <v>0.3</v>
      </c>
      <c r="D51" t="s">
        <v>12</v>
      </c>
    </row>
    <row r="52" spans="1:20">
      <c r="A52" t="str">
        <f>'Population Definitions'!$A$4</f>
        <v>Gen 15-64</v>
      </c>
      <c r="B52" t="s">
        <v>20</v>
      </c>
      <c r="C52">
        <f>IF(SUMPRODUCT(--(E52:T52&lt;&gt;""))=0,0.3,"N.A.")</f>
        <v>0.3</v>
      </c>
      <c r="D52" t="s">
        <v>12</v>
      </c>
    </row>
    <row r="53" spans="1:20">
      <c r="A53" t="str">
        <f>'Population Definitions'!$A$5</f>
        <v>Gen 65+</v>
      </c>
      <c r="B53" t="s">
        <v>20</v>
      </c>
      <c r="C53">
        <f>IF(SUMPRODUCT(--(E53:T53&lt;&gt;""))=0,0.3,"N.A.")</f>
        <v>0.3</v>
      </c>
      <c r="D53" t="s">
        <v>12</v>
      </c>
    </row>
    <row r="54" spans="1:20">
      <c r="A54" t="str">
        <f>'Population Definitions'!$A$6</f>
        <v>PLHIV 15+</v>
      </c>
      <c r="B54" t="s">
        <v>20</v>
      </c>
      <c r="C54">
        <f>IF(SUMPRODUCT(--(E54:T54&lt;&gt;""))=0,1,"N.A.")</f>
        <v>1</v>
      </c>
      <c r="D54" t="s">
        <v>12</v>
      </c>
    </row>
    <row r="55" spans="1:20">
      <c r="A55" t="str">
        <f>'Population Definitions'!$A$7</f>
        <v>Prisoners</v>
      </c>
      <c r="B55" t="s">
        <v>20</v>
      </c>
      <c r="C55">
        <f>IF(SUMPRODUCT(--(E55:T55&lt;&gt;""))=0,1,"N.A.")</f>
        <v>1</v>
      </c>
      <c r="D55" t="s">
        <v>12</v>
      </c>
    </row>
    <row r="57" spans="1:20">
      <c r="A57" t="s">
        <v>89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20</v>
      </c>
      <c r="C58">
        <f>IF(SUMPRODUCT(--(E58:T58&lt;&gt;""))=0,0.1,"N.A.")</f>
        <v>0.1</v>
      </c>
      <c r="D58" t="s">
        <v>12</v>
      </c>
    </row>
    <row r="59" spans="1:20">
      <c r="A59" t="str">
        <f>'Population Definitions'!$A$3</f>
        <v>Gen 5-14</v>
      </c>
      <c r="B59" t="s">
        <v>20</v>
      </c>
      <c r="C59">
        <f>IF(SUMPRODUCT(--(E59:T59&lt;&gt;""))=0,0.1,"N.A.")</f>
        <v>0.1</v>
      </c>
      <c r="D59" t="s">
        <v>12</v>
      </c>
    </row>
    <row r="60" spans="1:20">
      <c r="A60" t="str">
        <f>'Population Definitions'!$A$4</f>
        <v>Gen 15-64</v>
      </c>
      <c r="B60" t="s">
        <v>20</v>
      </c>
      <c r="C60">
        <f>IF(SUMPRODUCT(--(E60:T60&lt;&gt;""))=0,0.1,"N.A.")</f>
        <v>0.1</v>
      </c>
      <c r="D60" t="s">
        <v>12</v>
      </c>
    </row>
    <row r="61" spans="1:20">
      <c r="A61" t="str">
        <f>'Population Definitions'!$A$5</f>
        <v>Gen 65+</v>
      </c>
      <c r="B61" t="s">
        <v>20</v>
      </c>
      <c r="C61">
        <f>IF(SUMPRODUCT(--(E61:T61&lt;&gt;""))=0,0.1,"N.A.")</f>
        <v>0.1</v>
      </c>
      <c r="D61" t="s">
        <v>12</v>
      </c>
    </row>
    <row r="62" spans="1:20">
      <c r="A62" t="str">
        <f>'Population Definitions'!$A$6</f>
        <v>PLHIV 15+</v>
      </c>
      <c r="B62" t="s">
        <v>20</v>
      </c>
      <c r="C62">
        <f>IF(SUMPRODUCT(--(E62:T62&lt;&gt;""))=0,1,"N.A.")</f>
        <v>1</v>
      </c>
      <c r="D62" t="s">
        <v>12</v>
      </c>
    </row>
    <row r="63" spans="1:20">
      <c r="A63" t="str">
        <f>'Population Definitions'!$A$7</f>
        <v>Prisoners</v>
      </c>
      <c r="B63" t="s">
        <v>20</v>
      </c>
      <c r="C63">
        <f>IF(SUMPRODUCT(--(E63:T63&lt;&gt;""))=0,1,"N.A.")</f>
        <v>1</v>
      </c>
      <c r="D63" t="s">
        <v>12</v>
      </c>
    </row>
  </sheetData>
  <dataValidations count="48">
    <dataValidation type="list" showInputMessage="1" showErrorMessage="1" sqref="B2">
      <formula1>"Proportion"</formula1>
    </dataValidation>
    <dataValidation type="list" showInputMessage="1" showErrorMessage="1" sqref="B3">
      <formula1>"Proportion"</formula1>
    </dataValidation>
    <dataValidation type="list" showInputMessage="1" showErrorMessage="1" sqref="B4">
      <formula1>"Proportion"</formula1>
    </dataValidation>
    <dataValidation type="list" showInputMessage="1" showErrorMessage="1" sqref="B5">
      <formula1>"Proportion"</formula1>
    </dataValidation>
    <dataValidation type="list" showInputMessage="1" showErrorMessage="1" sqref="B6">
      <formula1>"Proportion"</formula1>
    </dataValidation>
    <dataValidation type="list" showInputMessage="1" showErrorMessage="1" sqref="B7">
      <formula1>"Proportion"</formula1>
    </dataValidation>
    <dataValidation type="list" showInputMessage="1" showErrorMessage="1" sqref="B10">
      <formula1>"Proportion"</formula1>
    </dataValidation>
    <dataValidation type="list" showInputMessage="1" showErrorMessage="1" sqref="B11">
      <formula1>"Proportion"</formula1>
    </dataValidation>
    <dataValidation type="list" showInputMessage="1" showErrorMessage="1" sqref="B12">
      <formula1>"Proportion"</formula1>
    </dataValidation>
    <dataValidation type="list" showInputMessage="1" showErrorMessage="1" sqref="B13">
      <formula1>"Proportion"</formula1>
    </dataValidation>
    <dataValidation type="list" showInputMessage="1" showErrorMessage="1" sqref="B14">
      <formula1>"Proportion"</formula1>
    </dataValidation>
    <dataValidation type="list" showInputMessage="1" showErrorMessage="1" sqref="B15">
      <formula1>"Proportion"</formula1>
    </dataValidation>
    <dataValidation type="list" showInputMessage="1" showErrorMessage="1" sqref="B18">
      <formula1>"Proportion"</formula1>
    </dataValidation>
    <dataValidation type="list" showInputMessage="1" showErrorMessage="1" sqref="B19">
      <formula1>"Proportion"</formula1>
    </dataValidation>
    <dataValidation type="list" showInputMessage="1" showErrorMessage="1" sqref="B20">
      <formula1>"Proportion"</formula1>
    </dataValidation>
    <dataValidation type="list" showInputMessage="1" showErrorMessage="1" sqref="B21">
      <formula1>"Proportion"</formula1>
    </dataValidation>
    <dataValidation type="list" showInputMessage="1" showErrorMessage="1" sqref="B22">
      <formula1>"Proportion"</formula1>
    </dataValidation>
    <dataValidation type="list" showInputMessage="1" showErrorMessage="1" sqref="B23">
      <formula1>"Proportion"</formula1>
    </dataValidation>
    <dataValidation type="list" showInputMessage="1" showErrorMessage="1" sqref="B26">
      <formula1>"Proportion"</formula1>
    </dataValidation>
    <dataValidation type="list" showInputMessage="1" showErrorMessage="1" sqref="B27">
      <formula1>"Proportion"</formula1>
    </dataValidation>
    <dataValidation type="list" showInputMessage="1" showErrorMessage="1" sqref="B28">
      <formula1>"Proportion"</formula1>
    </dataValidation>
    <dataValidation type="list" showInputMessage="1" showErrorMessage="1" sqref="B29">
      <formula1>"Proportion"</formula1>
    </dataValidation>
    <dataValidation type="list" showInputMessage="1" showErrorMessage="1" sqref="B30">
      <formula1>"Proportion"</formula1>
    </dataValidation>
    <dataValidation type="list" showInputMessage="1" showErrorMessage="1" sqref="B31">
      <formula1>"Proportion"</formula1>
    </dataValidation>
    <dataValidation type="list" showInputMessage="1" showErrorMessage="1" sqref="B34">
      <formula1>"Proportion"</formula1>
    </dataValidation>
    <dataValidation type="list" showInputMessage="1" showErrorMessage="1" sqref="B35">
      <formula1>"Proportion"</formula1>
    </dataValidation>
    <dataValidation type="list" showInputMessage="1" showErrorMessage="1" sqref="B36">
      <formula1>"Proportion"</formula1>
    </dataValidation>
    <dataValidation type="list" showInputMessage="1" showErrorMessage="1" sqref="B37">
      <formula1>"Proportion"</formula1>
    </dataValidation>
    <dataValidation type="list" showInputMessage="1" showErrorMessage="1" sqref="B38">
      <formula1>"Proportion"</formula1>
    </dataValidation>
    <dataValidation type="list" showInputMessage="1" showErrorMessage="1" sqref="B39">
      <formula1>"Proportion"</formula1>
    </dataValidation>
    <dataValidation type="list" showInputMessage="1" showErrorMessage="1" sqref="B42">
      <formula1>"Proportion"</formula1>
    </dataValidation>
    <dataValidation type="list" showInputMessage="1" showErrorMessage="1" sqref="B43">
      <formula1>"Proportion"</formula1>
    </dataValidation>
    <dataValidation type="list" showInputMessage="1" showErrorMessage="1" sqref="B44">
      <formula1>"Proportion"</formula1>
    </dataValidation>
    <dataValidation type="list" showInputMessage="1" showErrorMessage="1" sqref="B45">
      <formula1>"Proportion"</formula1>
    </dataValidation>
    <dataValidation type="list" showInputMessage="1" showErrorMessage="1" sqref="B46">
      <formula1>"Proportion"</formula1>
    </dataValidation>
    <dataValidation type="list" showInputMessage="1" showErrorMessage="1" sqref="B47">
      <formula1>"Proportion"</formula1>
    </dataValidation>
    <dataValidation type="list" showInputMessage="1" showErrorMessage="1" sqref="B50">
      <formula1>"Proportion"</formula1>
    </dataValidation>
    <dataValidation type="list" showInputMessage="1" showErrorMessage="1" sqref="B51">
      <formula1>"Proportion"</formula1>
    </dataValidation>
    <dataValidation type="list" showInputMessage="1" showErrorMessage="1" sqref="B52">
      <formula1>"Proportion"</formula1>
    </dataValidation>
    <dataValidation type="list" showInputMessage="1" showErrorMessage="1" sqref="B53">
      <formula1>"Proportion"</formula1>
    </dataValidation>
    <dataValidation type="list" showInputMessage="1" showErrorMessage="1" sqref="B54">
      <formula1>"Proportion"</formula1>
    </dataValidation>
    <dataValidation type="list" showInputMessage="1" showErrorMessage="1" sqref="B55">
      <formula1>"Proportion"</formula1>
    </dataValidation>
    <dataValidation type="list" showInputMessage="1" showErrorMessage="1" sqref="B58">
      <formula1>"Proportion"</formula1>
    </dataValidation>
    <dataValidation type="list" showInputMessage="1" showErrorMessage="1" sqref="B59">
      <formula1>"Proportion"</formula1>
    </dataValidation>
    <dataValidation type="list" showInputMessage="1" showErrorMessage="1" sqref="B60">
      <formula1>"Proportion"</formula1>
    </dataValidation>
    <dataValidation type="list" showInputMessage="1" showErrorMessage="1" sqref="B61">
      <formula1>"Proportion"</formula1>
    </dataValidation>
    <dataValidation type="list" showInputMessage="1" showErrorMessage="1" sqref="B62">
      <formula1>"Proportion"</formula1>
    </dataValidation>
    <dataValidation type="list" showInputMessage="1" showErrorMessage="1" sqref="B63">
      <formula1>"Proportion"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5"/>
  <sheetViews>
    <sheetView workbookViewId="0">
      <selection activeCell="K40" sqref="K40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19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IF(SUMPRODUCT(--(E2:T2&lt;&gt;""))=0,0.5,"N.A.")</f>
        <v>0.5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0.5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0.5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0.5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0.5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0.5</v>
      </c>
      <c r="D7" t="s">
        <v>12</v>
      </c>
    </row>
    <row r="9" spans="1:20">
      <c r="A9" t="s">
        <v>30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>
        <f t="shared" ref="C10:C15" si="1">IF(SUMPRODUCT(--(E10:T10&lt;&gt;""))=0,0.5,"N.A.")</f>
        <v>0.5</v>
      </c>
      <c r="D10" t="s">
        <v>12</v>
      </c>
    </row>
    <row r="11" spans="1:20">
      <c r="A11" t="str">
        <f>'Population Definitions'!$A$3</f>
        <v>Gen 5-14</v>
      </c>
      <c r="B11" t="s">
        <v>10</v>
      </c>
      <c r="C11">
        <f t="shared" si="1"/>
        <v>0.5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0.5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0.5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0.5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0.5</v>
      </c>
      <c r="D15" t="s">
        <v>12</v>
      </c>
    </row>
    <row r="17" spans="1:20">
      <c r="A17" t="s">
        <v>41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11</v>
      </c>
      <c r="C18">
        <f t="shared" ref="C18:C23" si="2">IF(SUMPRODUCT(--(E18:T18&lt;&gt;""))=0,4,"N.A.")</f>
        <v>4</v>
      </c>
      <c r="D18" t="s">
        <v>12</v>
      </c>
    </row>
    <row r="19" spans="1:20">
      <c r="A19" t="str">
        <f>'Population Definitions'!$A$3</f>
        <v>Gen 5-14</v>
      </c>
      <c r="B19" t="s">
        <v>11</v>
      </c>
      <c r="C19">
        <f t="shared" si="2"/>
        <v>4</v>
      </c>
      <c r="D19" t="s">
        <v>12</v>
      </c>
    </row>
    <row r="20" spans="1:20">
      <c r="A20" t="str">
        <f>'Population Definitions'!$A$4</f>
        <v>Gen 15-64</v>
      </c>
      <c r="B20" t="s">
        <v>11</v>
      </c>
      <c r="C20">
        <f t="shared" si="2"/>
        <v>4</v>
      </c>
      <c r="D20" t="s">
        <v>12</v>
      </c>
    </row>
    <row r="21" spans="1:20">
      <c r="A21" t="str">
        <f>'Population Definitions'!$A$5</f>
        <v>Gen 65+</v>
      </c>
      <c r="B21" t="s">
        <v>11</v>
      </c>
      <c r="C21">
        <f t="shared" si="2"/>
        <v>4</v>
      </c>
      <c r="D21" t="s">
        <v>12</v>
      </c>
    </row>
    <row r="22" spans="1:20">
      <c r="A22" t="str">
        <f>'Population Definitions'!$A$6</f>
        <v>PLHIV 15+</v>
      </c>
      <c r="B22" t="s">
        <v>11</v>
      </c>
      <c r="C22">
        <f t="shared" si="2"/>
        <v>4</v>
      </c>
      <c r="D22" t="s">
        <v>12</v>
      </c>
    </row>
    <row r="23" spans="1:20">
      <c r="A23" t="str">
        <f>'Population Definitions'!$A$7</f>
        <v>Prisoners</v>
      </c>
      <c r="B23" t="s">
        <v>11</v>
      </c>
      <c r="C23">
        <f t="shared" si="2"/>
        <v>4</v>
      </c>
      <c r="D23" t="s">
        <v>12</v>
      </c>
    </row>
    <row r="25" spans="1:20">
      <c r="A25" t="s">
        <v>52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>
        <f t="shared" ref="C26:C31" si="3">IF(SUMPRODUCT(--(E26:T26&lt;&gt;""))=0,0.1,"N.A.")</f>
        <v>0.1</v>
      </c>
      <c r="D26" t="s">
        <v>12</v>
      </c>
    </row>
    <row r="27" spans="1:20">
      <c r="A27" t="str">
        <f>'Population Definitions'!$A$3</f>
        <v>Gen 5-14</v>
      </c>
      <c r="B27" t="s">
        <v>10</v>
      </c>
      <c r="C27">
        <f t="shared" si="3"/>
        <v>0.1</v>
      </c>
      <c r="D27" t="s">
        <v>12</v>
      </c>
    </row>
    <row r="28" spans="1:20">
      <c r="A28" t="str">
        <f>'Population Definitions'!$A$4</f>
        <v>Gen 15-64</v>
      </c>
      <c r="B28" t="s">
        <v>10</v>
      </c>
      <c r="C28">
        <f t="shared" si="3"/>
        <v>0.1</v>
      </c>
      <c r="D28" t="s">
        <v>12</v>
      </c>
    </row>
    <row r="29" spans="1:20">
      <c r="A29" t="str">
        <f>'Population Definitions'!$A$5</f>
        <v>Gen 65+</v>
      </c>
      <c r="B29" t="s">
        <v>10</v>
      </c>
      <c r="C29">
        <f t="shared" si="3"/>
        <v>0.1</v>
      </c>
      <c r="D29" t="s">
        <v>12</v>
      </c>
    </row>
    <row r="30" spans="1:20">
      <c r="A30" t="str">
        <f>'Population Definitions'!$A$6</f>
        <v>PLHIV 15+</v>
      </c>
      <c r="B30" t="s">
        <v>10</v>
      </c>
      <c r="C30">
        <f t="shared" si="3"/>
        <v>0.1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0.1</v>
      </c>
      <c r="D31" t="s">
        <v>12</v>
      </c>
    </row>
    <row r="33" spans="1:20">
      <c r="A33" t="s">
        <v>62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4">IF(SUMPRODUCT(--(E34:T34&lt;&gt;""))=0,0.22,"N.A.")</f>
        <v>0.22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4"/>
        <v>0.22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4"/>
        <v>0.22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4"/>
        <v>0.22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4"/>
        <v>0.22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0.22</v>
      </c>
      <c r="D39" t="s">
        <v>12</v>
      </c>
    </row>
    <row r="41" spans="1:20">
      <c r="A41" t="s">
        <v>71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>
        <f t="shared" ref="C42:C47" si="5">IF(SUMPRODUCT(--(E42:T42&lt;&gt;""))=0,9,"N.A.")</f>
        <v>9</v>
      </c>
      <c r="D42" t="s">
        <v>12</v>
      </c>
    </row>
    <row r="43" spans="1:20">
      <c r="A43" t="str">
        <f>'Population Definitions'!$A$3</f>
        <v>Gen 5-14</v>
      </c>
      <c r="B43" t="s">
        <v>10</v>
      </c>
      <c r="C43">
        <f t="shared" si="5"/>
        <v>9</v>
      </c>
      <c r="D43" t="s">
        <v>12</v>
      </c>
    </row>
    <row r="44" spans="1:20">
      <c r="A44" t="str">
        <f>'Population Definitions'!$A$4</f>
        <v>Gen 15-64</v>
      </c>
      <c r="B44" t="s">
        <v>10</v>
      </c>
      <c r="C44">
        <f t="shared" si="5"/>
        <v>9</v>
      </c>
      <c r="D44" t="s">
        <v>12</v>
      </c>
    </row>
    <row r="45" spans="1:20">
      <c r="A45" t="str">
        <f>'Population Definitions'!$A$5</f>
        <v>Gen 65+</v>
      </c>
      <c r="B45" t="s">
        <v>10</v>
      </c>
      <c r="C45">
        <f t="shared" si="5"/>
        <v>9</v>
      </c>
      <c r="D45" t="s">
        <v>12</v>
      </c>
    </row>
    <row r="46" spans="1:20">
      <c r="A46" t="str">
        <f>'Population Definitions'!$A$6</f>
        <v>PLHIV 15+</v>
      </c>
      <c r="B46" t="s">
        <v>10</v>
      </c>
      <c r="C46">
        <f t="shared" si="5"/>
        <v>9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9</v>
      </c>
      <c r="D47" t="s">
        <v>12</v>
      </c>
    </row>
    <row r="49" spans="1:20">
      <c r="A49" t="s">
        <v>80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>
        <f t="shared" ref="C50:C55" si="6">IF(SUMPRODUCT(--(E50:T50&lt;&gt;""))=0,9,"N.A.")</f>
        <v>9</v>
      </c>
      <c r="D50" t="s">
        <v>12</v>
      </c>
    </row>
    <row r="51" spans="1:20">
      <c r="A51" t="str">
        <f>'Population Definitions'!$A$3</f>
        <v>Gen 5-14</v>
      </c>
      <c r="B51" t="s">
        <v>10</v>
      </c>
      <c r="C51">
        <f t="shared" si="6"/>
        <v>9</v>
      </c>
      <c r="D51" t="s">
        <v>12</v>
      </c>
    </row>
    <row r="52" spans="1:20">
      <c r="A52" t="str">
        <f>'Population Definitions'!$A$4</f>
        <v>Gen 15-64</v>
      </c>
      <c r="B52" t="s">
        <v>10</v>
      </c>
      <c r="C52">
        <f t="shared" si="6"/>
        <v>9</v>
      </c>
      <c r="D52" t="s">
        <v>12</v>
      </c>
    </row>
    <row r="53" spans="1:20">
      <c r="A53" t="str">
        <f>'Population Definitions'!$A$5</f>
        <v>Gen 65+</v>
      </c>
      <c r="B53" t="s">
        <v>10</v>
      </c>
      <c r="C53">
        <f t="shared" si="6"/>
        <v>9</v>
      </c>
      <c r="D53" t="s">
        <v>12</v>
      </c>
    </row>
    <row r="54" spans="1:20">
      <c r="A54" t="str">
        <f>'Population Definitions'!$A$6</f>
        <v>PLHIV 15+</v>
      </c>
      <c r="B54" t="s">
        <v>10</v>
      </c>
      <c r="C54">
        <f t="shared" si="6"/>
        <v>9</v>
      </c>
      <c r="D54" t="s">
        <v>12</v>
      </c>
    </row>
    <row r="55" spans="1:20">
      <c r="A55" t="str">
        <f>'Population Definitions'!$A$7</f>
        <v>Prisoners</v>
      </c>
      <c r="B55" t="s">
        <v>10</v>
      </c>
      <c r="C55">
        <f t="shared" si="6"/>
        <v>9</v>
      </c>
      <c r="D55" t="s">
        <v>12</v>
      </c>
    </row>
  </sheetData>
  <dataValidations count="42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Population Definitions</vt:lpstr>
      <vt:lpstr>Transfer Definitions</vt:lpstr>
      <vt:lpstr>Transfer Details</vt:lpstr>
      <vt:lpstr>General Demographics</vt:lpstr>
      <vt:lpstr>Incidence</vt:lpstr>
      <vt:lpstr>Prevalence</vt:lpstr>
      <vt:lpstr>Notified Cases</vt:lpstr>
      <vt:lpstr>Disaggregation Ratios</vt:lpstr>
      <vt:lpstr>Infection Susceptibility</vt:lpstr>
      <vt:lpstr>Latent Testing and Treatment</vt:lpstr>
      <vt:lpstr>Latent Progression Rates</vt:lpstr>
      <vt:lpstr>Active TB Testing and Treatment</vt:lpstr>
      <vt:lpstr>Active TB Progression Rates</vt:lpstr>
      <vt:lpstr>Active TB Death Rates</vt:lpstr>
      <vt:lpstr>Other Epidemiology</vt:lpstr>
      <vt:lpstr>Constants</vt:lpstr>
      <vt:lpstr>Epidemic Characteristics</vt:lpstr>
      <vt:lpstr>Cascade 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</cp:lastModifiedBy>
  <dcterms:created xsi:type="dcterms:W3CDTF">2016-12-07T14:36:55Z</dcterms:created>
  <dcterms:modified xsi:type="dcterms:W3CDTF">2016-12-07T19:44:13Z</dcterms:modified>
</cp:coreProperties>
</file>