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6"/>
  </bookViews>
  <sheets>
    <sheet name="Population Definitions" sheetId="1" r:id="rId1"/>
    <sheet name="Population Contacts" sheetId="2" r:id="rId2"/>
    <sheet name="Transfer Definitions" sheetId="3" r:id="rId3"/>
    <sheet name="Transfer Details" sheetId="4" r:id="rId4"/>
    <sheet name="General Demographics" sheetId="5" r:id="rId5"/>
    <sheet name="Epidemic Characteristics" sheetId="6" r:id="rId6"/>
    <sheet name="Prevalence" sheetId="7" r:id="rId7"/>
  </sheets>
  <calcPr calcId="145621"/>
</workbook>
</file>

<file path=xl/calcChain.xml><?xml version="1.0" encoding="utf-8"?>
<calcChain xmlns="http://schemas.openxmlformats.org/spreadsheetml/2006/main">
  <c r="C3" i="7" l="1"/>
  <c r="C14" i="5" l="1"/>
  <c r="C53" i="6" l="1"/>
  <c r="C52" i="6"/>
  <c r="C51" i="6"/>
  <c r="C50" i="6"/>
  <c r="C47" i="6"/>
  <c r="C46" i="6"/>
  <c r="C45" i="6"/>
  <c r="C44" i="6"/>
  <c r="C41" i="6"/>
  <c r="C40" i="6"/>
  <c r="C39" i="6"/>
  <c r="C38" i="6"/>
  <c r="C35" i="6"/>
  <c r="C34" i="6"/>
  <c r="C33" i="6"/>
  <c r="C32" i="6"/>
  <c r="C29" i="6"/>
  <c r="C28" i="6"/>
  <c r="C27" i="6"/>
  <c r="C26" i="6"/>
  <c r="C23" i="6"/>
  <c r="C22" i="6"/>
  <c r="C21" i="6"/>
  <c r="C20" i="6"/>
  <c r="C17" i="6"/>
  <c r="C16" i="6"/>
  <c r="C15" i="6"/>
  <c r="C14" i="6"/>
  <c r="C11" i="6"/>
  <c r="C10" i="6"/>
  <c r="C9" i="6"/>
  <c r="C8" i="6"/>
  <c r="C5" i="6"/>
  <c r="C4" i="6"/>
  <c r="C3" i="6"/>
  <c r="C2" i="6"/>
  <c r="C29" i="5"/>
  <c r="C28" i="5"/>
  <c r="C27" i="5"/>
  <c r="C26" i="5"/>
  <c r="C20" i="5"/>
  <c r="C3" i="5"/>
  <c r="C2" i="5"/>
  <c r="E41" i="4"/>
  <c r="E21" i="4"/>
  <c r="C35" i="7"/>
  <c r="A35" i="7"/>
  <c r="C34" i="7"/>
  <c r="A34" i="7"/>
  <c r="C33" i="7"/>
  <c r="A33" i="7"/>
  <c r="C32" i="7"/>
  <c r="A32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7" i="7"/>
  <c r="A17" i="7"/>
  <c r="C16" i="7"/>
  <c r="A16" i="7"/>
  <c r="C15" i="7"/>
  <c r="A15" i="7"/>
  <c r="C14" i="7"/>
  <c r="A14" i="7"/>
  <c r="C11" i="7"/>
  <c r="A11" i="7"/>
  <c r="C10" i="7"/>
  <c r="A10" i="7"/>
  <c r="C9" i="7"/>
  <c r="A9" i="7"/>
  <c r="C8" i="7"/>
  <c r="A8" i="7"/>
  <c r="C5" i="7"/>
  <c r="A5" i="7"/>
  <c r="C4" i="7"/>
  <c r="A4" i="7"/>
  <c r="A3" i="7"/>
  <c r="C2" i="7"/>
  <c r="A2" i="7"/>
  <c r="A53" i="6"/>
  <c r="A52" i="6"/>
  <c r="A51" i="6"/>
  <c r="A50" i="6"/>
  <c r="A47" i="6"/>
  <c r="A46" i="6"/>
  <c r="A45" i="6"/>
  <c r="A44" i="6"/>
  <c r="A41" i="6"/>
  <c r="A40" i="6"/>
  <c r="A39" i="6"/>
  <c r="A38" i="6"/>
  <c r="A35" i="6"/>
  <c r="A34" i="6"/>
  <c r="A33" i="6"/>
  <c r="A32" i="6"/>
  <c r="A29" i="6"/>
  <c r="A28" i="6"/>
  <c r="A27" i="6"/>
  <c r="A26" i="6"/>
  <c r="A23" i="6"/>
  <c r="A22" i="6"/>
  <c r="A21" i="6"/>
  <c r="A20" i="6"/>
  <c r="A17" i="6"/>
  <c r="A16" i="6"/>
  <c r="A15" i="6"/>
  <c r="A14" i="6"/>
  <c r="A11" i="6"/>
  <c r="A10" i="6"/>
  <c r="A9" i="6"/>
  <c r="A8" i="6"/>
  <c r="A5" i="6"/>
  <c r="A4" i="6"/>
  <c r="A3" i="6"/>
  <c r="A2" i="6"/>
  <c r="A29" i="5"/>
  <c r="A28" i="5"/>
  <c r="A27" i="5"/>
  <c r="A26" i="5"/>
  <c r="C23" i="5"/>
  <c r="A23" i="5"/>
  <c r="C22" i="5"/>
  <c r="A22" i="5"/>
  <c r="C21" i="5"/>
  <c r="A21" i="5"/>
  <c r="A20" i="5"/>
  <c r="C17" i="5"/>
  <c r="A17" i="5"/>
  <c r="C16" i="5"/>
  <c r="A16" i="5"/>
  <c r="C15" i="5"/>
  <c r="A15" i="5"/>
  <c r="A14" i="5"/>
  <c r="C11" i="5"/>
  <c r="A11" i="5"/>
  <c r="C10" i="5"/>
  <c r="A10" i="5"/>
  <c r="C9" i="5"/>
  <c r="A9" i="5"/>
  <c r="C8" i="5"/>
  <c r="A8" i="5"/>
  <c r="C5" i="5"/>
  <c r="A5" i="5"/>
  <c r="A4" i="5"/>
  <c r="A3" i="5"/>
  <c r="A2" i="5"/>
  <c r="C41" i="4"/>
  <c r="B41" i="4"/>
  <c r="A41" i="4"/>
  <c r="C40" i="4"/>
  <c r="B40" i="4"/>
  <c r="A40" i="4"/>
  <c r="E40" i="4" s="1"/>
  <c r="C39" i="4"/>
  <c r="B39" i="4"/>
  <c r="A39" i="4"/>
  <c r="E39" i="4" s="1"/>
  <c r="C38" i="4"/>
  <c r="B38" i="4"/>
  <c r="A38" i="4"/>
  <c r="E38" i="4" s="1"/>
  <c r="C37" i="4"/>
  <c r="B37" i="4"/>
  <c r="A37" i="4"/>
  <c r="E37" i="4" s="1"/>
  <c r="D36" i="4"/>
  <c r="C36" i="4"/>
  <c r="B36" i="4"/>
  <c r="A36" i="4"/>
  <c r="E36" i="4" s="1"/>
  <c r="C35" i="4"/>
  <c r="B35" i="4"/>
  <c r="A35" i="4"/>
  <c r="E35" i="4" s="1"/>
  <c r="D34" i="4"/>
  <c r="C34" i="4"/>
  <c r="B34" i="4"/>
  <c r="A34" i="4"/>
  <c r="E34" i="4" s="1"/>
  <c r="C33" i="4"/>
  <c r="B33" i="4"/>
  <c r="A33" i="4"/>
  <c r="E33" i="4" s="1"/>
  <c r="D32" i="4"/>
  <c r="C32" i="4"/>
  <c r="B32" i="4"/>
  <c r="A32" i="4"/>
  <c r="E32" i="4" s="1"/>
  <c r="C31" i="4"/>
  <c r="B31" i="4"/>
  <c r="A31" i="4"/>
  <c r="E31" i="4" s="1"/>
  <c r="D30" i="4"/>
  <c r="C30" i="4"/>
  <c r="B30" i="4"/>
  <c r="A30" i="4"/>
  <c r="E30" i="4" s="1"/>
  <c r="A29" i="4"/>
  <c r="C27" i="4"/>
  <c r="B27" i="4"/>
  <c r="A27" i="4"/>
  <c r="F27" i="4" s="1"/>
  <c r="C26" i="4"/>
  <c r="B26" i="4"/>
  <c r="A26" i="4"/>
  <c r="E26" i="4" s="1"/>
  <c r="C25" i="4"/>
  <c r="B25" i="4"/>
  <c r="A25" i="4"/>
  <c r="F25" i="4" s="1"/>
  <c r="C24" i="4"/>
  <c r="B24" i="4"/>
  <c r="A24" i="4"/>
  <c r="D24" i="4" s="1"/>
  <c r="C23" i="4"/>
  <c r="B23" i="4"/>
  <c r="A23" i="4"/>
  <c r="F23" i="4" s="1"/>
  <c r="C22" i="4"/>
  <c r="B22" i="4"/>
  <c r="A22" i="4"/>
  <c r="E22" i="4" s="1"/>
  <c r="C21" i="4"/>
  <c r="B21" i="4"/>
  <c r="A21" i="4"/>
  <c r="F21" i="4" s="1"/>
  <c r="C20" i="4"/>
  <c r="B20" i="4"/>
  <c r="A20" i="4"/>
  <c r="E20" i="4" s="1"/>
  <c r="C19" i="4"/>
  <c r="B19" i="4"/>
  <c r="A19" i="4"/>
  <c r="F19" i="4" s="1"/>
  <c r="C18" i="4"/>
  <c r="B18" i="4"/>
  <c r="A18" i="4"/>
  <c r="D18" i="4" s="1"/>
  <c r="C17" i="4"/>
  <c r="B17" i="4"/>
  <c r="A17" i="4"/>
  <c r="F17" i="4" s="1"/>
  <c r="C16" i="4"/>
  <c r="B16" i="4"/>
  <c r="A16" i="4"/>
  <c r="D16" i="4" s="1"/>
  <c r="A15" i="4"/>
  <c r="D13" i="4"/>
  <c r="C13" i="4"/>
  <c r="B13" i="4"/>
  <c r="A13" i="4"/>
  <c r="E13" i="4" s="1"/>
  <c r="C12" i="4"/>
  <c r="B12" i="4"/>
  <c r="A12" i="4"/>
  <c r="E12" i="4" s="1"/>
  <c r="C11" i="4"/>
  <c r="B11" i="4"/>
  <c r="A11" i="4"/>
  <c r="E11" i="4" s="1"/>
  <c r="D10" i="4"/>
  <c r="C10" i="4"/>
  <c r="B10" i="4"/>
  <c r="A10" i="4"/>
  <c r="E10" i="4" s="1"/>
  <c r="C9" i="4"/>
  <c r="B9" i="4"/>
  <c r="A9" i="4"/>
  <c r="E9" i="4" s="1"/>
  <c r="D8" i="4"/>
  <c r="C8" i="4"/>
  <c r="B8" i="4"/>
  <c r="A8" i="4"/>
  <c r="E8" i="4" s="1"/>
  <c r="D7" i="4"/>
  <c r="C7" i="4"/>
  <c r="B7" i="4"/>
  <c r="A7" i="4"/>
  <c r="E7" i="4" s="1"/>
  <c r="C6" i="4"/>
  <c r="B6" i="4"/>
  <c r="A6" i="4"/>
  <c r="E6" i="4" s="1"/>
  <c r="C5" i="4"/>
  <c r="B5" i="4"/>
  <c r="A5" i="4"/>
  <c r="E5" i="4" s="1"/>
  <c r="D4" i="4"/>
  <c r="C4" i="4"/>
  <c r="B4" i="4"/>
  <c r="A4" i="4"/>
  <c r="E4" i="4" s="1"/>
  <c r="C3" i="4"/>
  <c r="B3" i="4"/>
  <c r="A3" i="4"/>
  <c r="E3" i="4" s="1"/>
  <c r="C2" i="4"/>
  <c r="B2" i="4"/>
  <c r="A2" i="4"/>
  <c r="E2" i="4" s="1"/>
  <c r="A1" i="4"/>
  <c r="D5" i="2"/>
  <c r="C5" i="2"/>
  <c r="B5" i="2"/>
  <c r="C4" i="2"/>
  <c r="B4" i="2"/>
  <c r="E1" i="2"/>
  <c r="D13" i="3"/>
  <c r="A15" i="3"/>
  <c r="B1" i="2"/>
  <c r="D41" i="4" l="1"/>
  <c r="D11" i="4"/>
  <c r="D39" i="4"/>
  <c r="D2" i="4"/>
  <c r="A5" i="2"/>
  <c r="F11" i="4"/>
  <c r="D12" i="4"/>
  <c r="F39" i="4"/>
  <c r="D40" i="4"/>
  <c r="F40" i="4"/>
  <c r="F12" i="4"/>
  <c r="F13" i="4"/>
  <c r="F41" i="4"/>
  <c r="F38" i="4"/>
  <c r="F8" i="4"/>
  <c r="D9" i="4"/>
  <c r="F36" i="4"/>
  <c r="D37" i="4"/>
  <c r="F9" i="4"/>
  <c r="F10" i="4"/>
  <c r="F37" i="4"/>
  <c r="D38" i="4"/>
  <c r="F33" i="4"/>
  <c r="D5" i="4"/>
  <c r="F34" i="4"/>
  <c r="D35" i="4"/>
  <c r="F6" i="4"/>
  <c r="F7" i="4"/>
  <c r="F5" i="4"/>
  <c r="D6" i="4"/>
  <c r="F35" i="4"/>
  <c r="D33" i="4"/>
  <c r="F3" i="4"/>
  <c r="F4" i="4"/>
  <c r="F30" i="4"/>
  <c r="D31" i="4"/>
  <c r="F31" i="4"/>
  <c r="F2" i="4"/>
  <c r="D3" i="4"/>
  <c r="F32" i="4"/>
  <c r="A2" i="2"/>
  <c r="A4" i="3"/>
  <c r="A10" i="3"/>
  <c r="A16" i="3"/>
  <c r="E16" i="4"/>
  <c r="E18" i="4"/>
  <c r="E24" i="4"/>
  <c r="C1" i="2"/>
  <c r="A3" i="2"/>
  <c r="E1" i="3"/>
  <c r="A5" i="3"/>
  <c r="E7" i="3"/>
  <c r="A11" i="3"/>
  <c r="E13" i="3"/>
  <c r="A17" i="3"/>
  <c r="F16" i="4"/>
  <c r="D17" i="4"/>
  <c r="F18" i="4"/>
  <c r="D19" i="4"/>
  <c r="F20" i="4"/>
  <c r="F22" i="4"/>
  <c r="D23" i="4"/>
  <c r="F24" i="4"/>
  <c r="D25" i="4"/>
  <c r="F26" i="4"/>
  <c r="D27" i="4"/>
  <c r="D1" i="2"/>
  <c r="B1" i="3"/>
  <c r="E17" i="4"/>
  <c r="E25" i="4"/>
  <c r="A2" i="3"/>
  <c r="B7" i="3"/>
  <c r="A8" i="3"/>
  <c r="B13" i="3"/>
  <c r="A14" i="3"/>
  <c r="E19" i="4"/>
  <c r="E23" i="4"/>
  <c r="E27" i="4"/>
  <c r="A4" i="2"/>
  <c r="C1" i="3"/>
  <c r="A3" i="3"/>
  <c r="C7" i="3"/>
  <c r="A9" i="3"/>
  <c r="C13" i="3"/>
  <c r="D20" i="4"/>
  <c r="D22" i="4"/>
  <c r="D26" i="4"/>
  <c r="D1" i="3"/>
  <c r="D7" i="3"/>
  <c r="C4" i="5"/>
</calcChain>
</file>

<file path=xl/sharedStrings.xml><?xml version="1.0" encoding="utf-8"?>
<sst xmlns="http://schemas.openxmlformats.org/spreadsheetml/2006/main" count="279" uniqueCount="44">
  <si>
    <t>Name</t>
  </si>
  <si>
    <t>Abbreviation</t>
  </si>
  <si>
    <t>Minimum Age</t>
  </si>
  <si>
    <t>Maximum Age</t>
  </si>
  <si>
    <t>Interaction Impact Weights</t>
  </si>
  <si>
    <t>Aging</t>
  </si>
  <si>
    <t>n</t>
  </si>
  <si>
    <t>Format</t>
  </si>
  <si>
    <t>Assumption</t>
  </si>
  <si>
    <t>Fraction</t>
  </si>
  <si>
    <t>Number</t>
  </si>
  <si>
    <t>OR</t>
  </si>
  <si>
    <t>Latent Infections [S]</t>
  </si>
  <si>
    <t>Population Count [S]</t>
  </si>
  <si>
    <t>Number of People Vaccinated [S]</t>
  </si>
  <si>
    <t>Active DS Undiagnosed Infections [S]</t>
  </si>
  <si>
    <t>Drug-Susceptible Infections on Treatment [S]</t>
  </si>
  <si>
    <t>Birth Rate (Births -&gt; Susceptible) [P]</t>
  </si>
  <si>
    <t>Latency Departure Rate (Latent -&gt; Active) [P]</t>
  </si>
  <si>
    <t>Active MDR Undiagnosed Infections [S]</t>
  </si>
  <si>
    <t>Vaccination Rate (Susceptible -&gt; Vaccinated) [P]</t>
  </si>
  <si>
    <t>Latency Cure (Latent -&gt; Susceptible) [P]</t>
  </si>
  <si>
    <t>Multidrug-Resistant Infections on Treatment [S]</t>
  </si>
  <si>
    <t>Proportion</t>
  </si>
  <si>
    <t>Proportion Infected DS [P]</t>
  </si>
  <si>
    <t>TB Death Rate [P]</t>
  </si>
  <si>
    <t>Number of People Recovered from Active Infections [S]</t>
  </si>
  <si>
    <t>Proportion DS Infected on treatment [P]</t>
  </si>
  <si>
    <t>Proportion DS Successful Treatment [P]</t>
  </si>
  <si>
    <t>Proportion Infected MDR [P]</t>
  </si>
  <si>
    <t>Proportion MDR Infected on treatment [P]</t>
  </si>
  <si>
    <t>Proportion MDR Successful Treatment [P]</t>
  </si>
  <si>
    <t>Proportion DS Treatment failing and progressing to MDR Treatment [P]</t>
  </si>
  <si>
    <t>Children 0-14</t>
  </si>
  <si>
    <t>0-14</t>
  </si>
  <si>
    <t>Adults 15-49</t>
  </si>
  <si>
    <t>15-49</t>
  </si>
  <si>
    <t>Adults 50+</t>
  </si>
  <si>
    <t>50+</t>
  </si>
  <si>
    <t>y</t>
  </si>
  <si>
    <t>Prisoners</t>
  </si>
  <si>
    <t>Pris</t>
  </si>
  <si>
    <t>Incarceration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</si>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</sst>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28" sqref="G28"/>
    </sheetView>
  </sheetViews>
  <sheetFormatPr defaultRowHeight="15" x14ac:dyDescent="0.25"/>
  <cols>
    <col min="1" max="5" width="15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33</v>
      </c>
      <c r="B2" t="s">
        <v>34</v>
      </c>
      <c r="C2">
        <v>0</v>
      </c>
      <c r="D2">
        <v>14</v>
      </c>
    </row>
    <row r="3" spans="1:4" x14ac:dyDescent="0.25">
      <c r="A3" t="s">
        <v>35</v>
      </c>
      <c r="B3" t="s">
        <v>36</v>
      </c>
      <c r="C3">
        <v>15</v>
      </c>
      <c r="D3">
        <v>49</v>
      </c>
    </row>
    <row r="4" spans="1:4" x14ac:dyDescent="0.25">
      <c r="A4" t="s">
        <v>37</v>
      </c>
      <c r="B4" t="s">
        <v>38</v>
      </c>
      <c r="C4">
        <v>50</v>
      </c>
      <c r="D4">
        <v>99</v>
      </c>
    </row>
    <row r="5" spans="1:4" x14ac:dyDescent="0.25">
      <c r="A5" t="s">
        <v>40</v>
      </c>
      <c r="B5" t="s">
        <v>41</v>
      </c>
      <c r="C5">
        <v>15</v>
      </c>
      <c r="D5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4" sqref="D4"/>
    </sheetView>
  </sheetViews>
  <sheetFormatPr defaultRowHeight="15" x14ac:dyDescent="0.25"/>
  <cols>
    <col min="1" max="1" width="25.7109375" customWidth="1"/>
  </cols>
  <sheetData>
    <row r="1" spans="1:5" x14ac:dyDescent="0.25">
      <c r="A1" t="s">
        <v>4</v>
      </c>
      <c r="B1" t="str">
        <f>'Population Definitions'!$B$2</f>
        <v>0-14</v>
      </c>
      <c r="C1" t="str">
        <f>'Population Definitions'!$B$3</f>
        <v>15-49</v>
      </c>
      <c r="D1" t="str">
        <f>'Population Definitions'!$B$4</f>
        <v>50+</v>
      </c>
      <c r="E1" t="str">
        <f>'Population Definitions'!$B$5</f>
        <v>Pris</v>
      </c>
    </row>
    <row r="2" spans="1:5" x14ac:dyDescent="0.25">
      <c r="A2" t="str">
        <f>'Population Definitions'!$B$2</f>
        <v>0-14</v>
      </c>
      <c r="B2">
        <v>1</v>
      </c>
    </row>
    <row r="3" spans="1:5" x14ac:dyDescent="0.25">
      <c r="A3" t="str">
        <f>'Population Definitions'!$B$3</f>
        <v>15-49</v>
      </c>
      <c r="B3">
        <v>1</v>
      </c>
      <c r="C3">
        <v>5</v>
      </c>
      <c r="D3">
        <v>1</v>
      </c>
      <c r="E3">
        <v>1</v>
      </c>
    </row>
    <row r="4" spans="1:5" x14ac:dyDescent="0.25">
      <c r="A4" t="str">
        <f>'Population Definitions'!$B$4</f>
        <v>50+</v>
      </c>
      <c r="B4" t="str">
        <f>IF(D2&lt;&gt;"",D2,"")</f>
        <v/>
      </c>
      <c r="C4">
        <f>IF(D3&lt;&gt;"",D3,"")</f>
        <v>1</v>
      </c>
      <c r="D4">
        <v>1</v>
      </c>
    </row>
    <row r="5" spans="1:5" x14ac:dyDescent="0.25">
      <c r="A5" t="str">
        <f>'Population Definitions'!$B$5</f>
        <v>Pris</v>
      </c>
      <c r="B5" t="str">
        <f>IF(E2&lt;&gt;"",E2,"")</f>
        <v/>
      </c>
      <c r="C5">
        <f>IF(E3&lt;&gt;"",E3,"")</f>
        <v>1</v>
      </c>
      <c r="D5" t="str">
        <f>IF(E4&lt;&gt;"",E4,"")</f>
        <v/>
      </c>
      <c r="E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2" sqref="D22"/>
    </sheetView>
  </sheetViews>
  <sheetFormatPr defaultRowHeight="15" x14ac:dyDescent="0.25"/>
  <cols>
    <col min="1" max="1" width="15.7109375" customWidth="1"/>
  </cols>
  <sheetData>
    <row r="1" spans="1:5" x14ac:dyDescent="0.25">
      <c r="A1" t="s">
        <v>5</v>
      </c>
      <c r="B1" t="str">
        <f>'Population Definitions'!$B$2</f>
        <v>0-14</v>
      </c>
      <c r="C1" t="str">
        <f>'Population Definitions'!$B$3</f>
        <v>15-49</v>
      </c>
      <c r="D1" t="str">
        <f>'Population Definitions'!$B$4</f>
        <v>50+</v>
      </c>
      <c r="E1" t="str">
        <f>'Population Definitions'!$B$5</f>
        <v>Pris</v>
      </c>
    </row>
    <row r="2" spans="1:5" x14ac:dyDescent="0.25">
      <c r="A2" t="str">
        <f>'Population Definitions'!$B$2</f>
        <v>0-14</v>
      </c>
      <c r="C2" t="s">
        <v>39</v>
      </c>
      <c r="D2" t="s">
        <v>6</v>
      </c>
      <c r="E2" t="s">
        <v>6</v>
      </c>
    </row>
    <row r="3" spans="1:5" x14ac:dyDescent="0.25">
      <c r="A3" t="str">
        <f>'Population Definitions'!$B$3</f>
        <v>15-49</v>
      </c>
      <c r="B3" t="s">
        <v>6</v>
      </c>
      <c r="D3" t="s">
        <v>39</v>
      </c>
      <c r="E3" t="s">
        <v>6</v>
      </c>
    </row>
    <row r="4" spans="1:5" x14ac:dyDescent="0.25">
      <c r="A4" t="str">
        <f>'Population Definitions'!$B$4</f>
        <v>50+</v>
      </c>
      <c r="B4" t="s">
        <v>6</v>
      </c>
      <c r="C4" t="s">
        <v>6</v>
      </c>
      <c r="E4" t="s">
        <v>6</v>
      </c>
    </row>
    <row r="5" spans="1:5" x14ac:dyDescent="0.25">
      <c r="A5" t="str">
        <f>'Population Definitions'!$B$5</f>
        <v>Pris</v>
      </c>
      <c r="B5" t="s">
        <v>6</v>
      </c>
      <c r="C5" t="s">
        <v>6</v>
      </c>
      <c r="D5" t="s">
        <v>6</v>
      </c>
    </row>
    <row r="7" spans="1:5" x14ac:dyDescent="0.25">
      <c r="A7" t="s">
        <v>42</v>
      </c>
      <c r="B7" t="str">
        <f>'Population Definitions'!$B$2</f>
        <v>0-14</v>
      </c>
      <c r="C7" t="str">
        <f>'Population Definitions'!$B$3</f>
        <v>15-49</v>
      </c>
      <c r="D7" t="str">
        <f>'Population Definitions'!$B$4</f>
        <v>50+</v>
      </c>
      <c r="E7" t="str">
        <f>'Population Definitions'!$B$5</f>
        <v>Pris</v>
      </c>
    </row>
    <row r="8" spans="1:5" x14ac:dyDescent="0.25">
      <c r="A8" t="str">
        <f>'Population Definitions'!$B$2</f>
        <v>0-14</v>
      </c>
      <c r="C8" t="s">
        <v>6</v>
      </c>
      <c r="D8" t="s">
        <v>6</v>
      </c>
      <c r="E8" t="s">
        <v>6</v>
      </c>
    </row>
    <row r="9" spans="1:5" x14ac:dyDescent="0.25">
      <c r="A9" t="str">
        <f>'Population Definitions'!$B$3</f>
        <v>15-49</v>
      </c>
      <c r="B9" t="s">
        <v>6</v>
      </c>
      <c r="D9" t="s">
        <v>6</v>
      </c>
      <c r="E9" t="s">
        <v>39</v>
      </c>
    </row>
    <row r="10" spans="1:5" x14ac:dyDescent="0.25">
      <c r="A10" t="str">
        <f>'Population Definitions'!$B$4</f>
        <v>50+</v>
      </c>
      <c r="B10" t="s">
        <v>6</v>
      </c>
      <c r="C10" t="s">
        <v>6</v>
      </c>
      <c r="E10" t="s">
        <v>6</v>
      </c>
    </row>
    <row r="11" spans="1:5" x14ac:dyDescent="0.25">
      <c r="A11" t="str">
        <f>'Population Definitions'!$B$5</f>
        <v>Pris</v>
      </c>
      <c r="B11" t="s">
        <v>6</v>
      </c>
      <c r="C11" t="s">
        <v>6</v>
      </c>
      <c r="D11" t="s">
        <v>6</v>
      </c>
    </row>
    <row r="13" spans="1:5" x14ac:dyDescent="0.25">
      <c r="A13" t="s">
        <v>43</v>
      </c>
      <c r="B13" t="str">
        <f>'Population Definitions'!$B$2</f>
        <v>0-14</v>
      </c>
      <c r="C13" t="str">
        <f>'Population Definitions'!$B$3</f>
        <v>15-49</v>
      </c>
      <c r="D13" t="str">
        <f>'Population Definitions'!$B$4</f>
        <v>50+</v>
      </c>
      <c r="E13" t="str">
        <f>'Population Definitions'!$B$5</f>
        <v>Pris</v>
      </c>
    </row>
    <row r="14" spans="1:5" x14ac:dyDescent="0.25">
      <c r="A14" t="str">
        <f>'Population Definitions'!$B$2</f>
        <v>0-14</v>
      </c>
      <c r="C14" t="s">
        <v>6</v>
      </c>
      <c r="D14" t="s">
        <v>6</v>
      </c>
      <c r="E14" t="s">
        <v>6</v>
      </c>
    </row>
    <row r="15" spans="1:5" x14ac:dyDescent="0.25">
      <c r="A15" t="str">
        <f>'Population Definitions'!$B$3</f>
        <v>15-49</v>
      </c>
      <c r="B15" t="s">
        <v>6</v>
      </c>
      <c r="D15" t="s">
        <v>6</v>
      </c>
      <c r="E15" t="s">
        <v>6</v>
      </c>
    </row>
    <row r="16" spans="1:5" x14ac:dyDescent="0.25">
      <c r="A16" t="str">
        <f>'Population Definitions'!$B$4</f>
        <v>50+</v>
      </c>
      <c r="B16" t="s">
        <v>6</v>
      </c>
      <c r="C16" t="s">
        <v>6</v>
      </c>
      <c r="E16" t="s">
        <v>6</v>
      </c>
    </row>
    <row r="17" spans="1:4" x14ac:dyDescent="0.25">
      <c r="A17" t="str">
        <f>'Population Definitions'!$B$5</f>
        <v>Pris</v>
      </c>
      <c r="B17" t="s">
        <v>6</v>
      </c>
      <c r="C17" t="s">
        <v>6</v>
      </c>
      <c r="D17" t="s">
        <v>39</v>
      </c>
    </row>
  </sheetData>
  <dataValidations count="4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B8">
      <formula1>""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B9">
      <formula1>"n,y"</formula1>
    </dataValidation>
    <dataValidation type="list" showInputMessage="1" showErrorMessage="1" sqref="C9">
      <formula1>""</formula1>
    </dataValidation>
    <dataValidation type="list" showInputMessage="1" showErrorMessage="1" sqref="D9">
      <formula1>"n,y"</formula1>
    </dataValidation>
    <dataValidation type="list" showInputMessage="1" showErrorMessage="1" sqref="E9">
      <formula1>"n,y"</formula1>
    </dataValidation>
    <dataValidation type="list" showInputMessage="1" showErrorMessage="1" sqref="B10">
      <formula1>"n,y"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""</formula1>
    </dataValidation>
    <dataValidation type="list" showInputMessage="1" showErrorMessage="1" sqref="E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""</formula1>
    </dataValidation>
    <dataValidation type="list" showInputMessage="1" showErrorMessage="1" sqref="B14">
      <formula1>""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""</formula1>
    </dataValidation>
    <dataValidation type="list" showInputMessage="1" showErrorMessage="1" sqref="E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>
      <selection activeCell="E2" sqref="E2"/>
    </sheetView>
  </sheetViews>
  <sheetFormatPr defaultRowHeight="15" x14ac:dyDescent="0.25"/>
  <cols>
    <col min="1" max="1" width="15.7109375" customWidth="1"/>
    <col min="3" max="3" width="15.7109375" customWidth="1"/>
    <col min="4" max="5" width="10.7109375" customWidth="1"/>
  </cols>
  <sheetData>
    <row r="1" spans="1:22" x14ac:dyDescent="0.25">
      <c r="A1" t="str">
        <f>'Transfer Definitions'!A1</f>
        <v>Aging</v>
      </c>
      <c r="D1" t="s">
        <v>7</v>
      </c>
      <c r="E1" t="s">
        <v>8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5">
      <c r="A2" t="str">
        <f>IF('Transfer Definitions'!C2="y",'Population Definitions'!$A$2,"...")</f>
        <v>Children 0-14</v>
      </c>
      <c r="B2" t="str">
        <f>IF('Transfer Definitions'!C2="y","---&gt;","")</f>
        <v>---&gt;</v>
      </c>
      <c r="C2" t="str">
        <f>IF('Transfer Definitions'!C2="y",'Population Definitions'!$A$3,"")</f>
        <v>Adults 15-49</v>
      </c>
      <c r="D2" t="str">
        <f t="shared" ref="D2:D13" si="0">IF(A2&lt;&gt;"...","Fraction","")</f>
        <v>Fraction</v>
      </c>
      <c r="E2">
        <f>IF(A2&lt;&gt;"...",IF(SUMPRODUCT(--(G2:V2&lt;&gt;""))=0,IF(AND('Population Definitions'!D2&lt;&gt;"",'Population Definitions'!C2&lt;&gt;""),1/('Population Definitions'!D2-'Population Definitions'!C2+1),0),"N.A."),"")</f>
        <v>6.6666666666666666E-2</v>
      </c>
      <c r="F2" t="str">
        <f t="shared" ref="F2:F13" si="1">IF(A2&lt;&gt;"...","OR","")</f>
        <v>OR</v>
      </c>
    </row>
    <row r="3" spans="1:22" x14ac:dyDescent="0.25">
      <c r="A3" t="str">
        <f>IF('Transfer Definitions'!D2="y",'Population Definitions'!$A$2,"...")</f>
        <v>...</v>
      </c>
      <c r="B3" t="str">
        <f>IF('Transfer Definitions'!D2="y","---&gt;","")</f>
        <v/>
      </c>
      <c r="C3" t="str">
        <f>IF('Transfer Definitions'!D2="y",'Population Definitions'!$A$4,"")</f>
        <v/>
      </c>
      <c r="D3" t="str">
        <f t="shared" si="0"/>
        <v/>
      </c>
      <c r="E3" t="str">
        <f>IF(A3&lt;&gt;"...",IF(SUMPRODUCT(--(G3:V3&lt;&gt;""))=0,IF(AND('Population Definitions'!D2&lt;&gt;"",'Population Definitions'!C2&lt;&gt;""),1/('Population Definitions'!D2-'Population Definitions'!C2+1),0),"N.A."),"")</f>
        <v/>
      </c>
      <c r="F3" t="str">
        <f t="shared" si="1"/>
        <v/>
      </c>
    </row>
    <row r="4" spans="1:22" x14ac:dyDescent="0.25">
      <c r="A4" t="str">
        <f>IF('Transfer Definitions'!E2="y",'Population Definitions'!$A$2,"...")</f>
        <v>...</v>
      </c>
      <c r="B4" t="str">
        <f>IF('Transfer Definitions'!E2="y","---&gt;","")</f>
        <v/>
      </c>
      <c r="C4" t="str">
        <f>IF('Transfer Definitions'!E2="y",'Population Definitions'!$A$5,"")</f>
        <v/>
      </c>
      <c r="D4" t="str">
        <f t="shared" si="0"/>
        <v/>
      </c>
      <c r="E4" t="str">
        <f>IF(A4&lt;&gt;"...",IF(SUMPRODUCT(--(G4:V4&lt;&gt;""))=0,IF(AND('Population Definitions'!D2&lt;&gt;"",'Population Definitions'!C2&lt;&gt;""),1/('Population Definitions'!D2-'Population Definitions'!C2+1),0),"N.A."),"")</f>
        <v/>
      </c>
      <c r="F4" t="str">
        <f t="shared" si="1"/>
        <v/>
      </c>
    </row>
    <row r="5" spans="1:22" x14ac:dyDescent="0.25">
      <c r="A5" t="str">
        <f>IF('Transfer Definitions'!B3="y",'Population Definitions'!$A$3,"...")</f>
        <v>...</v>
      </c>
      <c r="B5" t="str">
        <f>IF('Transfer Definitions'!B3="y","---&gt;","")</f>
        <v/>
      </c>
      <c r="C5" t="str">
        <f>IF('Transfer Definitions'!B3="y",'Population Definitions'!$A$2,"")</f>
        <v/>
      </c>
      <c r="D5" t="str">
        <f t="shared" si="0"/>
        <v/>
      </c>
      <c r="E5" t="str">
        <f>IF(A5&lt;&gt;"...",IF(SUMPRODUCT(--(G5:V5&lt;&gt;""))=0,IF(AND('Population Definitions'!D3&lt;&gt;"",'Population Definitions'!C3&lt;&gt;""),1/('Population Definitions'!D3-'Population Definitions'!C3+1),0),"N.A."),"")</f>
        <v/>
      </c>
      <c r="F5" t="str">
        <f t="shared" si="1"/>
        <v/>
      </c>
    </row>
    <row r="6" spans="1:22" x14ac:dyDescent="0.25">
      <c r="A6" t="str">
        <f>IF('Transfer Definitions'!D3="y",'Population Definitions'!$A$3,"...")</f>
        <v>Adults 15-49</v>
      </c>
      <c r="B6" t="str">
        <f>IF('Transfer Definitions'!D3="y","---&gt;","")</f>
        <v>---&gt;</v>
      </c>
      <c r="C6" t="str">
        <f>IF('Transfer Definitions'!D3="y",'Population Definitions'!$A$4,"")</f>
        <v>Adults 50+</v>
      </c>
      <c r="D6" t="str">
        <f t="shared" si="0"/>
        <v>Fraction</v>
      </c>
      <c r="E6">
        <f>IF(A6&lt;&gt;"...",IF(SUMPRODUCT(--(G6:V6&lt;&gt;""))=0,IF(AND('Population Definitions'!D3&lt;&gt;"",'Population Definitions'!C3&lt;&gt;""),1/('Population Definitions'!D3-'Population Definitions'!C3+1),0),"N.A."),"")</f>
        <v>2.8571428571428571E-2</v>
      </c>
      <c r="F6" t="str">
        <f t="shared" si="1"/>
        <v>OR</v>
      </c>
    </row>
    <row r="7" spans="1:22" x14ac:dyDescent="0.25">
      <c r="A7" t="str">
        <f>IF('Transfer Definitions'!E3="y",'Population Definitions'!$A$3,"...")</f>
        <v>...</v>
      </c>
      <c r="B7" t="str">
        <f>IF('Transfer Definitions'!E3="y","---&gt;","")</f>
        <v/>
      </c>
      <c r="C7" t="str">
        <f>IF('Transfer Definitions'!E3="y",'Population Definitions'!$A$5,"")</f>
        <v/>
      </c>
      <c r="D7" t="str">
        <f t="shared" si="0"/>
        <v/>
      </c>
      <c r="E7" t="str">
        <f>IF(A7&lt;&gt;"...",IF(SUMPRODUCT(--(G7:V7&lt;&gt;""))=0,IF(AND('Population Definitions'!D3&lt;&gt;"",'Population Definitions'!C3&lt;&gt;""),1/('Population Definitions'!D3-'Population Definitions'!C3+1),0),"N.A."),"")</f>
        <v/>
      </c>
      <c r="F7" t="str">
        <f t="shared" si="1"/>
        <v/>
      </c>
    </row>
    <row r="8" spans="1:22" x14ac:dyDescent="0.25">
      <c r="A8" t="str">
        <f>IF('Transfer Definitions'!B4="y",'Population Definitions'!$A$4,"...")</f>
        <v>...</v>
      </c>
      <c r="B8" t="str">
        <f>IF('Transfer Definitions'!B4="y","---&gt;","")</f>
        <v/>
      </c>
      <c r="C8" t="str">
        <f>IF('Transfer Definitions'!B4="y",'Population Definitions'!$A$2,"")</f>
        <v/>
      </c>
      <c r="D8" t="str">
        <f t="shared" si="0"/>
        <v/>
      </c>
      <c r="E8" t="str">
        <f>IF(A8&lt;&gt;"...",IF(SUMPRODUCT(--(G8:V8&lt;&gt;""))=0,IF(AND('Population Definitions'!D4&lt;&gt;"",'Population Definitions'!C4&lt;&gt;""),1/('Population Definitions'!D4-'Population Definitions'!C4+1),0),"N.A."),"")</f>
        <v/>
      </c>
      <c r="F8" t="str">
        <f t="shared" si="1"/>
        <v/>
      </c>
    </row>
    <row r="9" spans="1:22" x14ac:dyDescent="0.25">
      <c r="A9" t="str">
        <f>IF('Transfer Definitions'!C4="y",'Population Definitions'!$A$4,"...")</f>
        <v>...</v>
      </c>
      <c r="B9" t="str">
        <f>IF('Transfer Definitions'!C4="y","---&gt;","")</f>
        <v/>
      </c>
      <c r="C9" t="str">
        <f>IF('Transfer Definitions'!C4="y",'Population Definitions'!$A$3,"")</f>
        <v/>
      </c>
      <c r="D9" t="str">
        <f t="shared" si="0"/>
        <v/>
      </c>
      <c r="E9" t="str">
        <f>IF(A9&lt;&gt;"...",IF(SUMPRODUCT(--(G9:V9&lt;&gt;""))=0,IF(AND('Population Definitions'!D4&lt;&gt;"",'Population Definitions'!C4&lt;&gt;""),1/('Population Definitions'!D4-'Population Definitions'!C4+1),0),"N.A."),"")</f>
        <v/>
      </c>
      <c r="F9" t="str">
        <f t="shared" si="1"/>
        <v/>
      </c>
    </row>
    <row r="10" spans="1:22" x14ac:dyDescent="0.25">
      <c r="A10" t="str">
        <f>IF('Transfer Definitions'!E4="y",'Population Definitions'!$A$4,"...")</f>
        <v>...</v>
      </c>
      <c r="B10" t="str">
        <f>IF('Transfer Definitions'!E4="y","---&gt;","")</f>
        <v/>
      </c>
      <c r="C10" t="str">
        <f>IF('Transfer Definitions'!E4="y",'Population Definitions'!$A$5,"")</f>
        <v/>
      </c>
      <c r="D10" t="str">
        <f t="shared" si="0"/>
        <v/>
      </c>
      <c r="E10" t="str">
        <f>IF(A10&lt;&gt;"...",IF(SUMPRODUCT(--(G10:V10&lt;&gt;""))=0,IF(AND('Population Definitions'!D4&lt;&gt;"",'Population Definitions'!C4&lt;&gt;""),1/('Population Definitions'!D4-'Population Definitions'!C4+1),0),"N.A."),"")</f>
        <v/>
      </c>
      <c r="F10" t="str">
        <f t="shared" si="1"/>
        <v/>
      </c>
    </row>
    <row r="11" spans="1:22" x14ac:dyDescent="0.25">
      <c r="A11" t="str">
        <f>IF('Transfer Definitions'!B5="y",'Population Definitions'!$A$5,"...")</f>
        <v>...</v>
      </c>
      <c r="B11" t="str">
        <f>IF('Transfer Definitions'!B5="y","---&gt;","")</f>
        <v/>
      </c>
      <c r="C11" t="str">
        <f>IF('Transfer Definitions'!B5="y",'Population Definitions'!$A$2,"")</f>
        <v/>
      </c>
      <c r="D11" t="str">
        <f t="shared" si="0"/>
        <v/>
      </c>
      <c r="E11" t="str">
        <f>IF(A11&lt;&gt;"...",IF(SUMPRODUCT(--(G11:V11&lt;&gt;""))=0,IF(AND('Population Definitions'!D5&lt;&gt;"",'Population Definitions'!C5&lt;&gt;""),1/('Population Definitions'!D5-'Population Definitions'!C5+1),0),"N.A."),"")</f>
        <v/>
      </c>
      <c r="F11" t="str">
        <f t="shared" si="1"/>
        <v/>
      </c>
    </row>
    <row r="12" spans="1:22" x14ac:dyDescent="0.25">
      <c r="A12" t="str">
        <f>IF('Transfer Definitions'!C5="y",'Population Definitions'!$A$5,"...")</f>
        <v>...</v>
      </c>
      <c r="B12" t="str">
        <f>IF('Transfer Definitions'!C5="y","---&gt;","")</f>
        <v/>
      </c>
      <c r="C12" t="str">
        <f>IF('Transfer Definitions'!C5="y",'Population Definitions'!$A$3,"")</f>
        <v/>
      </c>
      <c r="D12" t="str">
        <f t="shared" si="0"/>
        <v/>
      </c>
      <c r="E12" t="str">
        <f>IF(A12&lt;&gt;"...",IF(SUMPRODUCT(--(G12:V12&lt;&gt;""))=0,IF(AND('Population Definitions'!D5&lt;&gt;"",'Population Definitions'!C5&lt;&gt;""),1/('Population Definitions'!D5-'Population Definitions'!C5+1),0),"N.A."),"")</f>
        <v/>
      </c>
      <c r="F12" t="str">
        <f t="shared" si="1"/>
        <v/>
      </c>
    </row>
    <row r="13" spans="1:22" x14ac:dyDescent="0.25">
      <c r="A13" t="str">
        <f>IF('Transfer Definitions'!D5="y",'Population Definitions'!$A$5,"...")</f>
        <v>...</v>
      </c>
      <c r="B13" t="str">
        <f>IF('Transfer Definitions'!D5="y","---&gt;","")</f>
        <v/>
      </c>
      <c r="C13" t="str">
        <f>IF('Transfer Definitions'!D5="y",'Population Definitions'!$A$4,"")</f>
        <v/>
      </c>
      <c r="D13" t="str">
        <f t="shared" si="0"/>
        <v/>
      </c>
      <c r="E13" t="str">
        <f>IF(A13&lt;&gt;"...",IF(SUMPRODUCT(--(G13:V13&lt;&gt;""))=0,IF(AND('Population Definitions'!D5&lt;&gt;"",'Population Definitions'!C5&lt;&gt;""),1/('Population Definitions'!D5-'Population Definitions'!C5+1),0),"N.A."),"")</f>
        <v/>
      </c>
      <c r="F13" t="str">
        <f t="shared" si="1"/>
        <v/>
      </c>
    </row>
    <row r="15" spans="1:22" x14ac:dyDescent="0.25">
      <c r="A15" t="str">
        <f>'Transfer Definitions'!A7</f>
        <v>Incarceration</v>
      </c>
      <c r="D15" t="s">
        <v>7</v>
      </c>
      <c r="E15" t="s">
        <v>8</v>
      </c>
      <c r="G15">
        <v>2000</v>
      </c>
      <c r="H15">
        <v>2001</v>
      </c>
      <c r="I15">
        <v>2002</v>
      </c>
      <c r="J15">
        <v>2003</v>
      </c>
      <c r="K15">
        <v>2004</v>
      </c>
      <c r="L15">
        <v>2005</v>
      </c>
      <c r="M15">
        <v>2006</v>
      </c>
      <c r="N15">
        <v>2007</v>
      </c>
      <c r="O15">
        <v>2008</v>
      </c>
      <c r="P15">
        <v>2009</v>
      </c>
      <c r="Q15">
        <v>2010</v>
      </c>
      <c r="R15">
        <v>2011</v>
      </c>
      <c r="S15">
        <v>2012</v>
      </c>
      <c r="T15">
        <v>2013</v>
      </c>
      <c r="U15">
        <v>2014</v>
      </c>
      <c r="V15">
        <v>2015</v>
      </c>
    </row>
    <row r="16" spans="1:22" x14ac:dyDescent="0.25">
      <c r="A16" t="str">
        <f>IF('Transfer Definitions'!C8="y",'Population Definitions'!$A$2,"...")</f>
        <v>...</v>
      </c>
      <c r="B16" t="str">
        <f>IF('Transfer Definitions'!C8="y","---&gt;","")</f>
        <v/>
      </c>
      <c r="C16" t="str">
        <f>IF('Transfer Definitions'!C8="y",'Population Definitions'!$A$3,"")</f>
        <v/>
      </c>
      <c r="D16" t="str">
        <f t="shared" ref="D16:D27" si="2">IF(A16&lt;&gt;"...","Fraction","")</f>
        <v/>
      </c>
      <c r="E16" t="str">
        <f t="shared" ref="E16:E27" si="3">IF(A16&lt;&gt;"...",IF(SUMPRODUCT(--(G16:V16&lt;&gt;""))=0,0,"N.A."),"")</f>
        <v/>
      </c>
      <c r="F16" t="str">
        <f t="shared" ref="F16:F27" si="4">IF(A16&lt;&gt;"...","OR","")</f>
        <v/>
      </c>
    </row>
    <row r="17" spans="1:22" x14ac:dyDescent="0.25">
      <c r="A17" t="str">
        <f>IF('Transfer Definitions'!D8="y",'Population Definitions'!$A$2,"...")</f>
        <v>...</v>
      </c>
      <c r="B17" t="str">
        <f>IF('Transfer Definitions'!D8="y","---&gt;","")</f>
        <v/>
      </c>
      <c r="C17" t="str">
        <f>IF('Transfer Definitions'!D8="y",'Population Definitions'!$A$4,"")</f>
        <v/>
      </c>
      <c r="D17" t="str">
        <f t="shared" si="2"/>
        <v/>
      </c>
      <c r="E17" t="str">
        <f t="shared" si="3"/>
        <v/>
      </c>
      <c r="F17" t="str">
        <f t="shared" si="4"/>
        <v/>
      </c>
    </row>
    <row r="18" spans="1:22" x14ac:dyDescent="0.25">
      <c r="A18" t="str">
        <f>IF('Transfer Definitions'!E8="y",'Population Definitions'!$A$2,"...")</f>
        <v>...</v>
      </c>
      <c r="B18" t="str">
        <f>IF('Transfer Definitions'!E8="y","---&gt;","")</f>
        <v/>
      </c>
      <c r="C18" t="str">
        <f>IF('Transfer Definitions'!E8="y",'Population Definitions'!$A$5,"")</f>
        <v/>
      </c>
      <c r="D18" t="str">
        <f t="shared" si="2"/>
        <v/>
      </c>
      <c r="E18" t="str">
        <f t="shared" si="3"/>
        <v/>
      </c>
      <c r="F18" t="str">
        <f t="shared" si="4"/>
        <v/>
      </c>
    </row>
    <row r="19" spans="1:22" x14ac:dyDescent="0.25">
      <c r="A19" t="str">
        <f>IF('Transfer Definitions'!B9="y",'Population Definitions'!$A$3,"...")</f>
        <v>...</v>
      </c>
      <c r="B19" t="str">
        <f>IF('Transfer Definitions'!B9="y","---&gt;","")</f>
        <v/>
      </c>
      <c r="C19" t="str">
        <f>IF('Transfer Definitions'!B9="y",'Population Definitions'!$A$2,"")</f>
        <v/>
      </c>
      <c r="D19" t="str">
        <f t="shared" si="2"/>
        <v/>
      </c>
      <c r="E19" t="str">
        <f t="shared" si="3"/>
        <v/>
      </c>
      <c r="F19" t="str">
        <f t="shared" si="4"/>
        <v/>
      </c>
    </row>
    <row r="20" spans="1:22" x14ac:dyDescent="0.25">
      <c r="A20" t="str">
        <f>IF('Transfer Definitions'!D9="y",'Population Definitions'!$A$3,"...")</f>
        <v>...</v>
      </c>
      <c r="B20" t="str">
        <f>IF('Transfer Definitions'!D9="y","---&gt;","")</f>
        <v/>
      </c>
      <c r="C20" t="str">
        <f>IF('Transfer Definitions'!D9="y",'Population Definitions'!$A$4,"")</f>
        <v/>
      </c>
      <c r="D20" t="str">
        <f t="shared" si="2"/>
        <v/>
      </c>
      <c r="E20" t="str">
        <f t="shared" si="3"/>
        <v/>
      </c>
      <c r="F20" t="str">
        <f t="shared" si="4"/>
        <v/>
      </c>
    </row>
    <row r="21" spans="1:22" x14ac:dyDescent="0.25">
      <c r="A21" t="str">
        <f>IF('Transfer Definitions'!E9="y",'Population Definitions'!$A$3,"...")</f>
        <v>Adults 15-49</v>
      </c>
      <c r="B21" t="str">
        <f>IF('Transfer Definitions'!E9="y","---&gt;","")</f>
        <v>---&gt;</v>
      </c>
      <c r="C21" t="str">
        <f>IF('Transfer Definitions'!E9="y",'Population Definitions'!$A$5,"")</f>
        <v>Prisoners</v>
      </c>
      <c r="D21" t="s">
        <v>10</v>
      </c>
      <c r="E21">
        <f>IF(A21&lt;&gt;"...",IF(SUMPRODUCT(--(G21:V21&lt;&gt;""))=0,100,"N.A."),"")</f>
        <v>100</v>
      </c>
      <c r="F21" t="str">
        <f t="shared" si="4"/>
        <v>OR</v>
      </c>
    </row>
    <row r="22" spans="1:22" x14ac:dyDescent="0.25">
      <c r="A22" t="str">
        <f>IF('Transfer Definitions'!B10="y",'Population Definitions'!$A$4,"...")</f>
        <v>...</v>
      </c>
      <c r="B22" t="str">
        <f>IF('Transfer Definitions'!B10="y","---&gt;","")</f>
        <v/>
      </c>
      <c r="C22" t="str">
        <f>IF('Transfer Definitions'!B10="y",'Population Definitions'!$A$2,"")</f>
        <v/>
      </c>
      <c r="D22" t="str">
        <f t="shared" si="2"/>
        <v/>
      </c>
      <c r="E22" t="str">
        <f t="shared" si="3"/>
        <v/>
      </c>
      <c r="F22" t="str">
        <f t="shared" si="4"/>
        <v/>
      </c>
    </row>
    <row r="23" spans="1:22" x14ac:dyDescent="0.25">
      <c r="A23" t="str">
        <f>IF('Transfer Definitions'!C10="y",'Population Definitions'!$A$4,"...")</f>
        <v>...</v>
      </c>
      <c r="B23" t="str">
        <f>IF('Transfer Definitions'!C10="y","---&gt;","")</f>
        <v/>
      </c>
      <c r="C23" t="str">
        <f>IF('Transfer Definitions'!C10="y",'Population Definitions'!$A$3,"")</f>
        <v/>
      </c>
      <c r="D23" t="str">
        <f t="shared" si="2"/>
        <v/>
      </c>
      <c r="E23" t="str">
        <f t="shared" si="3"/>
        <v/>
      </c>
      <c r="F23" t="str">
        <f t="shared" si="4"/>
        <v/>
      </c>
    </row>
    <row r="24" spans="1:22" x14ac:dyDescent="0.25">
      <c r="A24" t="str">
        <f>IF('Transfer Definitions'!E10="y",'Population Definitions'!$A$4,"...")</f>
        <v>...</v>
      </c>
      <c r="B24" t="str">
        <f>IF('Transfer Definitions'!E10="y","---&gt;","")</f>
        <v/>
      </c>
      <c r="C24" t="str">
        <f>IF('Transfer Definitions'!E10="y",'Population Definitions'!$A$5,"")</f>
        <v/>
      </c>
      <c r="D24" t="str">
        <f t="shared" si="2"/>
        <v/>
      </c>
      <c r="E24" t="str">
        <f t="shared" si="3"/>
        <v/>
      </c>
      <c r="F24" t="str">
        <f t="shared" si="4"/>
        <v/>
      </c>
    </row>
    <row r="25" spans="1:22" x14ac:dyDescent="0.25">
      <c r="A25" t="str">
        <f>IF('Transfer Definitions'!B11="y",'Population Definitions'!$A$5,"...")</f>
        <v>...</v>
      </c>
      <c r="B25" t="str">
        <f>IF('Transfer Definitions'!B11="y","---&gt;","")</f>
        <v/>
      </c>
      <c r="C25" t="str">
        <f>IF('Transfer Definitions'!B11="y",'Population Definitions'!$A$2,"")</f>
        <v/>
      </c>
      <c r="D25" t="str">
        <f t="shared" si="2"/>
        <v/>
      </c>
      <c r="E25" t="str">
        <f t="shared" si="3"/>
        <v/>
      </c>
      <c r="F25" t="str">
        <f t="shared" si="4"/>
        <v/>
      </c>
    </row>
    <row r="26" spans="1:22" x14ac:dyDescent="0.25">
      <c r="A26" t="str">
        <f>IF('Transfer Definitions'!C11="y",'Population Definitions'!$A$5,"...")</f>
        <v>...</v>
      </c>
      <c r="B26" t="str">
        <f>IF('Transfer Definitions'!C11="y","---&gt;","")</f>
        <v/>
      </c>
      <c r="C26" t="str">
        <f>IF('Transfer Definitions'!C11="y",'Population Definitions'!$A$3,"")</f>
        <v/>
      </c>
      <c r="D26" t="str">
        <f t="shared" si="2"/>
        <v/>
      </c>
      <c r="E26" t="str">
        <f t="shared" si="3"/>
        <v/>
      </c>
      <c r="F26" t="str">
        <f t="shared" si="4"/>
        <v/>
      </c>
    </row>
    <row r="27" spans="1:22" x14ac:dyDescent="0.25">
      <c r="A27" t="str">
        <f>IF('Transfer Definitions'!D11="y",'Population Definitions'!$A$5,"...")</f>
        <v>...</v>
      </c>
      <c r="B27" t="str">
        <f>IF('Transfer Definitions'!D11="y","---&gt;","")</f>
        <v/>
      </c>
      <c r="C27" t="str">
        <f>IF('Transfer Definitions'!D11="y",'Population Definitions'!$A$4,"")</f>
        <v/>
      </c>
      <c r="D27" t="str">
        <f t="shared" si="2"/>
        <v/>
      </c>
      <c r="E27" t="str">
        <f t="shared" si="3"/>
        <v/>
      </c>
      <c r="F27" t="str">
        <f t="shared" si="4"/>
        <v/>
      </c>
    </row>
    <row r="29" spans="1:22" x14ac:dyDescent="0.25">
      <c r="A29" t="str">
        <f>'Transfer Definitions'!A13</f>
        <v>Release</v>
      </c>
      <c r="D29" t="s">
        <v>7</v>
      </c>
      <c r="E29" t="s">
        <v>8</v>
      </c>
      <c r="G29">
        <v>2000</v>
      </c>
      <c r="H29">
        <v>2001</v>
      </c>
      <c r="I29">
        <v>2002</v>
      </c>
      <c r="J29">
        <v>2003</v>
      </c>
      <c r="K29">
        <v>2004</v>
      </c>
      <c r="L29">
        <v>2005</v>
      </c>
      <c r="M29">
        <v>2006</v>
      </c>
      <c r="N29">
        <v>2007</v>
      </c>
      <c r="O29">
        <v>2008</v>
      </c>
      <c r="P29">
        <v>2009</v>
      </c>
      <c r="Q29">
        <v>2010</v>
      </c>
      <c r="R29">
        <v>2011</v>
      </c>
      <c r="S29">
        <v>2012</v>
      </c>
      <c r="T29">
        <v>2013</v>
      </c>
      <c r="U29">
        <v>2014</v>
      </c>
      <c r="V29">
        <v>2015</v>
      </c>
    </row>
    <row r="30" spans="1:22" x14ac:dyDescent="0.25">
      <c r="A30" t="str">
        <f>IF('Transfer Definitions'!C14="y",'Population Definitions'!$A$2,"...")</f>
        <v>...</v>
      </c>
      <c r="B30" t="str">
        <f>IF('Transfer Definitions'!C14="y","---&gt;","")</f>
        <v/>
      </c>
      <c r="C30" t="str">
        <f>IF('Transfer Definitions'!C14="y",'Population Definitions'!$A$3,"")</f>
        <v/>
      </c>
      <c r="D30" t="str">
        <f t="shared" ref="D30:D41" si="5">IF(A30&lt;&gt;"...","Fraction","")</f>
        <v/>
      </c>
      <c r="E30" t="str">
        <f t="shared" ref="E30:E40" si="6">IF(A30&lt;&gt;"...",IF(SUMPRODUCT(--(G30:V30&lt;&gt;""))=0,0,"N.A."),"")</f>
        <v/>
      </c>
      <c r="F30" t="str">
        <f t="shared" ref="F30:F41" si="7">IF(A30&lt;&gt;"...","OR","")</f>
        <v/>
      </c>
    </row>
    <row r="31" spans="1:22" x14ac:dyDescent="0.25">
      <c r="A31" t="str">
        <f>IF('Transfer Definitions'!D14="y",'Population Definitions'!$A$2,"...")</f>
        <v>...</v>
      </c>
      <c r="B31" t="str">
        <f>IF('Transfer Definitions'!D14="y","---&gt;","")</f>
        <v/>
      </c>
      <c r="C31" t="str">
        <f>IF('Transfer Definitions'!D14="y",'Population Definitions'!$A$4,"")</f>
        <v/>
      </c>
      <c r="D31" t="str">
        <f t="shared" si="5"/>
        <v/>
      </c>
      <c r="E31" t="str">
        <f t="shared" si="6"/>
        <v/>
      </c>
      <c r="F31" t="str">
        <f t="shared" si="7"/>
        <v/>
      </c>
    </row>
    <row r="32" spans="1:22" x14ac:dyDescent="0.25">
      <c r="A32" t="str">
        <f>IF('Transfer Definitions'!E14="y",'Population Definitions'!$A$2,"...")</f>
        <v>...</v>
      </c>
      <c r="B32" t="str">
        <f>IF('Transfer Definitions'!E14="y","---&gt;","")</f>
        <v/>
      </c>
      <c r="C32" t="str">
        <f>IF('Transfer Definitions'!E14="y",'Population Definitions'!$A$5,"")</f>
        <v/>
      </c>
      <c r="D32" t="str">
        <f t="shared" si="5"/>
        <v/>
      </c>
      <c r="E32" t="str">
        <f t="shared" si="6"/>
        <v/>
      </c>
      <c r="F32" t="str">
        <f t="shared" si="7"/>
        <v/>
      </c>
    </row>
    <row r="33" spans="1:6" x14ac:dyDescent="0.25">
      <c r="A33" t="str">
        <f>IF('Transfer Definitions'!B15="y",'Population Definitions'!$A$3,"...")</f>
        <v>...</v>
      </c>
      <c r="B33" t="str">
        <f>IF('Transfer Definitions'!B15="y","---&gt;","")</f>
        <v/>
      </c>
      <c r="C33" t="str">
        <f>IF('Transfer Definitions'!B15="y",'Population Definitions'!$A$2,"")</f>
        <v/>
      </c>
      <c r="D33" t="str">
        <f t="shared" si="5"/>
        <v/>
      </c>
      <c r="E33" t="str">
        <f t="shared" si="6"/>
        <v/>
      </c>
      <c r="F33" t="str">
        <f t="shared" si="7"/>
        <v/>
      </c>
    </row>
    <row r="34" spans="1:6" x14ac:dyDescent="0.25">
      <c r="A34" t="str">
        <f>IF('Transfer Definitions'!D15="y",'Population Definitions'!$A$3,"...")</f>
        <v>...</v>
      </c>
      <c r="B34" t="str">
        <f>IF('Transfer Definitions'!D15="y","---&gt;","")</f>
        <v/>
      </c>
      <c r="C34" t="str">
        <f>IF('Transfer Definitions'!D15="y",'Population Definitions'!$A$4,"")</f>
        <v/>
      </c>
      <c r="D34" t="str">
        <f t="shared" si="5"/>
        <v/>
      </c>
      <c r="E34" t="str">
        <f t="shared" si="6"/>
        <v/>
      </c>
      <c r="F34" t="str">
        <f t="shared" si="7"/>
        <v/>
      </c>
    </row>
    <row r="35" spans="1:6" x14ac:dyDescent="0.25">
      <c r="A35" t="str">
        <f>IF('Transfer Definitions'!E15="y",'Population Definitions'!$A$3,"...")</f>
        <v>...</v>
      </c>
      <c r="B35" t="str">
        <f>IF('Transfer Definitions'!E15="y","---&gt;","")</f>
        <v/>
      </c>
      <c r="C35" t="str">
        <f>IF('Transfer Definitions'!E15="y",'Population Definitions'!$A$5,"")</f>
        <v/>
      </c>
      <c r="D35" t="str">
        <f t="shared" si="5"/>
        <v/>
      </c>
      <c r="E35" t="str">
        <f t="shared" si="6"/>
        <v/>
      </c>
      <c r="F35" t="str">
        <f t="shared" si="7"/>
        <v/>
      </c>
    </row>
    <row r="36" spans="1:6" x14ac:dyDescent="0.25">
      <c r="A36" t="str">
        <f>IF('Transfer Definitions'!B16="y",'Population Definitions'!$A$4,"...")</f>
        <v>...</v>
      </c>
      <c r="B36" t="str">
        <f>IF('Transfer Definitions'!B16="y","---&gt;","")</f>
        <v/>
      </c>
      <c r="C36" t="str">
        <f>IF('Transfer Definitions'!B16="y",'Population Definitions'!$A$2,"")</f>
        <v/>
      </c>
      <c r="D36" t="str">
        <f t="shared" si="5"/>
        <v/>
      </c>
      <c r="E36" t="str">
        <f t="shared" si="6"/>
        <v/>
      </c>
      <c r="F36" t="str">
        <f t="shared" si="7"/>
        <v/>
      </c>
    </row>
    <row r="37" spans="1:6" x14ac:dyDescent="0.25">
      <c r="A37" t="str">
        <f>IF('Transfer Definitions'!C16="y",'Population Definitions'!$A$4,"...")</f>
        <v>...</v>
      </c>
      <c r="B37" t="str">
        <f>IF('Transfer Definitions'!C16="y","---&gt;","")</f>
        <v/>
      </c>
      <c r="C37" t="str">
        <f>IF('Transfer Definitions'!C16="y",'Population Definitions'!$A$3,"")</f>
        <v/>
      </c>
      <c r="D37" t="str">
        <f t="shared" si="5"/>
        <v/>
      </c>
      <c r="E37" t="str">
        <f t="shared" si="6"/>
        <v/>
      </c>
      <c r="F37" t="str">
        <f t="shared" si="7"/>
        <v/>
      </c>
    </row>
    <row r="38" spans="1:6" x14ac:dyDescent="0.25">
      <c r="A38" t="str">
        <f>IF('Transfer Definitions'!E16="y",'Population Definitions'!$A$4,"...")</f>
        <v>...</v>
      </c>
      <c r="B38" t="str">
        <f>IF('Transfer Definitions'!E16="y","---&gt;","")</f>
        <v/>
      </c>
      <c r="C38" t="str">
        <f>IF('Transfer Definitions'!E16="y",'Population Definitions'!$A$5,"")</f>
        <v/>
      </c>
      <c r="D38" t="str">
        <f t="shared" si="5"/>
        <v/>
      </c>
      <c r="E38" t="str">
        <f t="shared" si="6"/>
        <v/>
      </c>
      <c r="F38" t="str">
        <f t="shared" si="7"/>
        <v/>
      </c>
    </row>
    <row r="39" spans="1:6" x14ac:dyDescent="0.25">
      <c r="A39" t="str">
        <f>IF('Transfer Definitions'!B17="y",'Population Definitions'!$A$5,"...")</f>
        <v>...</v>
      </c>
      <c r="B39" t="str">
        <f>IF('Transfer Definitions'!B17="y","---&gt;","")</f>
        <v/>
      </c>
      <c r="C39" t="str">
        <f>IF('Transfer Definitions'!B17="y",'Population Definitions'!$A$2,"")</f>
        <v/>
      </c>
      <c r="D39" t="str">
        <f t="shared" si="5"/>
        <v/>
      </c>
      <c r="E39" t="str">
        <f t="shared" si="6"/>
        <v/>
      </c>
      <c r="F39" t="str">
        <f t="shared" si="7"/>
        <v/>
      </c>
    </row>
    <row r="40" spans="1:6" x14ac:dyDescent="0.25">
      <c r="A40" t="str">
        <f>IF('Transfer Definitions'!C17="y",'Population Definitions'!$A$5,"...")</f>
        <v>...</v>
      </c>
      <c r="B40" t="str">
        <f>IF('Transfer Definitions'!C17="y","---&gt;","")</f>
        <v/>
      </c>
      <c r="C40" t="str">
        <f>IF('Transfer Definitions'!C17="y",'Population Definitions'!$A$3,"")</f>
        <v/>
      </c>
      <c r="D40" t="str">
        <f t="shared" si="5"/>
        <v/>
      </c>
      <c r="E40" t="str">
        <f t="shared" si="6"/>
        <v/>
      </c>
      <c r="F40" t="str">
        <f t="shared" si="7"/>
        <v/>
      </c>
    </row>
    <row r="41" spans="1:6" x14ac:dyDescent="0.25">
      <c r="A41" t="str">
        <f>IF('Transfer Definitions'!D17="y",'Population Definitions'!$A$5,"...")</f>
        <v>Prisoners</v>
      </c>
      <c r="B41" t="str">
        <f>IF('Transfer Definitions'!D17="y","---&gt;","")</f>
        <v>---&gt;</v>
      </c>
      <c r="C41" t="str">
        <f>IF('Transfer Definitions'!D17="y",'Population Definitions'!$A$4,"")</f>
        <v>Adults 50+</v>
      </c>
      <c r="D41" t="str">
        <f t="shared" si="5"/>
        <v>Fraction</v>
      </c>
      <c r="E41">
        <f>IF(A41&lt;&gt;"...",IF(SUMPRODUCT(--(G41:V41&lt;&gt;""))=0,0.1,"N.A."),"")</f>
        <v>0.1</v>
      </c>
      <c r="F41" t="str">
        <f t="shared" si="7"/>
        <v>OR</v>
      </c>
    </row>
  </sheetData>
  <dataValidations count="36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2">
      <formula1>"Fraction,Number"</formula1>
    </dataValidation>
    <dataValidation type="list" showInputMessage="1" showErrorMessage="1" sqref="D33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E6" sqref="E6"/>
    </sheetView>
  </sheetViews>
  <sheetFormatPr defaultRowHeight="15" x14ac:dyDescent="0.25"/>
  <cols>
    <col min="1" max="1" width="60.7109375" customWidth="1"/>
    <col min="2" max="3" width="10.7109375" customWidth="1"/>
  </cols>
  <sheetData>
    <row r="1" spans="1:20" x14ac:dyDescent="0.25">
      <c r="A1" t="s">
        <v>13</v>
      </c>
      <c r="B1" t="s">
        <v>7</v>
      </c>
      <c r="C1" t="s">
        <v>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5">
      <c r="A2" t="str">
        <f>'Population Definitions'!$A$2</f>
        <v>Children 0-14</v>
      </c>
      <c r="B2" t="s">
        <v>10</v>
      </c>
      <c r="C2">
        <f>IF(SUMPRODUCT(--(E2:T2&lt;&gt;""))=0,100000,"N.A.")</f>
        <v>100000</v>
      </c>
      <c r="D2" t="s">
        <v>11</v>
      </c>
    </row>
    <row r="3" spans="1:20" x14ac:dyDescent="0.25">
      <c r="A3" t="str">
        <f>'Population Definitions'!$A$3</f>
        <v>Adults 15-49</v>
      </c>
      <c r="B3" t="s">
        <v>10</v>
      </c>
      <c r="C3">
        <f>IF(SUMPRODUCT(--(E3:T3&lt;&gt;""))=0,500000,"N.A.")</f>
        <v>500000</v>
      </c>
      <c r="D3" t="s">
        <v>11</v>
      </c>
    </row>
    <row r="4" spans="1:20" x14ac:dyDescent="0.25">
      <c r="A4" t="str">
        <f>'Population Definitions'!$A$4</f>
        <v>Adults 50+</v>
      </c>
      <c r="B4" t="s">
        <v>10</v>
      </c>
      <c r="C4">
        <f>IF(SUMPRODUCT(--(E4:T4&lt;&gt;""))=0,10000,"N.A.")</f>
        <v>10000</v>
      </c>
      <c r="D4" t="s">
        <v>11</v>
      </c>
    </row>
    <row r="5" spans="1:20" x14ac:dyDescent="0.25">
      <c r="A5" t="str">
        <f>'Population Definitions'!$A$5</f>
        <v>Prisoners</v>
      </c>
      <c r="B5" t="s">
        <v>10</v>
      </c>
      <c r="C5">
        <f>IF(SUMPRODUCT(--(E5:T5&lt;&gt;""))=0,0,"N.A.")</f>
        <v>0</v>
      </c>
      <c r="D5" t="s">
        <v>11</v>
      </c>
    </row>
    <row r="7" spans="1:20" x14ac:dyDescent="0.25">
      <c r="A7" t="s">
        <v>14</v>
      </c>
      <c r="B7" t="s">
        <v>7</v>
      </c>
      <c r="C7" t="s">
        <v>8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</row>
    <row r="8" spans="1:20" x14ac:dyDescent="0.25">
      <c r="A8" t="str">
        <f>'Population Definitions'!$A$2</f>
        <v>Children 0-14</v>
      </c>
      <c r="B8" t="s">
        <v>10</v>
      </c>
      <c r="C8">
        <f>IF(SUMPRODUCT(--(E8:T8&lt;&gt;""))=0,0,"N.A.")</f>
        <v>0</v>
      </c>
      <c r="D8" t="s">
        <v>11</v>
      </c>
    </row>
    <row r="9" spans="1:20" x14ac:dyDescent="0.25">
      <c r="A9" t="str">
        <f>'Population Definitions'!$A$3</f>
        <v>Adults 15-49</v>
      </c>
      <c r="B9" t="s">
        <v>10</v>
      </c>
      <c r="C9">
        <f>IF(SUMPRODUCT(--(E9:T9&lt;&gt;""))=0,0,"N.A.")</f>
        <v>0</v>
      </c>
      <c r="D9" t="s">
        <v>11</v>
      </c>
    </row>
    <row r="10" spans="1:20" x14ac:dyDescent="0.25">
      <c r="A10" t="str">
        <f>'Population Definitions'!$A$4</f>
        <v>Adults 50+</v>
      </c>
      <c r="B10" t="s">
        <v>10</v>
      </c>
      <c r="C10">
        <f>IF(SUMPRODUCT(--(E10:T10&lt;&gt;""))=0,0,"N.A.")</f>
        <v>0</v>
      </c>
      <c r="D10" t="s">
        <v>11</v>
      </c>
    </row>
    <row r="11" spans="1:20" x14ac:dyDescent="0.25">
      <c r="A11" t="str">
        <f>'Population Definitions'!$A$5</f>
        <v>Prisoners</v>
      </c>
      <c r="B11" t="s">
        <v>10</v>
      </c>
      <c r="C11">
        <f>IF(SUMPRODUCT(--(E11:T11&lt;&gt;""))=0,0,"N.A.")</f>
        <v>0</v>
      </c>
      <c r="D11" t="s">
        <v>11</v>
      </c>
    </row>
    <row r="13" spans="1:20" x14ac:dyDescent="0.25">
      <c r="A13" t="s">
        <v>17</v>
      </c>
      <c r="B13" t="s">
        <v>7</v>
      </c>
      <c r="C13" t="s">
        <v>8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5">
      <c r="A14" t="str">
        <f>'Population Definitions'!$A$2</f>
        <v>Children 0-14</v>
      </c>
      <c r="B14" t="s">
        <v>10</v>
      </c>
      <c r="C14">
        <f>IF(SUMPRODUCT(--(E14:T14&lt;&gt;""))=0,5000,"N.A.")</f>
        <v>5000</v>
      </c>
      <c r="D14" t="s">
        <v>11</v>
      </c>
    </row>
    <row r="15" spans="1:20" x14ac:dyDescent="0.25">
      <c r="A15" t="str">
        <f>'Population Definitions'!$A$3</f>
        <v>Adults 15-49</v>
      </c>
      <c r="B15" t="s">
        <v>9</v>
      </c>
      <c r="C15">
        <f>IF(SUMPRODUCT(--(E15:T15&lt;&gt;""))=0,0,"N.A.")</f>
        <v>0</v>
      </c>
      <c r="D15" t="s">
        <v>11</v>
      </c>
    </row>
    <row r="16" spans="1:20" x14ac:dyDescent="0.25">
      <c r="A16" t="str">
        <f>'Population Definitions'!$A$4</f>
        <v>Adults 50+</v>
      </c>
      <c r="B16" t="s">
        <v>9</v>
      </c>
      <c r="C16">
        <f>IF(SUMPRODUCT(--(E16:T16&lt;&gt;""))=0,0,"N.A.")</f>
        <v>0</v>
      </c>
      <c r="D16" t="s">
        <v>11</v>
      </c>
    </row>
    <row r="17" spans="1:20" x14ac:dyDescent="0.25">
      <c r="A17" t="str">
        <f>'Population Definitions'!$A$5</f>
        <v>Prisoners</v>
      </c>
      <c r="B17" t="s">
        <v>9</v>
      </c>
      <c r="C17">
        <f>IF(SUMPRODUCT(--(E17:T17&lt;&gt;""))=0,0,"N.A.")</f>
        <v>0</v>
      </c>
      <c r="D17" t="s">
        <v>11</v>
      </c>
    </row>
    <row r="19" spans="1:20" x14ac:dyDescent="0.25">
      <c r="A19" t="s">
        <v>20</v>
      </c>
      <c r="B19" t="s">
        <v>7</v>
      </c>
      <c r="C19" t="s">
        <v>8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5">
      <c r="A20" t="str">
        <f>'Population Definitions'!$A$2</f>
        <v>Children 0-14</v>
      </c>
      <c r="B20" t="s">
        <v>9</v>
      </c>
      <c r="C20">
        <f>IF(SUMPRODUCT(--(E20:T20&lt;&gt;""))=0,0.1,"N.A.")</f>
        <v>0.1</v>
      </c>
      <c r="D20" t="s">
        <v>11</v>
      </c>
    </row>
    <row r="21" spans="1:20" x14ac:dyDescent="0.25">
      <c r="A21" t="str">
        <f>'Population Definitions'!$A$3</f>
        <v>Adults 15-49</v>
      </c>
      <c r="B21" t="s">
        <v>9</v>
      </c>
      <c r="C21">
        <f>IF(SUMPRODUCT(--(E21:T21&lt;&gt;""))=0,0,"N.A.")</f>
        <v>0</v>
      </c>
      <c r="D21" t="s">
        <v>11</v>
      </c>
    </row>
    <row r="22" spans="1:20" x14ac:dyDescent="0.25">
      <c r="A22" t="str">
        <f>'Population Definitions'!$A$4</f>
        <v>Adults 50+</v>
      </c>
      <c r="B22" t="s">
        <v>9</v>
      </c>
      <c r="C22">
        <f>IF(SUMPRODUCT(--(E22:T22&lt;&gt;""))=0,0,"N.A.")</f>
        <v>0</v>
      </c>
      <c r="D22" t="s">
        <v>11</v>
      </c>
    </row>
    <row r="23" spans="1:20" x14ac:dyDescent="0.25">
      <c r="A23" t="str">
        <f>'Population Definitions'!$A$5</f>
        <v>Prisoners</v>
      </c>
      <c r="B23" t="s">
        <v>9</v>
      </c>
      <c r="C23">
        <f>IF(SUMPRODUCT(--(E23:T23&lt;&gt;""))=0,0,"N.A.")</f>
        <v>0</v>
      </c>
      <c r="D23" t="s">
        <v>11</v>
      </c>
    </row>
    <row r="25" spans="1:20" x14ac:dyDescent="0.25">
      <c r="A25" t="s">
        <v>25</v>
      </c>
      <c r="B25" t="s">
        <v>7</v>
      </c>
      <c r="C25" t="s">
        <v>8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5">
      <c r="A26" t="str">
        <f>'Population Definitions'!$A$2</f>
        <v>Children 0-14</v>
      </c>
      <c r="B26" t="s">
        <v>9</v>
      </c>
      <c r="C26">
        <f>IF(SUMPRODUCT(--(E26:T26&lt;&gt;""))=0,0.1,"N.A.")</f>
        <v>0.1</v>
      </c>
      <c r="D26" t="s">
        <v>11</v>
      </c>
    </row>
    <row r="27" spans="1:20" x14ac:dyDescent="0.25">
      <c r="A27" t="str">
        <f>'Population Definitions'!$A$3</f>
        <v>Adults 15-49</v>
      </c>
      <c r="B27" t="s">
        <v>9</v>
      </c>
      <c r="C27">
        <f t="shared" ref="C27:C29" si="0">IF(SUMPRODUCT(--(E27:T27&lt;&gt;""))=0,0.1,"N.A.")</f>
        <v>0.1</v>
      </c>
      <c r="D27" t="s">
        <v>11</v>
      </c>
    </row>
    <row r="28" spans="1:20" x14ac:dyDescent="0.25">
      <c r="A28" t="str">
        <f>'Population Definitions'!$A$4</f>
        <v>Adults 50+</v>
      </c>
      <c r="B28" t="s">
        <v>9</v>
      </c>
      <c r="C28">
        <f t="shared" si="0"/>
        <v>0.1</v>
      </c>
      <c r="D28" t="s">
        <v>11</v>
      </c>
    </row>
    <row r="29" spans="1:20" x14ac:dyDescent="0.25">
      <c r="A29" t="str">
        <f>'Population Definitions'!$A$5</f>
        <v>Prisoners</v>
      </c>
      <c r="B29" t="s">
        <v>9</v>
      </c>
      <c r="C29">
        <f t="shared" si="0"/>
        <v>0.1</v>
      </c>
      <c r="D29" t="s">
        <v>11</v>
      </c>
    </row>
  </sheetData>
  <dataValidations count="2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9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A10" sqref="A10"/>
    </sheetView>
  </sheetViews>
  <sheetFormatPr defaultRowHeight="15" x14ac:dyDescent="0.25"/>
  <cols>
    <col min="1" max="1" width="60.7109375" customWidth="1"/>
    <col min="2" max="3" width="10.7109375" customWidth="1"/>
  </cols>
  <sheetData>
    <row r="1" spans="1:20" x14ac:dyDescent="0.25">
      <c r="A1" t="s">
        <v>18</v>
      </c>
      <c r="B1" t="s">
        <v>7</v>
      </c>
      <c r="C1" t="s">
        <v>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5">
      <c r="A2" t="str">
        <f>'Population Definitions'!$A$2</f>
        <v>Children 0-14</v>
      </c>
      <c r="B2" t="s">
        <v>9</v>
      </c>
      <c r="C2">
        <f>IF(SUMPRODUCT(--(E2:T2&lt;&gt;""))=0,0.2001*0.177,"N.A.")</f>
        <v>3.5417699999999996E-2</v>
      </c>
      <c r="D2" t="s">
        <v>11</v>
      </c>
    </row>
    <row r="3" spans="1:20" x14ac:dyDescent="0.25">
      <c r="A3" t="str">
        <f>'Population Definitions'!$A$3</f>
        <v>Adults 15-49</v>
      </c>
      <c r="B3" t="s">
        <v>9</v>
      </c>
      <c r="C3">
        <f t="shared" ref="C3:C5" si="0">IF(SUMPRODUCT(--(E3:T3&lt;&gt;""))=0,0.2001*0.177,"N.A.")</f>
        <v>3.5417699999999996E-2</v>
      </c>
      <c r="D3" t="s">
        <v>11</v>
      </c>
    </row>
    <row r="4" spans="1:20" x14ac:dyDescent="0.25">
      <c r="A4" t="str">
        <f>'Population Definitions'!$A$4</f>
        <v>Adults 50+</v>
      </c>
      <c r="B4" t="s">
        <v>9</v>
      </c>
      <c r="C4">
        <f t="shared" si="0"/>
        <v>3.5417699999999996E-2</v>
      </c>
      <c r="D4" t="s">
        <v>11</v>
      </c>
    </row>
    <row r="5" spans="1:20" x14ac:dyDescent="0.25">
      <c r="A5" t="str">
        <f>'Population Definitions'!$A$5</f>
        <v>Prisoners</v>
      </c>
      <c r="B5" t="s">
        <v>9</v>
      </c>
      <c r="C5">
        <f t="shared" si="0"/>
        <v>3.5417699999999996E-2</v>
      </c>
      <c r="D5" t="s">
        <v>11</v>
      </c>
    </row>
    <row r="7" spans="1:20" x14ac:dyDescent="0.25">
      <c r="A7" t="s">
        <v>21</v>
      </c>
      <c r="B7" t="s">
        <v>7</v>
      </c>
      <c r="C7" t="s">
        <v>8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</row>
    <row r="8" spans="1:20" x14ac:dyDescent="0.25">
      <c r="A8" t="str">
        <f>'Population Definitions'!$A$2</f>
        <v>Children 0-14</v>
      </c>
      <c r="B8" t="s">
        <v>9</v>
      </c>
      <c r="C8">
        <f>IF(SUMPRODUCT(--(E8:T8&lt;&gt;""))=0,0.1,"N.A.")</f>
        <v>0.1</v>
      </c>
      <c r="D8" t="s">
        <v>11</v>
      </c>
    </row>
    <row r="9" spans="1:20" x14ac:dyDescent="0.25">
      <c r="A9" t="str">
        <f>'Population Definitions'!$A$3</f>
        <v>Adults 15-49</v>
      </c>
      <c r="B9" t="s">
        <v>9</v>
      </c>
      <c r="C9">
        <f t="shared" ref="C9:C11" si="1">IF(SUMPRODUCT(--(E9:T9&lt;&gt;""))=0,0.1,"N.A.")</f>
        <v>0.1</v>
      </c>
      <c r="D9" t="s">
        <v>11</v>
      </c>
    </row>
    <row r="10" spans="1:20" x14ac:dyDescent="0.25">
      <c r="A10" t="str">
        <f>'Population Definitions'!$A$4</f>
        <v>Adults 50+</v>
      </c>
      <c r="B10" t="s">
        <v>9</v>
      </c>
      <c r="C10">
        <f t="shared" si="1"/>
        <v>0.1</v>
      </c>
      <c r="D10" t="s">
        <v>11</v>
      </c>
    </row>
    <row r="11" spans="1:20" x14ac:dyDescent="0.25">
      <c r="A11" t="str">
        <f>'Population Definitions'!$A$5</f>
        <v>Prisoners</v>
      </c>
      <c r="B11" t="s">
        <v>9</v>
      </c>
      <c r="C11">
        <f t="shared" si="1"/>
        <v>0.1</v>
      </c>
      <c r="D11" t="s">
        <v>11</v>
      </c>
    </row>
    <row r="13" spans="1:20" x14ac:dyDescent="0.25">
      <c r="A13" t="s">
        <v>24</v>
      </c>
      <c r="B13" t="s">
        <v>7</v>
      </c>
      <c r="C13" t="s">
        <v>8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5">
      <c r="A14" t="str">
        <f>'Population Definitions'!$A$2</f>
        <v>Children 0-14</v>
      </c>
      <c r="B14" t="s">
        <v>23</v>
      </c>
      <c r="C14">
        <f>IF(SUMPRODUCT(--(E14:T14&lt;&gt;""))=0,0.8,"N.A.")</f>
        <v>0.8</v>
      </c>
      <c r="D14" t="s">
        <v>11</v>
      </c>
    </row>
    <row r="15" spans="1:20" x14ac:dyDescent="0.25">
      <c r="A15" t="str">
        <f>'Population Definitions'!$A$3</f>
        <v>Adults 15-49</v>
      </c>
      <c r="B15" t="s">
        <v>23</v>
      </c>
      <c r="C15">
        <f t="shared" ref="C15:C17" si="2">IF(SUMPRODUCT(--(E15:T15&lt;&gt;""))=0,0.8,"N.A.")</f>
        <v>0.8</v>
      </c>
      <c r="D15" t="s">
        <v>11</v>
      </c>
    </row>
    <row r="16" spans="1:20" x14ac:dyDescent="0.25">
      <c r="A16" t="str">
        <f>'Population Definitions'!$A$4</f>
        <v>Adults 50+</v>
      </c>
      <c r="B16" t="s">
        <v>23</v>
      </c>
      <c r="C16">
        <f t="shared" si="2"/>
        <v>0.8</v>
      </c>
      <c r="D16" t="s">
        <v>11</v>
      </c>
    </row>
    <row r="17" spans="1:20" x14ac:dyDescent="0.25">
      <c r="A17" t="str">
        <f>'Population Definitions'!$A$5</f>
        <v>Prisoners</v>
      </c>
      <c r="B17" t="s">
        <v>23</v>
      </c>
      <c r="C17">
        <f t="shared" si="2"/>
        <v>0.8</v>
      </c>
      <c r="D17" t="s">
        <v>11</v>
      </c>
    </row>
    <row r="19" spans="1:20" x14ac:dyDescent="0.25">
      <c r="A19" t="s">
        <v>27</v>
      </c>
      <c r="B19" t="s">
        <v>7</v>
      </c>
      <c r="C19" t="s">
        <v>8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5">
      <c r="A20" t="str">
        <f>'Population Definitions'!$A$2</f>
        <v>Children 0-14</v>
      </c>
      <c r="B20" t="s">
        <v>9</v>
      </c>
      <c r="C20">
        <f>IF(SUMPRODUCT(--(E20:T20&lt;&gt;""))=0,0.5,"N.A.")</f>
        <v>0.5</v>
      </c>
      <c r="D20" t="s">
        <v>11</v>
      </c>
    </row>
    <row r="21" spans="1:20" x14ac:dyDescent="0.25">
      <c r="A21" t="str">
        <f>'Population Definitions'!$A$3</f>
        <v>Adults 15-49</v>
      </c>
      <c r="B21" t="s">
        <v>9</v>
      </c>
      <c r="C21">
        <f t="shared" ref="C21:C23" si="3">IF(SUMPRODUCT(--(E21:T21&lt;&gt;""))=0,0.5,"N.A.")</f>
        <v>0.5</v>
      </c>
      <c r="D21" t="s">
        <v>11</v>
      </c>
    </row>
    <row r="22" spans="1:20" x14ac:dyDescent="0.25">
      <c r="A22" t="str">
        <f>'Population Definitions'!$A$4</f>
        <v>Adults 50+</v>
      </c>
      <c r="B22" t="s">
        <v>9</v>
      </c>
      <c r="C22">
        <f t="shared" si="3"/>
        <v>0.5</v>
      </c>
      <c r="D22" t="s">
        <v>11</v>
      </c>
    </row>
    <row r="23" spans="1:20" x14ac:dyDescent="0.25">
      <c r="A23" t="str">
        <f>'Population Definitions'!$A$5</f>
        <v>Prisoners</v>
      </c>
      <c r="B23" t="s">
        <v>9</v>
      </c>
      <c r="C23">
        <f t="shared" si="3"/>
        <v>0.5</v>
      </c>
      <c r="D23" t="s">
        <v>11</v>
      </c>
    </row>
    <row r="25" spans="1:20" x14ac:dyDescent="0.25">
      <c r="A25" t="s">
        <v>28</v>
      </c>
      <c r="B25" t="s">
        <v>7</v>
      </c>
      <c r="C25" t="s">
        <v>8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5">
      <c r="A26" t="str">
        <f>'Population Definitions'!$A$2</f>
        <v>Children 0-14</v>
      </c>
      <c r="B26" t="s">
        <v>9</v>
      </c>
      <c r="C26">
        <f>IF(SUMPRODUCT(--(E26:T26&lt;&gt;""))=0,0.9,"N.A.")</f>
        <v>0.9</v>
      </c>
      <c r="D26" t="s">
        <v>11</v>
      </c>
    </row>
    <row r="27" spans="1:20" x14ac:dyDescent="0.25">
      <c r="A27" t="str">
        <f>'Population Definitions'!$A$3</f>
        <v>Adults 15-49</v>
      </c>
      <c r="B27" t="s">
        <v>9</v>
      </c>
      <c r="C27">
        <f t="shared" ref="C27:C29" si="4">IF(SUMPRODUCT(--(E27:T27&lt;&gt;""))=0,0.9,"N.A.")</f>
        <v>0.9</v>
      </c>
      <c r="D27" t="s">
        <v>11</v>
      </c>
    </row>
    <row r="28" spans="1:20" x14ac:dyDescent="0.25">
      <c r="A28" t="str">
        <f>'Population Definitions'!$A$4</f>
        <v>Adults 50+</v>
      </c>
      <c r="B28" t="s">
        <v>9</v>
      </c>
      <c r="C28">
        <f t="shared" si="4"/>
        <v>0.9</v>
      </c>
      <c r="D28" t="s">
        <v>11</v>
      </c>
    </row>
    <row r="29" spans="1:20" x14ac:dyDescent="0.25">
      <c r="A29" t="str">
        <f>'Population Definitions'!$A$5</f>
        <v>Prisoners</v>
      </c>
      <c r="B29" t="s">
        <v>9</v>
      </c>
      <c r="C29">
        <f t="shared" si="4"/>
        <v>0.9</v>
      </c>
      <c r="D29" t="s">
        <v>11</v>
      </c>
    </row>
    <row r="31" spans="1:20" x14ac:dyDescent="0.25">
      <c r="A31" t="s">
        <v>29</v>
      </c>
      <c r="B31" t="s">
        <v>7</v>
      </c>
      <c r="C31" t="s">
        <v>8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</row>
    <row r="32" spans="1:20" x14ac:dyDescent="0.25">
      <c r="A32" t="str">
        <f>'Population Definitions'!$A$2</f>
        <v>Children 0-14</v>
      </c>
      <c r="B32" t="s">
        <v>23</v>
      </c>
      <c r="C32">
        <f>IF(SUMPRODUCT(--(E32:T32&lt;&gt;""))=0,0.2,"N.A.")</f>
        <v>0.2</v>
      </c>
      <c r="D32" t="s">
        <v>11</v>
      </c>
    </row>
    <row r="33" spans="1:20" x14ac:dyDescent="0.25">
      <c r="A33" t="str">
        <f>'Population Definitions'!$A$3</f>
        <v>Adults 15-49</v>
      </c>
      <c r="B33" t="s">
        <v>23</v>
      </c>
      <c r="C33">
        <f t="shared" ref="C33:C35" si="5">IF(SUMPRODUCT(--(E33:T33&lt;&gt;""))=0,0.2,"N.A.")</f>
        <v>0.2</v>
      </c>
      <c r="D33" t="s">
        <v>11</v>
      </c>
    </row>
    <row r="34" spans="1:20" x14ac:dyDescent="0.25">
      <c r="A34" t="str">
        <f>'Population Definitions'!$A$4</f>
        <v>Adults 50+</v>
      </c>
      <c r="B34" t="s">
        <v>23</v>
      </c>
      <c r="C34">
        <f t="shared" si="5"/>
        <v>0.2</v>
      </c>
      <c r="D34" t="s">
        <v>11</v>
      </c>
    </row>
    <row r="35" spans="1:20" x14ac:dyDescent="0.25">
      <c r="A35" t="str">
        <f>'Population Definitions'!$A$5</f>
        <v>Prisoners</v>
      </c>
      <c r="B35" t="s">
        <v>23</v>
      </c>
      <c r="C35">
        <f t="shared" si="5"/>
        <v>0.2</v>
      </c>
      <c r="D35" t="s">
        <v>11</v>
      </c>
    </row>
    <row r="37" spans="1:20" x14ac:dyDescent="0.25">
      <c r="A37" t="s">
        <v>30</v>
      </c>
      <c r="B37" t="s">
        <v>7</v>
      </c>
      <c r="C37" t="s">
        <v>8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5">
      <c r="A38" t="str">
        <f>'Population Definitions'!$A$2</f>
        <v>Children 0-14</v>
      </c>
      <c r="B38" t="s">
        <v>9</v>
      </c>
      <c r="C38">
        <f>IF(SUMPRODUCT(--(E38:T38&lt;&gt;""))=0,0.5,"N.A.")</f>
        <v>0.5</v>
      </c>
      <c r="D38" t="s">
        <v>11</v>
      </c>
    </row>
    <row r="39" spans="1:20" x14ac:dyDescent="0.25">
      <c r="A39" t="str">
        <f>'Population Definitions'!$A$3</f>
        <v>Adults 15-49</v>
      </c>
      <c r="B39" t="s">
        <v>9</v>
      </c>
      <c r="C39">
        <f t="shared" ref="C39:C41" si="6">IF(SUMPRODUCT(--(E39:T39&lt;&gt;""))=0,0.5,"N.A.")</f>
        <v>0.5</v>
      </c>
      <c r="D39" t="s">
        <v>11</v>
      </c>
    </row>
    <row r="40" spans="1:20" x14ac:dyDescent="0.25">
      <c r="A40" t="str">
        <f>'Population Definitions'!$A$4</f>
        <v>Adults 50+</v>
      </c>
      <c r="B40" t="s">
        <v>9</v>
      </c>
      <c r="C40">
        <f t="shared" si="6"/>
        <v>0.5</v>
      </c>
      <c r="D40" t="s">
        <v>11</v>
      </c>
    </row>
    <row r="41" spans="1:20" x14ac:dyDescent="0.25">
      <c r="A41" t="str">
        <f>'Population Definitions'!$A$5</f>
        <v>Prisoners</v>
      </c>
      <c r="B41" t="s">
        <v>9</v>
      </c>
      <c r="C41">
        <f t="shared" si="6"/>
        <v>0.5</v>
      </c>
      <c r="D41" t="s">
        <v>11</v>
      </c>
    </row>
    <row r="43" spans="1:20" x14ac:dyDescent="0.25">
      <c r="A43" t="s">
        <v>31</v>
      </c>
      <c r="B43" t="s">
        <v>7</v>
      </c>
      <c r="C43" t="s">
        <v>8</v>
      </c>
      <c r="E43">
        <v>2000</v>
      </c>
      <c r="F43">
        <v>2001</v>
      </c>
      <c r="G43">
        <v>2002</v>
      </c>
      <c r="H43">
        <v>2003</v>
      </c>
      <c r="I43">
        <v>2004</v>
      </c>
      <c r="J43">
        <v>2005</v>
      </c>
      <c r="K43">
        <v>2006</v>
      </c>
      <c r="L43">
        <v>2007</v>
      </c>
      <c r="M43">
        <v>2008</v>
      </c>
      <c r="N43">
        <v>2009</v>
      </c>
      <c r="O43">
        <v>2010</v>
      </c>
      <c r="P43">
        <v>2011</v>
      </c>
      <c r="Q43">
        <v>2012</v>
      </c>
      <c r="R43">
        <v>2013</v>
      </c>
      <c r="S43">
        <v>2014</v>
      </c>
      <c r="T43">
        <v>2015</v>
      </c>
    </row>
    <row r="44" spans="1:20" x14ac:dyDescent="0.25">
      <c r="A44" t="str">
        <f>'Population Definitions'!$A$2</f>
        <v>Children 0-14</v>
      </c>
      <c r="B44" t="s">
        <v>9</v>
      </c>
      <c r="C44">
        <f>IF(SUMPRODUCT(--(E44:T44&lt;&gt;""))=0,0.75,"N.A.")</f>
        <v>0.75</v>
      </c>
      <c r="D44" t="s">
        <v>11</v>
      </c>
    </row>
    <row r="45" spans="1:20" x14ac:dyDescent="0.25">
      <c r="A45" t="str">
        <f>'Population Definitions'!$A$3</f>
        <v>Adults 15-49</v>
      </c>
      <c r="B45" t="s">
        <v>9</v>
      </c>
      <c r="C45">
        <f t="shared" ref="C45:C47" si="7">IF(SUMPRODUCT(--(E45:T45&lt;&gt;""))=0,0.75,"N.A.")</f>
        <v>0.75</v>
      </c>
      <c r="D45" t="s">
        <v>11</v>
      </c>
    </row>
    <row r="46" spans="1:20" x14ac:dyDescent="0.25">
      <c r="A46" t="str">
        <f>'Population Definitions'!$A$4</f>
        <v>Adults 50+</v>
      </c>
      <c r="B46" t="s">
        <v>9</v>
      </c>
      <c r="C46">
        <f t="shared" si="7"/>
        <v>0.75</v>
      </c>
      <c r="D46" t="s">
        <v>11</v>
      </c>
    </row>
    <row r="47" spans="1:20" x14ac:dyDescent="0.25">
      <c r="A47" t="str">
        <f>'Population Definitions'!$A$5</f>
        <v>Prisoners</v>
      </c>
      <c r="B47" t="s">
        <v>9</v>
      </c>
      <c r="C47">
        <f t="shared" si="7"/>
        <v>0.75</v>
      </c>
      <c r="D47" t="s">
        <v>11</v>
      </c>
    </row>
    <row r="49" spans="1:20" x14ac:dyDescent="0.25">
      <c r="A49" t="s">
        <v>32</v>
      </c>
      <c r="B49" t="s">
        <v>7</v>
      </c>
      <c r="C49" t="s">
        <v>8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5">
      <c r="A50" t="str">
        <f>'Population Definitions'!$A$2</f>
        <v>Children 0-14</v>
      </c>
      <c r="B50" t="s">
        <v>9</v>
      </c>
      <c r="C50">
        <f>IF(SUMPRODUCT(--(E50:T50&lt;&gt;""))=0,0.1,"N.A.")</f>
        <v>0.1</v>
      </c>
      <c r="D50" t="s">
        <v>11</v>
      </c>
    </row>
    <row r="51" spans="1:20" x14ac:dyDescent="0.25">
      <c r="A51" t="str">
        <f>'Population Definitions'!$A$3</f>
        <v>Adults 15-49</v>
      </c>
      <c r="B51" t="s">
        <v>9</v>
      </c>
      <c r="C51">
        <f t="shared" ref="C51:C53" si="8">IF(SUMPRODUCT(--(E51:T51&lt;&gt;""))=0,0.1,"N.A.")</f>
        <v>0.1</v>
      </c>
      <c r="D51" t="s">
        <v>11</v>
      </c>
    </row>
    <row r="52" spans="1:20" x14ac:dyDescent="0.25">
      <c r="A52" t="str">
        <f>'Population Definitions'!$A$4</f>
        <v>Adults 50+</v>
      </c>
      <c r="B52" t="s">
        <v>9</v>
      </c>
      <c r="C52">
        <f t="shared" si="8"/>
        <v>0.1</v>
      </c>
      <c r="D52" t="s">
        <v>11</v>
      </c>
    </row>
    <row r="53" spans="1:20" x14ac:dyDescent="0.25">
      <c r="A53" t="str">
        <f>'Population Definitions'!$A$5</f>
        <v>Prisoners</v>
      </c>
      <c r="B53" t="s">
        <v>9</v>
      </c>
      <c r="C53">
        <f t="shared" si="8"/>
        <v>0.1</v>
      </c>
      <c r="D53" t="s">
        <v>11</v>
      </c>
    </row>
  </sheetData>
  <dataValidations count="2">
    <dataValidation type="list" showInputMessage="1" showErrorMessage="1" sqref="B50:B53 B44:B47 B38:B41 B26:B29 B20:B23 B8:B11 B2:B5">
      <formula1>"Fraction,Number"</formula1>
    </dataValidation>
    <dataValidation type="list" showInputMessage="1" showErrorMessage="1" sqref="B32:B35 B14:B17">
      <formula1>"Proportion"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E34" sqref="E34"/>
    </sheetView>
  </sheetViews>
  <sheetFormatPr defaultRowHeight="15" x14ac:dyDescent="0.25"/>
  <cols>
    <col min="1" max="1" width="60.7109375" customWidth="1"/>
    <col min="2" max="3" width="10.7109375" customWidth="1"/>
  </cols>
  <sheetData>
    <row r="1" spans="1:20" x14ac:dyDescent="0.25">
      <c r="A1" t="s">
        <v>12</v>
      </c>
      <c r="B1" t="s">
        <v>7</v>
      </c>
      <c r="C1" t="s">
        <v>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5">
      <c r="A2" t="str">
        <f>'Population Definitions'!$A$2</f>
        <v>Children 0-14</v>
      </c>
      <c r="B2" t="s">
        <v>10</v>
      </c>
      <c r="C2">
        <f>IF(SUMPRODUCT(--(E2:T2&lt;&gt;""))=0,0,"N.A.")</f>
        <v>0</v>
      </c>
      <c r="D2" t="s">
        <v>11</v>
      </c>
    </row>
    <row r="3" spans="1:20" x14ac:dyDescent="0.25">
      <c r="A3" t="str">
        <f>'Population Definitions'!$A$3</f>
        <v>Adults 15-49</v>
      </c>
      <c r="B3" t="s">
        <v>10</v>
      </c>
      <c r="C3" t="str">
        <f>IF(SUMPRODUCT(--(E3:T3&lt;&gt;""))=0,100,"N.A.")</f>
        <v>N.A.</v>
      </c>
      <c r="D3" t="s">
        <v>11</v>
      </c>
      <c r="E3">
        <v>10000</v>
      </c>
    </row>
    <row r="4" spans="1:20" x14ac:dyDescent="0.25">
      <c r="A4" t="str">
        <f>'Population Definitions'!$A$4</f>
        <v>Adults 50+</v>
      </c>
      <c r="B4" t="s">
        <v>10</v>
      </c>
      <c r="C4">
        <f>IF(SUMPRODUCT(--(E4:T4&lt;&gt;""))=0,0,"N.A.")</f>
        <v>0</v>
      </c>
      <c r="D4" t="s">
        <v>11</v>
      </c>
    </row>
    <row r="5" spans="1:20" x14ac:dyDescent="0.25">
      <c r="A5" t="str">
        <f>'Population Definitions'!$A$5</f>
        <v>Prisoners</v>
      </c>
      <c r="B5" t="s">
        <v>10</v>
      </c>
      <c r="C5">
        <f>IF(SUMPRODUCT(--(E5:T5&lt;&gt;""))=0,0,"N.A.")</f>
        <v>0</v>
      </c>
      <c r="D5" t="s">
        <v>11</v>
      </c>
    </row>
    <row r="7" spans="1:20" x14ac:dyDescent="0.25">
      <c r="A7" t="s">
        <v>15</v>
      </c>
      <c r="B7" t="s">
        <v>7</v>
      </c>
      <c r="C7" t="s">
        <v>8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</row>
    <row r="8" spans="1:20" x14ac:dyDescent="0.25">
      <c r="A8" t="str">
        <f>'Population Definitions'!$A$2</f>
        <v>Children 0-14</v>
      </c>
      <c r="B8" t="s">
        <v>10</v>
      </c>
      <c r="C8">
        <f>IF(SUMPRODUCT(--(E8:T8&lt;&gt;""))=0,0,"N.A.")</f>
        <v>0</v>
      </c>
      <c r="D8" t="s">
        <v>11</v>
      </c>
    </row>
    <row r="9" spans="1:20" x14ac:dyDescent="0.25">
      <c r="A9" t="str">
        <f>'Population Definitions'!$A$3</f>
        <v>Adults 15-49</v>
      </c>
      <c r="B9" t="s">
        <v>10</v>
      </c>
      <c r="C9" t="str">
        <f>IF(SUMPRODUCT(--(E9:T9&lt;&gt;""))=0,0,"N.A.")</f>
        <v>N.A.</v>
      </c>
      <c r="D9" t="s">
        <v>11</v>
      </c>
      <c r="E9">
        <v>200</v>
      </c>
    </row>
    <row r="10" spans="1:20" x14ac:dyDescent="0.25">
      <c r="A10" t="str">
        <f>'Population Definitions'!$A$4</f>
        <v>Adults 50+</v>
      </c>
      <c r="B10" t="s">
        <v>10</v>
      </c>
      <c r="C10">
        <f>IF(SUMPRODUCT(--(E10:T10&lt;&gt;""))=0,0,"N.A.")</f>
        <v>0</v>
      </c>
      <c r="D10" t="s">
        <v>11</v>
      </c>
    </row>
    <row r="11" spans="1:20" x14ac:dyDescent="0.25">
      <c r="A11" t="str">
        <f>'Population Definitions'!$A$5</f>
        <v>Prisoners</v>
      </c>
      <c r="B11" t="s">
        <v>10</v>
      </c>
      <c r="C11">
        <f>IF(SUMPRODUCT(--(E11:T11&lt;&gt;""))=0,0,"N.A.")</f>
        <v>0</v>
      </c>
      <c r="D11" t="s">
        <v>11</v>
      </c>
    </row>
    <row r="13" spans="1:20" x14ac:dyDescent="0.25">
      <c r="A13" t="s">
        <v>16</v>
      </c>
      <c r="B13" t="s">
        <v>7</v>
      </c>
      <c r="C13" t="s">
        <v>8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5">
      <c r="A14" t="str">
        <f>'Population Definitions'!$A$2</f>
        <v>Children 0-14</v>
      </c>
      <c r="B14" t="s">
        <v>10</v>
      </c>
      <c r="C14">
        <f>IF(SUMPRODUCT(--(E14:T14&lt;&gt;""))=0,0,"N.A.")</f>
        <v>0</v>
      </c>
      <c r="D14" t="s">
        <v>11</v>
      </c>
    </row>
    <row r="15" spans="1:20" x14ac:dyDescent="0.25">
      <c r="A15" t="str">
        <f>'Population Definitions'!$A$3</f>
        <v>Adults 15-49</v>
      </c>
      <c r="B15" t="s">
        <v>10</v>
      </c>
      <c r="C15" t="str">
        <f>IF(SUMPRODUCT(--(E15:T15&lt;&gt;""))=0,0,"N.A.")</f>
        <v>N.A.</v>
      </c>
      <c r="D15" t="s">
        <v>11</v>
      </c>
      <c r="E15">
        <v>200</v>
      </c>
    </row>
    <row r="16" spans="1:20" x14ac:dyDescent="0.25">
      <c r="A16" t="str">
        <f>'Population Definitions'!$A$4</f>
        <v>Adults 50+</v>
      </c>
      <c r="B16" t="s">
        <v>10</v>
      </c>
      <c r="C16">
        <f>IF(SUMPRODUCT(--(E16:T16&lt;&gt;""))=0,0,"N.A.")</f>
        <v>0</v>
      </c>
      <c r="D16" t="s">
        <v>11</v>
      </c>
    </row>
    <row r="17" spans="1:20" x14ac:dyDescent="0.25">
      <c r="A17" t="str">
        <f>'Population Definitions'!$A$5</f>
        <v>Prisoners</v>
      </c>
      <c r="B17" t="s">
        <v>10</v>
      </c>
      <c r="C17">
        <f>IF(SUMPRODUCT(--(E17:T17&lt;&gt;""))=0,0,"N.A.")</f>
        <v>0</v>
      </c>
      <c r="D17" t="s">
        <v>11</v>
      </c>
    </row>
    <row r="19" spans="1:20" x14ac:dyDescent="0.25">
      <c r="A19" t="s">
        <v>19</v>
      </c>
      <c r="B19" t="s">
        <v>7</v>
      </c>
      <c r="C19" t="s">
        <v>8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5">
      <c r="A20" t="str">
        <f>'Population Definitions'!$A$2</f>
        <v>Children 0-14</v>
      </c>
      <c r="B20" t="s">
        <v>10</v>
      </c>
      <c r="C20">
        <f>IF(SUMPRODUCT(--(E20:T20&lt;&gt;""))=0,0,"N.A.")</f>
        <v>0</v>
      </c>
      <c r="D20" t="s">
        <v>11</v>
      </c>
    </row>
    <row r="21" spans="1:20" x14ac:dyDescent="0.25">
      <c r="A21" t="str">
        <f>'Population Definitions'!$A$3</f>
        <v>Adults 15-49</v>
      </c>
      <c r="B21" t="s">
        <v>10</v>
      </c>
      <c r="C21" t="str">
        <f>IF(SUMPRODUCT(--(E21:T21&lt;&gt;""))=0,0,"N.A.")</f>
        <v>N.A.</v>
      </c>
      <c r="D21" t="s">
        <v>11</v>
      </c>
      <c r="E21">
        <v>50</v>
      </c>
    </row>
    <row r="22" spans="1:20" x14ac:dyDescent="0.25">
      <c r="A22" t="str">
        <f>'Population Definitions'!$A$4</f>
        <v>Adults 50+</v>
      </c>
      <c r="B22" t="s">
        <v>10</v>
      </c>
      <c r="C22">
        <f>IF(SUMPRODUCT(--(E22:T22&lt;&gt;""))=0,0,"N.A.")</f>
        <v>0</v>
      </c>
      <c r="D22" t="s">
        <v>11</v>
      </c>
    </row>
    <row r="23" spans="1:20" x14ac:dyDescent="0.25">
      <c r="A23" t="str">
        <f>'Population Definitions'!$A$5</f>
        <v>Prisoners</v>
      </c>
      <c r="B23" t="s">
        <v>10</v>
      </c>
      <c r="C23">
        <f>IF(SUMPRODUCT(--(E23:T23&lt;&gt;""))=0,0,"N.A.")</f>
        <v>0</v>
      </c>
      <c r="D23" t="s">
        <v>11</v>
      </c>
    </row>
    <row r="25" spans="1:20" x14ac:dyDescent="0.25">
      <c r="A25" t="s">
        <v>22</v>
      </c>
      <c r="B25" t="s">
        <v>7</v>
      </c>
      <c r="C25" t="s">
        <v>8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5">
      <c r="A26" t="str">
        <f>'Population Definitions'!$A$2</f>
        <v>Children 0-14</v>
      </c>
      <c r="B26" t="s">
        <v>10</v>
      </c>
      <c r="C26">
        <f>IF(SUMPRODUCT(--(E26:T26&lt;&gt;""))=0,0,"N.A.")</f>
        <v>0</v>
      </c>
      <c r="D26" t="s">
        <v>11</v>
      </c>
    </row>
    <row r="27" spans="1:20" x14ac:dyDescent="0.25">
      <c r="A27" t="str">
        <f>'Population Definitions'!$A$3</f>
        <v>Adults 15-49</v>
      </c>
      <c r="B27" t="s">
        <v>10</v>
      </c>
      <c r="C27" t="str">
        <f>IF(SUMPRODUCT(--(E27:T27&lt;&gt;""))=0,0,"N.A.")</f>
        <v>N.A.</v>
      </c>
      <c r="D27" t="s">
        <v>11</v>
      </c>
      <c r="E27">
        <v>50</v>
      </c>
    </row>
    <row r="28" spans="1:20" x14ac:dyDescent="0.25">
      <c r="A28" t="str">
        <f>'Population Definitions'!$A$4</f>
        <v>Adults 50+</v>
      </c>
      <c r="B28" t="s">
        <v>10</v>
      </c>
      <c r="C28">
        <f>IF(SUMPRODUCT(--(E28:T28&lt;&gt;""))=0,0,"N.A.")</f>
        <v>0</v>
      </c>
      <c r="D28" t="s">
        <v>11</v>
      </c>
    </row>
    <row r="29" spans="1:20" x14ac:dyDescent="0.25">
      <c r="A29" t="str">
        <f>'Population Definitions'!$A$5</f>
        <v>Prisoners</v>
      </c>
      <c r="B29" t="s">
        <v>10</v>
      </c>
      <c r="C29">
        <f>IF(SUMPRODUCT(--(E29:T29&lt;&gt;""))=0,0,"N.A.")</f>
        <v>0</v>
      </c>
      <c r="D29" t="s">
        <v>11</v>
      </c>
    </row>
    <row r="31" spans="1:20" x14ac:dyDescent="0.25">
      <c r="A31" t="s">
        <v>26</v>
      </c>
      <c r="B31" t="s">
        <v>7</v>
      </c>
      <c r="C31" t="s">
        <v>8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</row>
    <row r="32" spans="1:20" x14ac:dyDescent="0.25">
      <c r="A32" t="str">
        <f>'Population Definitions'!$A$2</f>
        <v>Children 0-14</v>
      </c>
      <c r="B32" t="s">
        <v>10</v>
      </c>
      <c r="C32">
        <f>IF(SUMPRODUCT(--(E32:T32&lt;&gt;""))=0,0,"N.A.")</f>
        <v>0</v>
      </c>
      <c r="D32" t="s">
        <v>11</v>
      </c>
    </row>
    <row r="33" spans="1:5" x14ac:dyDescent="0.25">
      <c r="A33" t="str">
        <f>'Population Definitions'!$A$3</f>
        <v>Adults 15-49</v>
      </c>
      <c r="B33" t="s">
        <v>10</v>
      </c>
      <c r="C33" t="str">
        <f>IF(SUMPRODUCT(--(E33:T33&lt;&gt;""))=0,0,"N.A.")</f>
        <v>N.A.</v>
      </c>
      <c r="D33" t="s">
        <v>11</v>
      </c>
      <c r="E33">
        <v>1</v>
      </c>
    </row>
    <row r="34" spans="1:5" x14ac:dyDescent="0.25">
      <c r="A34" t="str">
        <f>'Population Definitions'!$A$4</f>
        <v>Adults 50+</v>
      </c>
      <c r="B34" t="s">
        <v>10</v>
      </c>
      <c r="C34">
        <f>IF(SUMPRODUCT(--(E34:T34&lt;&gt;""))=0,0,"N.A.")</f>
        <v>0</v>
      </c>
      <c r="D34" t="s">
        <v>11</v>
      </c>
    </row>
    <row r="35" spans="1:5" x14ac:dyDescent="0.25">
      <c r="A35" t="str">
        <f>'Population Definitions'!$A$5</f>
        <v>Prisoners</v>
      </c>
      <c r="B35" t="s">
        <v>10</v>
      </c>
      <c r="C35">
        <f>IF(SUMPRODUCT(--(E35:T35&lt;&gt;""))=0,0,"N.A.")</f>
        <v>0</v>
      </c>
      <c r="D35" t="s">
        <v>11</v>
      </c>
    </row>
  </sheetData>
  <dataValidations count="2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9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 Definitions</vt:lpstr>
      <vt:lpstr>Population Contacts</vt:lpstr>
      <vt:lpstr>Transfer Definitions</vt:lpstr>
      <vt:lpstr>Transfer Details</vt:lpstr>
      <vt:lpstr>General Demographics</vt:lpstr>
      <vt:lpstr>Epidemic Characteristics</vt:lpstr>
      <vt:lpstr>Prevalence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Azfar Hussain</cp:lastModifiedBy>
  <dcterms:created xsi:type="dcterms:W3CDTF">2017-03-03T04:00:48Z</dcterms:created>
  <dcterms:modified xsi:type="dcterms:W3CDTF">2017-03-03T05:22:43Z</dcterms:modified>
</cp:coreProperties>
</file>