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comments8.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test\Documents\Optima TB\Belarus TB\"/>
    </mc:Choice>
  </mc:AlternateContent>
  <bookViews>
    <workbookView xWindow="0" yWindow="0" windowWidth="23040" windowHeight="9384" tabRatio="854" firstSheet="1" activeTab="9"/>
  </bookViews>
  <sheets>
    <sheet name="Instructions" sheetId="25" r:id="rId1"/>
    <sheet name="Programs" sheetId="12" r:id="rId2"/>
    <sheet name="Population size" sheetId="21" r:id="rId3"/>
    <sheet name="TB prevalence" sheetId="22" r:id="rId4"/>
    <sheet name="TB incidence" sheetId="23" r:id="rId5"/>
    <sheet name="Total cases" sheetId="27" r:id="rId6"/>
    <sheet name="Comorbidity" sheetId="20" r:id="rId7"/>
    <sheet name="Incident cases" sheetId="26" r:id="rId8"/>
    <sheet name="Other epidemiology" sheetId="1" r:id="rId9"/>
    <sheet name="Cost and coverage" sheetId="16" r:id="rId10"/>
    <sheet name="Treatment cost" sheetId="36" r:id="rId11"/>
    <sheet name="Unit cost" sheetId="31" r:id="rId12"/>
    <sheet name="Testing and treatment" sheetId="2" r:id="rId13"/>
    <sheet name="Constants" sheetId="24" r:id="rId14"/>
    <sheet name="Macroeconomics" sheetId="18" r:id="rId15"/>
    <sheet name="Demogr" sheetId="33" r:id="rId16"/>
    <sheet name="NHA TB" sheetId="30" r:id="rId17"/>
    <sheet name="NHA all" sheetId="35" r:id="rId18"/>
    <sheet name="WB" sheetId="34" r:id="rId19"/>
  </sheets>
  <externalReferences>
    <externalReference r:id="rId20"/>
  </externalReferences>
  <calcPr calcId="152511"/>
</workbook>
</file>

<file path=xl/calcChain.xml><?xml version="1.0" encoding="utf-8"?>
<calcChain xmlns="http://schemas.openxmlformats.org/spreadsheetml/2006/main">
  <c r="B119" i="16" l="1"/>
  <c r="B118" i="16"/>
  <c r="B117" i="16"/>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R59" i="16"/>
  <c r="R56" i="16"/>
  <c r="R53" i="16"/>
  <c r="R50" i="16"/>
  <c r="R47" i="16"/>
  <c r="R44" i="16"/>
  <c r="R41" i="16"/>
  <c r="R38" i="16"/>
  <c r="A56" i="16" l="1"/>
  <c r="A110" i="16" s="1"/>
  <c r="R24" i="16"/>
  <c r="L17" i="36" l="1"/>
  <c r="M17" i="36"/>
  <c r="L18" i="36"/>
  <c r="M18" i="36"/>
  <c r="L19" i="36"/>
  <c r="M19" i="36"/>
  <c r="M16" i="36"/>
  <c r="L16" i="36"/>
  <c r="J17" i="36"/>
  <c r="J20" i="36"/>
  <c r="J19" i="36"/>
  <c r="J18" i="36"/>
  <c r="I19" i="36"/>
  <c r="I18" i="36"/>
  <c r="I17" i="36"/>
  <c r="I16" i="36"/>
  <c r="E18" i="36"/>
  <c r="F18" i="36"/>
  <c r="E19" i="36"/>
  <c r="F19" i="36"/>
  <c r="E20" i="36"/>
  <c r="F20" i="36"/>
  <c r="F17" i="36"/>
  <c r="E17" i="36"/>
  <c r="J8" i="36" l="1"/>
  <c r="L8" i="36" s="1"/>
  <c r="J7" i="36"/>
  <c r="L7" i="36" s="1"/>
  <c r="J6" i="36"/>
  <c r="L6" i="36" s="1"/>
  <c r="G9" i="36"/>
  <c r="G20" i="36" s="1"/>
  <c r="I20" i="36" s="1"/>
  <c r="J9" i="36"/>
  <c r="L9" i="36" s="1"/>
  <c r="J5" i="36"/>
  <c r="L5" i="36" s="1"/>
  <c r="I5" i="36"/>
  <c r="K5" i="36" s="1"/>
  <c r="I9" i="36" l="1"/>
  <c r="K9" i="36" s="1"/>
  <c r="L10" i="36"/>
  <c r="D32" i="36" s="1"/>
  <c r="K19" i="36"/>
  <c r="I8" i="36"/>
  <c r="K8" i="36" s="1"/>
  <c r="K18" i="36"/>
  <c r="I7" i="36"/>
  <c r="K7" i="36" s="1"/>
  <c r="K17" i="36"/>
  <c r="I6" i="36"/>
  <c r="K6" i="36" s="1"/>
  <c r="K20" i="36"/>
  <c r="J10" i="36"/>
  <c r="H10" i="36"/>
  <c r="G10" i="36"/>
  <c r="J16" i="36"/>
  <c r="E72" i="30"/>
  <c r="D71" i="30"/>
  <c r="E71" i="30"/>
  <c r="E70" i="30"/>
  <c r="D69" i="30"/>
  <c r="E69" i="30"/>
  <c r="E68" i="30"/>
  <c r="K10" i="36" l="1"/>
  <c r="L11" i="36" s="1"/>
  <c r="L20" i="36"/>
  <c r="M20" i="36"/>
  <c r="I10" i="36"/>
  <c r="J21" i="36"/>
  <c r="H21" i="36"/>
  <c r="G21" i="36"/>
  <c r="N18" i="36"/>
  <c r="N13" i="2"/>
  <c r="O13" i="2"/>
  <c r="P13" i="2"/>
  <c r="Q13" i="2"/>
  <c r="R13" i="2"/>
  <c r="S13" i="2"/>
  <c r="N14" i="2"/>
  <c r="O14" i="2"/>
  <c r="P14" i="2"/>
  <c r="Q14" i="2"/>
  <c r="R14" i="2"/>
  <c r="S14" i="2"/>
  <c r="S69" i="16"/>
  <c r="C32" i="36" l="1"/>
  <c r="N20" i="36"/>
  <c r="K11" i="36"/>
  <c r="N19" i="36"/>
  <c r="N17" i="36"/>
  <c r="K16" i="36"/>
  <c r="I21" i="36"/>
  <c r="R6" i="16"/>
  <c r="R3" i="16"/>
  <c r="M21" i="36" l="1"/>
  <c r="D28" i="36" s="1"/>
  <c r="L21" i="36"/>
  <c r="K21" i="36"/>
  <c r="R72" i="16"/>
  <c r="C30" i="36" s="1"/>
  <c r="C28" i="36" l="1"/>
  <c r="N21" i="36"/>
  <c r="N16" i="36"/>
  <c r="L33" i="16"/>
  <c r="M33" i="16"/>
  <c r="N33" i="16"/>
  <c r="O33" i="16"/>
  <c r="P33" i="16"/>
  <c r="Q33" i="16"/>
  <c r="R33" i="16"/>
  <c r="G27" i="16" l="1"/>
  <c r="H27" i="16"/>
  <c r="I27" i="16"/>
  <c r="J27" i="16"/>
  <c r="K27" i="16"/>
  <c r="L27" i="16"/>
  <c r="M27" i="16"/>
  <c r="N27" i="16"/>
  <c r="O27" i="16"/>
  <c r="P27" i="16"/>
  <c r="Q27" i="16"/>
  <c r="R27" i="16"/>
  <c r="G30" i="16"/>
  <c r="H30" i="16"/>
  <c r="I30" i="16"/>
  <c r="J30" i="16"/>
  <c r="K30" i="16"/>
  <c r="L30" i="16"/>
  <c r="M30" i="16"/>
  <c r="N30" i="16"/>
  <c r="O30" i="16"/>
  <c r="P30" i="16"/>
  <c r="Q30" i="16"/>
  <c r="R30" i="16"/>
  <c r="N36" i="16" l="1"/>
  <c r="O36" i="16"/>
  <c r="P36" i="16"/>
  <c r="Q36" i="16"/>
  <c r="R36" i="16"/>
  <c r="K72" i="16"/>
  <c r="D27" i="31"/>
  <c r="K66" i="16"/>
  <c r="L66" i="16"/>
  <c r="M66" i="16"/>
  <c r="N66" i="16"/>
  <c r="O66" i="16"/>
  <c r="P66" i="16"/>
  <c r="Q66" i="16"/>
  <c r="R66" i="16"/>
  <c r="H85" i="20" l="1"/>
  <c r="I85" i="20"/>
  <c r="J85" i="20"/>
  <c r="K85" i="20"/>
  <c r="L85" i="20"/>
  <c r="M85" i="20"/>
  <c r="H83" i="26"/>
  <c r="I83" i="26"/>
  <c r="J83" i="26"/>
  <c r="L83" i="26"/>
  <c r="G52" i="26"/>
  <c r="G51" i="26" s="1"/>
  <c r="H52" i="26"/>
  <c r="H51" i="26" s="1"/>
  <c r="I52" i="26"/>
  <c r="I51" i="26" s="1"/>
  <c r="J52" i="26"/>
  <c r="J51" i="26" s="1"/>
  <c r="K52" i="26"/>
  <c r="K51" i="26" s="1"/>
  <c r="L52" i="26"/>
  <c r="L51" i="26" s="1"/>
  <c r="G67" i="26"/>
  <c r="G51" i="23" s="1"/>
  <c r="H67" i="26"/>
  <c r="H51" i="23" s="1"/>
  <c r="I67" i="26"/>
  <c r="I51" i="23" s="1"/>
  <c r="J67" i="26"/>
  <c r="J51" i="23" s="1"/>
  <c r="K67" i="26"/>
  <c r="K51" i="23" s="1"/>
  <c r="L67" i="26"/>
  <c r="L51" i="23" s="1"/>
  <c r="G13" i="27"/>
  <c r="H13" i="27"/>
  <c r="I13" i="27"/>
  <c r="J13" i="27"/>
  <c r="K13" i="27"/>
  <c r="L13" i="27"/>
  <c r="U21" i="16"/>
  <c r="Q21" i="16" s="1"/>
  <c r="U18" i="16"/>
  <c r="N18" i="16" s="1"/>
  <c r="U15" i="16"/>
  <c r="R15" i="16" s="1"/>
  <c r="U12" i="16"/>
  <c r="P12" i="16" s="1"/>
  <c r="U9" i="16"/>
  <c r="P18" i="16" l="1"/>
  <c r="Q18" i="16"/>
  <c r="O18" i="16"/>
  <c r="Q15" i="16"/>
  <c r="P15" i="16"/>
  <c r="R18" i="16"/>
  <c r="O15" i="16"/>
  <c r="O12" i="16"/>
  <c r="N12" i="16"/>
  <c r="G83" i="26"/>
  <c r="K83" i="26"/>
  <c r="R21" i="16"/>
  <c r="R12" i="16"/>
  <c r="P21" i="16"/>
  <c r="O21" i="16"/>
  <c r="Q12" i="16"/>
  <c r="C14" i="18"/>
  <c r="D14" i="18"/>
  <c r="E14" i="18"/>
  <c r="F14" i="18"/>
  <c r="G14" i="18"/>
  <c r="H14" i="18"/>
  <c r="I14" i="18"/>
  <c r="J14" i="18"/>
  <c r="K14" i="18"/>
  <c r="L14" i="18"/>
  <c r="M14" i="18"/>
  <c r="N14" i="18"/>
  <c r="B14" i="18"/>
  <c r="B12" i="18"/>
  <c r="C12" i="18"/>
  <c r="D12" i="18"/>
  <c r="E12" i="18"/>
  <c r="F12" i="18"/>
  <c r="G12" i="18"/>
  <c r="H12" i="18"/>
  <c r="I12" i="18"/>
  <c r="J12" i="18"/>
  <c r="K12" i="18"/>
  <c r="L12" i="18"/>
  <c r="M12" i="18"/>
  <c r="N12" i="18"/>
  <c r="B10" i="18"/>
  <c r="C8" i="18"/>
  <c r="D8" i="18"/>
  <c r="E8" i="18"/>
  <c r="N8" i="18"/>
  <c r="B8" i="18"/>
  <c r="C5" i="18"/>
  <c r="D5" i="18"/>
  <c r="E5" i="18"/>
  <c r="F5" i="18"/>
  <c r="G5" i="18"/>
  <c r="H5" i="18"/>
  <c r="I5" i="18"/>
  <c r="J5" i="18"/>
  <c r="K5" i="18"/>
  <c r="L5" i="18"/>
  <c r="M5" i="18"/>
  <c r="N5" i="18"/>
  <c r="O5" i="18"/>
  <c r="P5" i="18"/>
  <c r="B5" i="18"/>
  <c r="C6" i="18"/>
  <c r="C10" i="18" s="1"/>
  <c r="D6" i="18"/>
  <c r="D10" i="18" s="1"/>
  <c r="E6" i="18"/>
  <c r="E10" i="18" s="1"/>
  <c r="F6" i="18"/>
  <c r="F8" i="18" s="1"/>
  <c r="G6" i="18"/>
  <c r="G10" i="18" s="1"/>
  <c r="H6" i="18"/>
  <c r="H10" i="18" s="1"/>
  <c r="I6" i="18"/>
  <c r="I10" i="18" s="1"/>
  <c r="J6" i="18"/>
  <c r="J8" i="18" s="1"/>
  <c r="K6" i="18"/>
  <c r="K10" i="18" s="1"/>
  <c r="L6" i="18"/>
  <c r="L10" i="18" s="1"/>
  <c r="M6" i="18"/>
  <c r="M10" i="18" s="1"/>
  <c r="N6" i="18"/>
  <c r="N10" i="18" s="1"/>
  <c r="O6" i="18"/>
  <c r="P6" i="18"/>
  <c r="B6" i="18"/>
  <c r="C4" i="18"/>
  <c r="D4" i="18"/>
  <c r="E4" i="18"/>
  <c r="F4" i="18"/>
  <c r="G4" i="18"/>
  <c r="H4" i="18"/>
  <c r="I4" i="18"/>
  <c r="J4" i="18"/>
  <c r="K4" i="18"/>
  <c r="L4" i="18"/>
  <c r="M4" i="18"/>
  <c r="N4" i="18"/>
  <c r="O4" i="18"/>
  <c r="P4" i="18"/>
  <c r="B4" i="18"/>
  <c r="C2" i="18"/>
  <c r="D2" i="18"/>
  <c r="E2" i="18"/>
  <c r="F2" i="18"/>
  <c r="G2" i="18"/>
  <c r="H2" i="18"/>
  <c r="I2" i="18"/>
  <c r="J2" i="18"/>
  <c r="K2" i="18"/>
  <c r="L2" i="18"/>
  <c r="M2" i="18"/>
  <c r="N2" i="18"/>
  <c r="O2" i="18"/>
  <c r="P2" i="18"/>
  <c r="Q2" i="18"/>
  <c r="B2" i="18"/>
  <c r="A2" i="18"/>
  <c r="H28" i="31"/>
  <c r="A74" i="16"/>
  <c r="A116" i="16" s="1"/>
  <c r="F5" i="31"/>
  <c r="H35" i="31"/>
  <c r="H36" i="31" s="1"/>
  <c r="H34" i="31"/>
  <c r="H31" i="31"/>
  <c r="H32" i="31" s="1"/>
  <c r="H30" i="31"/>
  <c r="Q6" i="18"/>
  <c r="N13" i="27"/>
  <c r="O13" i="27"/>
  <c r="P13" i="27"/>
  <c r="Q13" i="27"/>
  <c r="R13" i="27"/>
  <c r="M13" i="27"/>
  <c r="S79" i="26"/>
  <c r="S63" i="23" s="1"/>
  <c r="R79" i="26"/>
  <c r="R63" i="23" s="1"/>
  <c r="N71" i="26"/>
  <c r="O71" i="26"/>
  <c r="O55" i="23" s="1"/>
  <c r="P71" i="26"/>
  <c r="P55" i="23" s="1"/>
  <c r="Q71" i="26"/>
  <c r="Q55" i="23" s="1"/>
  <c r="R71" i="26"/>
  <c r="R55" i="23" s="1"/>
  <c r="S71" i="26"/>
  <c r="S55" i="23" s="1"/>
  <c r="M71" i="26"/>
  <c r="M7" i="23"/>
  <c r="P15" i="23"/>
  <c r="N15" i="23"/>
  <c r="M15" i="23"/>
  <c r="O15" i="23"/>
  <c r="Q15" i="23"/>
  <c r="M11" i="23"/>
  <c r="B28" i="31" l="1"/>
  <c r="F10" i="18"/>
  <c r="M8" i="18"/>
  <c r="L8" i="18"/>
  <c r="K8" i="18"/>
  <c r="I8" i="18"/>
  <c r="J10" i="18"/>
  <c r="H8" i="18"/>
  <c r="G8" i="18"/>
  <c r="J21" i="31"/>
  <c r="H26" i="31"/>
  <c r="H27" i="31"/>
  <c r="E25" i="31"/>
  <c r="E26" i="31"/>
  <c r="E27" i="31"/>
  <c r="H23" i="31"/>
  <c r="H22" i="31"/>
  <c r="H21" i="31"/>
  <c r="H20" i="31"/>
  <c r="H19" i="31"/>
  <c r="H18" i="31"/>
  <c r="H17" i="31"/>
  <c r="H16" i="31"/>
  <c r="H15" i="31"/>
  <c r="H14" i="31"/>
  <c r="H13" i="31"/>
  <c r="H12" i="31"/>
  <c r="H11" i="31"/>
  <c r="H10" i="31"/>
  <c r="H9" i="31"/>
  <c r="H8" i="31"/>
  <c r="H7" i="31"/>
  <c r="H6" i="31"/>
  <c r="H5" i="31"/>
  <c r="E6" i="31"/>
  <c r="E7" i="31"/>
  <c r="E8" i="31"/>
  <c r="E9" i="31"/>
  <c r="E10" i="31"/>
  <c r="E11" i="31"/>
  <c r="E12" i="31"/>
  <c r="E13" i="31"/>
  <c r="E14" i="31"/>
  <c r="E15" i="31"/>
  <c r="E16" i="31"/>
  <c r="E17" i="31"/>
  <c r="E18" i="31"/>
  <c r="E19" i="31"/>
  <c r="E20" i="31"/>
  <c r="E21" i="31"/>
  <c r="E22" i="31"/>
  <c r="E23" i="31"/>
  <c r="E5" i="31"/>
  <c r="C37" i="33"/>
  <c r="C38" i="33" s="1"/>
  <c r="D37" i="33"/>
  <c r="D38" i="33" s="1"/>
  <c r="E37" i="33"/>
  <c r="E38" i="33" s="1"/>
  <c r="F37" i="33"/>
  <c r="F38" i="33" s="1"/>
  <c r="G19" i="26" s="1"/>
  <c r="G37" i="33"/>
  <c r="G39" i="33" s="1"/>
  <c r="H37" i="33"/>
  <c r="H38" i="33" s="1"/>
  <c r="I19" i="26" s="1"/>
  <c r="I37" i="33"/>
  <c r="I38" i="33" s="1"/>
  <c r="J19" i="26" s="1"/>
  <c r="J37" i="33"/>
  <c r="J39" i="33" s="1"/>
  <c r="K37" i="33"/>
  <c r="K38" i="33" s="1"/>
  <c r="L19" i="26" s="1"/>
  <c r="L37" i="33"/>
  <c r="L38" i="33" s="1"/>
  <c r="M37" i="33"/>
  <c r="M39" i="33" s="1"/>
  <c r="N37" i="33"/>
  <c r="N38" i="33" s="1"/>
  <c r="O37" i="33"/>
  <c r="O38" i="33" s="1"/>
  <c r="P37" i="33"/>
  <c r="P39" i="33" s="1"/>
  <c r="Q37" i="33"/>
  <c r="Q39" i="33" s="1"/>
  <c r="R37" i="33"/>
  <c r="R39" i="33" s="1"/>
  <c r="S37" i="33"/>
  <c r="S38" i="33" s="1"/>
  <c r="G38" i="33"/>
  <c r="H19" i="26" s="1"/>
  <c r="K39" i="33"/>
  <c r="N39" i="33"/>
  <c r="O39" i="33"/>
  <c r="N85" i="20"/>
  <c r="O85" i="20"/>
  <c r="P85" i="20"/>
  <c r="Q85" i="20"/>
  <c r="R85" i="20"/>
  <c r="S85" i="20"/>
  <c r="T85" i="20"/>
  <c r="H13" i="33"/>
  <c r="I13" i="33"/>
  <c r="I11" i="1" s="1"/>
  <c r="J13" i="33"/>
  <c r="K13" i="33"/>
  <c r="L13" i="33"/>
  <c r="M13" i="33"/>
  <c r="N13" i="33"/>
  <c r="O13" i="33"/>
  <c r="Q12" i="33"/>
  <c r="Q13" i="33" s="1"/>
  <c r="R12" i="33"/>
  <c r="R13" i="33" s="1"/>
  <c r="P12" i="33"/>
  <c r="P13" i="33" s="1"/>
  <c r="P11" i="1" s="1"/>
  <c r="D12" i="33"/>
  <c r="D13" i="33" s="1"/>
  <c r="E12" i="33"/>
  <c r="E13" i="33" s="1"/>
  <c r="F12" i="33"/>
  <c r="F13" i="33" s="1"/>
  <c r="F11" i="1" s="1"/>
  <c r="G12" i="33"/>
  <c r="G13" i="33" s="1"/>
  <c r="C12" i="33"/>
  <c r="C13" i="33" s="1"/>
  <c r="D3" i="33"/>
  <c r="D9" i="1" s="1"/>
  <c r="E3" i="33"/>
  <c r="E9" i="1" s="1"/>
  <c r="F3" i="33"/>
  <c r="F9" i="1" s="1"/>
  <c r="G3" i="33"/>
  <c r="G9" i="1" s="1"/>
  <c r="H3" i="33"/>
  <c r="H9" i="1" s="1"/>
  <c r="I3" i="33"/>
  <c r="I9" i="1" s="1"/>
  <c r="J3" i="33"/>
  <c r="J9" i="1" s="1"/>
  <c r="K3" i="33"/>
  <c r="K9" i="1" s="1"/>
  <c r="L3" i="33"/>
  <c r="L9" i="1" s="1"/>
  <c r="M3" i="33"/>
  <c r="M9" i="1" s="1"/>
  <c r="N3" i="33"/>
  <c r="N9" i="1" s="1"/>
  <c r="O3" i="33"/>
  <c r="O9" i="1" s="1"/>
  <c r="P3" i="33"/>
  <c r="P9" i="1" s="1"/>
  <c r="Q3" i="33"/>
  <c r="Q9" i="1" s="1"/>
  <c r="R3" i="33"/>
  <c r="R9" i="1" s="1"/>
  <c r="D4" i="33"/>
  <c r="D10" i="1" s="1"/>
  <c r="E4" i="33"/>
  <c r="E10" i="1" s="1"/>
  <c r="F4" i="33"/>
  <c r="F10" i="1" s="1"/>
  <c r="G4" i="33"/>
  <c r="G10" i="1" s="1"/>
  <c r="H4" i="33"/>
  <c r="H10" i="1" s="1"/>
  <c r="I4" i="33"/>
  <c r="I10" i="1" s="1"/>
  <c r="J4" i="33"/>
  <c r="J10" i="1" s="1"/>
  <c r="K4" i="33"/>
  <c r="K10" i="1" s="1"/>
  <c r="L4" i="33"/>
  <c r="L10" i="1" s="1"/>
  <c r="M4" i="33"/>
  <c r="M10" i="1" s="1"/>
  <c r="N4" i="33"/>
  <c r="N10" i="1" s="1"/>
  <c r="O4" i="33"/>
  <c r="O10" i="1" s="1"/>
  <c r="P4" i="33"/>
  <c r="P10" i="1" s="1"/>
  <c r="Q4" i="33"/>
  <c r="Q10" i="1" s="1"/>
  <c r="R4" i="33"/>
  <c r="R10" i="1" s="1"/>
  <c r="D5" i="33"/>
  <c r="E5" i="33"/>
  <c r="F5" i="33"/>
  <c r="G5" i="33"/>
  <c r="H5" i="33"/>
  <c r="I5" i="33"/>
  <c r="J5" i="33"/>
  <c r="K5" i="33"/>
  <c r="L5" i="33"/>
  <c r="M5" i="33"/>
  <c r="N5" i="33"/>
  <c r="O5" i="33"/>
  <c r="P5" i="33"/>
  <c r="Q5" i="33"/>
  <c r="R5" i="33"/>
  <c r="C4" i="33"/>
  <c r="C10" i="1" s="1"/>
  <c r="C5" i="33"/>
  <c r="C3" i="33"/>
  <c r="C9" i="1" s="1"/>
  <c r="R38" i="33" l="1"/>
  <c r="Q38" i="33"/>
  <c r="P38" i="33"/>
  <c r="J38" i="33"/>
  <c r="K19" i="26" s="1"/>
  <c r="K35" i="26" s="1"/>
  <c r="I39" i="33"/>
  <c r="S39" i="33"/>
  <c r="C11" i="1"/>
  <c r="K11" i="1"/>
  <c r="J11" i="1"/>
  <c r="M38" i="33"/>
  <c r="K3" i="23"/>
  <c r="G3" i="23"/>
  <c r="G35" i="26"/>
  <c r="G89" i="26" s="1"/>
  <c r="E11" i="1"/>
  <c r="H11" i="1"/>
  <c r="D11" i="1"/>
  <c r="L39" i="33"/>
  <c r="R11" i="1"/>
  <c r="L3" i="23"/>
  <c r="L35" i="26"/>
  <c r="O11" i="1"/>
  <c r="J35" i="26"/>
  <c r="J3" i="23"/>
  <c r="N11" i="1"/>
  <c r="F39" i="33"/>
  <c r="H3" i="23"/>
  <c r="H35" i="26"/>
  <c r="Q9" i="16"/>
  <c r="Q86" i="16" s="1"/>
  <c r="Q88" i="16" s="1"/>
  <c r="P9" i="16"/>
  <c r="O9" i="16"/>
  <c r="R9" i="16"/>
  <c r="G11" i="1"/>
  <c r="Q11" i="1"/>
  <c r="M11" i="1"/>
  <c r="D39" i="33"/>
  <c r="I35" i="26"/>
  <c r="I3" i="23"/>
  <c r="L11" i="1"/>
  <c r="C39" i="33"/>
  <c r="H39" i="33"/>
  <c r="E39" i="33"/>
  <c r="C29" i="36" l="1"/>
  <c r="D29" i="36"/>
  <c r="G17" i="27"/>
  <c r="G19" i="27" s="1"/>
  <c r="G49" i="27"/>
  <c r="G51" i="27" s="1"/>
  <c r="H19" i="23"/>
  <c r="L89" i="26"/>
  <c r="L19" i="23"/>
  <c r="L33" i="27"/>
  <c r="L35" i="27" s="1"/>
  <c r="G19" i="23"/>
  <c r="G33" i="27"/>
  <c r="G35" i="27" s="1"/>
  <c r="J89" i="26"/>
  <c r="J33" i="27"/>
  <c r="J35" i="27" s="1"/>
  <c r="J19" i="23"/>
  <c r="K89" i="26"/>
  <c r="K19" i="23"/>
  <c r="K33" i="27"/>
  <c r="K35" i="27" s="1"/>
  <c r="H89" i="26"/>
  <c r="I89" i="26"/>
  <c r="I33" i="27"/>
  <c r="I35" i="27" s="1"/>
  <c r="I19" i="23"/>
  <c r="S63" i="26"/>
  <c r="R63" i="26"/>
  <c r="S59" i="26"/>
  <c r="O55" i="26"/>
  <c r="P55" i="26"/>
  <c r="Q55" i="26"/>
  <c r="R55" i="26"/>
  <c r="S55" i="26"/>
  <c r="N55" i="26"/>
  <c r="R76" i="26"/>
  <c r="R75" i="26" s="1"/>
  <c r="R59" i="23" s="1"/>
  <c r="S76" i="26"/>
  <c r="S75" i="26" s="1"/>
  <c r="S59" i="23" s="1"/>
  <c r="S60" i="26"/>
  <c r="S61" i="26" s="1"/>
  <c r="R60" i="26"/>
  <c r="R59" i="26" s="1"/>
  <c r="S44" i="26"/>
  <c r="R44" i="26"/>
  <c r="R61" i="26" l="1"/>
  <c r="J68" i="20"/>
  <c r="I49" i="27"/>
  <c r="I51" i="27" s="1"/>
  <c r="I17" i="27"/>
  <c r="I19" i="27" s="1"/>
  <c r="H17" i="27"/>
  <c r="H19" i="27" s="1"/>
  <c r="H49" i="27"/>
  <c r="H51" i="27" s="1"/>
  <c r="L68" i="20"/>
  <c r="H33" i="27"/>
  <c r="H35" i="27" s="1"/>
  <c r="J49" i="27"/>
  <c r="J51" i="27" s="1"/>
  <c r="J17" i="27"/>
  <c r="J19" i="27" s="1"/>
  <c r="M68" i="20"/>
  <c r="L17" i="27"/>
  <c r="L19" i="27" s="1"/>
  <c r="L49" i="27"/>
  <c r="L51" i="27" s="1"/>
  <c r="K68" i="20"/>
  <c r="H68" i="20"/>
  <c r="K17" i="27"/>
  <c r="K19" i="27" s="1"/>
  <c r="K49" i="27"/>
  <c r="K51" i="27" s="1"/>
  <c r="H51" i="20"/>
  <c r="F53" i="30"/>
  <c r="E53" i="30"/>
  <c r="D53" i="30"/>
  <c r="C53" i="30"/>
  <c r="F52" i="30"/>
  <c r="F60" i="30" s="1"/>
  <c r="E52" i="30"/>
  <c r="E60" i="30" s="1"/>
  <c r="P22" i="18" s="1"/>
  <c r="D52" i="30"/>
  <c r="C52" i="30"/>
  <c r="C60" i="30" s="1"/>
  <c r="F49" i="30"/>
  <c r="F72" i="30" s="1"/>
  <c r="D49" i="30"/>
  <c r="D72" i="30" s="1"/>
  <c r="D48" i="30"/>
  <c r="C48" i="30"/>
  <c r="D47" i="30"/>
  <c r="C47" i="30" s="1"/>
  <c r="F46" i="30"/>
  <c r="C45" i="30"/>
  <c r="D44" i="30"/>
  <c r="C44" i="30" s="1"/>
  <c r="F43" i="30"/>
  <c r="F70" i="30" s="1"/>
  <c r="D43" i="30"/>
  <c r="D70" i="30" s="1"/>
  <c r="C42" i="30"/>
  <c r="F41" i="30"/>
  <c r="C41" i="30" s="1"/>
  <c r="F40" i="30"/>
  <c r="C39" i="30"/>
  <c r="F38" i="30"/>
  <c r="E36" i="30"/>
  <c r="F35" i="30"/>
  <c r="E35" i="30"/>
  <c r="D35" i="30"/>
  <c r="C35" i="30"/>
  <c r="F34" i="30"/>
  <c r="E34" i="30"/>
  <c r="D34" i="30"/>
  <c r="C34" i="30"/>
  <c r="E32" i="30"/>
  <c r="F28" i="30"/>
  <c r="E28" i="30"/>
  <c r="D28" i="30"/>
  <c r="C28" i="30"/>
  <c r="F27" i="30"/>
  <c r="E27" i="30"/>
  <c r="D27" i="30"/>
  <c r="C27" i="30"/>
  <c r="F23" i="30"/>
  <c r="F66" i="30" s="1"/>
  <c r="E23" i="30"/>
  <c r="E66" i="30" s="1"/>
  <c r="D23" i="30"/>
  <c r="D66" i="30" s="1"/>
  <c r="F22" i="30"/>
  <c r="E22" i="30"/>
  <c r="D22" i="30"/>
  <c r="C22" i="30"/>
  <c r="F21" i="30"/>
  <c r="E21" i="30"/>
  <c r="D21" i="30"/>
  <c r="C21" i="30"/>
  <c r="F19" i="30"/>
  <c r="E19" i="30"/>
  <c r="D19" i="30"/>
  <c r="F17" i="30"/>
  <c r="F65" i="30" s="1"/>
  <c r="E17" i="30"/>
  <c r="E65" i="30" s="1"/>
  <c r="D17" i="30"/>
  <c r="D65" i="30" s="1"/>
  <c r="F16" i="30"/>
  <c r="E16" i="30"/>
  <c r="D16" i="30"/>
  <c r="C16" i="30"/>
  <c r="F15" i="30"/>
  <c r="E15" i="30"/>
  <c r="D15" i="30"/>
  <c r="C15" i="30"/>
  <c r="F13" i="30"/>
  <c r="E13" i="30"/>
  <c r="D13" i="30"/>
  <c r="F11" i="30"/>
  <c r="F64" i="30" s="1"/>
  <c r="E11" i="30"/>
  <c r="E64" i="30" s="1"/>
  <c r="D11" i="30"/>
  <c r="D64" i="30" s="1"/>
  <c r="C10" i="30"/>
  <c r="F9" i="30"/>
  <c r="E9" i="30"/>
  <c r="D9" i="30"/>
  <c r="F7" i="30"/>
  <c r="E7" i="30"/>
  <c r="D7" i="30"/>
  <c r="A17" i="16"/>
  <c r="A97" i="16" s="1"/>
  <c r="B10" i="31" l="1"/>
  <c r="C46" i="30"/>
  <c r="C71" i="30" s="1"/>
  <c r="F71" i="30"/>
  <c r="C40" i="30"/>
  <c r="F69" i="30"/>
  <c r="C17" i="30"/>
  <c r="M51" i="20"/>
  <c r="C49" i="30"/>
  <c r="I51" i="20"/>
  <c r="J51" i="20"/>
  <c r="L51" i="20"/>
  <c r="K51" i="20"/>
  <c r="E4" i="30"/>
  <c r="I68" i="20"/>
  <c r="E29" i="30"/>
  <c r="D32" i="30"/>
  <c r="D4" i="30" s="1"/>
  <c r="F29" i="30"/>
  <c r="F67" i="30" s="1"/>
  <c r="C11" i="30"/>
  <c r="D36" i="30"/>
  <c r="D60" i="30"/>
  <c r="P16" i="18" s="1"/>
  <c r="D25" i="30"/>
  <c r="E25" i="30"/>
  <c r="E50" i="30" s="1"/>
  <c r="C13" i="30"/>
  <c r="D14" i="30" s="1"/>
  <c r="F25" i="30"/>
  <c r="C9" i="30"/>
  <c r="E10" i="30" s="1"/>
  <c r="D29" i="30"/>
  <c r="D67" i="30" s="1"/>
  <c r="F32" i="30"/>
  <c r="F4" i="30"/>
  <c r="F18" i="30"/>
  <c r="C7" i="30"/>
  <c r="C19" i="30"/>
  <c r="C23" i="30"/>
  <c r="C66" i="30" s="1"/>
  <c r="C38" i="30"/>
  <c r="C32" i="30" s="1"/>
  <c r="C43" i="30"/>
  <c r="F36" i="30"/>
  <c r="F68" i="30" s="1"/>
  <c r="R84" i="16" l="1"/>
  <c r="C72" i="30"/>
  <c r="E18" i="30"/>
  <c r="C65" i="30"/>
  <c r="D27" i="36" s="1"/>
  <c r="D31" i="36" s="1"/>
  <c r="D33" i="36" s="1"/>
  <c r="E54" i="30"/>
  <c r="E61" i="30" s="1"/>
  <c r="Q22" i="18" s="1"/>
  <c r="E67" i="30"/>
  <c r="E73" i="30" s="1"/>
  <c r="R78" i="16"/>
  <c r="C36" i="30"/>
  <c r="C69" i="30"/>
  <c r="D68" i="30"/>
  <c r="R81" i="16"/>
  <c r="C70" i="30"/>
  <c r="D73" i="30"/>
  <c r="E12" i="30"/>
  <c r="C64" i="30"/>
  <c r="C27" i="36" s="1"/>
  <c r="C31" i="36" s="1"/>
  <c r="C33" i="36" s="1"/>
  <c r="F73" i="30"/>
  <c r="F50" i="30"/>
  <c r="F59" i="30" s="1"/>
  <c r="D18" i="30"/>
  <c r="C18" i="30" s="1"/>
  <c r="F14" i="30"/>
  <c r="E14" i="30"/>
  <c r="D12" i="30"/>
  <c r="F12" i="30"/>
  <c r="D54" i="30"/>
  <c r="D61" i="30" s="1"/>
  <c r="Q16" i="18" s="1"/>
  <c r="D50" i="30"/>
  <c r="D10" i="30"/>
  <c r="F10" i="30"/>
  <c r="E59" i="30"/>
  <c r="O22" i="18" s="1"/>
  <c r="F54" i="30"/>
  <c r="F61" i="30" s="1"/>
  <c r="F37" i="30"/>
  <c r="D33" i="30"/>
  <c r="E33" i="30"/>
  <c r="D24" i="30"/>
  <c r="E24" i="30"/>
  <c r="C29" i="30"/>
  <c r="C67" i="30" s="1"/>
  <c r="F24" i="30"/>
  <c r="F33" i="30"/>
  <c r="E20" i="30"/>
  <c r="D20" i="30"/>
  <c r="C25" i="30"/>
  <c r="F20" i="30"/>
  <c r="D8" i="30"/>
  <c r="C4" i="30"/>
  <c r="F5" i="30" s="1"/>
  <c r="E8" i="30"/>
  <c r="F8" i="30"/>
  <c r="D39" i="36" l="1"/>
  <c r="R54" i="16" s="1"/>
  <c r="D41" i="36"/>
  <c r="R60" i="16" s="1"/>
  <c r="D40" i="36"/>
  <c r="R57" i="16" s="1"/>
  <c r="D38" i="36"/>
  <c r="R51" i="16" s="1"/>
  <c r="C38" i="36"/>
  <c r="R39" i="16" s="1"/>
  <c r="C40" i="36"/>
  <c r="R45" i="16" s="1"/>
  <c r="C41" i="36"/>
  <c r="R48" i="16" s="1"/>
  <c r="C39" i="36"/>
  <c r="R42" i="16" s="1"/>
  <c r="C68" i="30"/>
  <c r="E37" i="30"/>
  <c r="C73" i="30"/>
  <c r="D37" i="30"/>
  <c r="C37" i="30" s="1"/>
  <c r="C14" i="30"/>
  <c r="C12" i="30"/>
  <c r="D59" i="30"/>
  <c r="O16" i="18" s="1"/>
  <c r="C54" i="30"/>
  <c r="D55" i="30" s="1"/>
  <c r="C20" i="30"/>
  <c r="F26" i="30"/>
  <c r="E26" i="30"/>
  <c r="D26" i="30"/>
  <c r="F30" i="30"/>
  <c r="D30" i="30"/>
  <c r="E30" i="30"/>
  <c r="C50" i="30"/>
  <c r="C59" i="30" s="1"/>
  <c r="C24" i="30"/>
  <c r="D5" i="30"/>
  <c r="E5" i="30"/>
  <c r="C8" i="30"/>
  <c r="R86" i="16" l="1"/>
  <c r="R88" i="16" s="1"/>
  <c r="C42" i="36"/>
  <c r="C43" i="36" s="1"/>
  <c r="D42" i="36"/>
  <c r="D43" i="36" s="1"/>
  <c r="C26" i="30"/>
  <c r="E55" i="30"/>
  <c r="C61" i="30"/>
  <c r="F55" i="30"/>
  <c r="C30" i="30"/>
  <c r="E51" i="30"/>
  <c r="D51" i="30"/>
  <c r="F51" i="30"/>
  <c r="C55" i="30" l="1"/>
  <c r="C51" i="30"/>
  <c r="C33" i="30" s="1"/>
  <c r="S24" i="26" l="1"/>
  <c r="N51" i="22"/>
  <c r="O51" i="22"/>
  <c r="P51" i="22"/>
  <c r="Q51" i="22"/>
  <c r="R51" i="22"/>
  <c r="S51" i="22"/>
  <c r="M51" i="22"/>
  <c r="N52" i="26"/>
  <c r="O52" i="26"/>
  <c r="P52" i="26"/>
  <c r="P15" i="2" s="1"/>
  <c r="Q52" i="26"/>
  <c r="R52" i="26"/>
  <c r="S52" i="26"/>
  <c r="M52" i="26"/>
  <c r="M51" i="26" s="1"/>
  <c r="N67" i="26"/>
  <c r="N51" i="23" s="1"/>
  <c r="O67" i="26"/>
  <c r="O51" i="23" s="1"/>
  <c r="P67" i="26"/>
  <c r="P51" i="23" s="1"/>
  <c r="Q67" i="26"/>
  <c r="Q51" i="23" s="1"/>
  <c r="R67" i="26"/>
  <c r="R51" i="23" s="1"/>
  <c r="S67" i="26"/>
  <c r="S51" i="23" s="1"/>
  <c r="M67" i="26"/>
  <c r="M51" i="23" s="1"/>
  <c r="P51" i="26"/>
  <c r="D11" i="21"/>
  <c r="D5" i="1" s="1"/>
  <c r="E11" i="21"/>
  <c r="E5" i="1" s="1"/>
  <c r="F11" i="21"/>
  <c r="G11" i="21"/>
  <c r="H11" i="21"/>
  <c r="I11" i="21"/>
  <c r="J11" i="21"/>
  <c r="K5" i="2" s="1"/>
  <c r="K11" i="21"/>
  <c r="L5" i="2" s="1"/>
  <c r="L11" i="21"/>
  <c r="M5" i="2" s="1"/>
  <c r="M11" i="21"/>
  <c r="N5" i="2" s="1"/>
  <c r="N11" i="21"/>
  <c r="O5" i="2" s="1"/>
  <c r="O11" i="21"/>
  <c r="P5" i="2" s="1"/>
  <c r="P11" i="21"/>
  <c r="Q5" i="2" s="1"/>
  <c r="Q11" i="21"/>
  <c r="R5" i="2" s="1"/>
  <c r="R11" i="21"/>
  <c r="S11" i="21"/>
  <c r="C11" i="21"/>
  <c r="C5" i="1" s="1"/>
  <c r="D3" i="21"/>
  <c r="D3" i="1" s="1"/>
  <c r="E3" i="21"/>
  <c r="E3" i="1" s="1"/>
  <c r="F3" i="21"/>
  <c r="G3" i="21"/>
  <c r="H3" i="21"/>
  <c r="I3" i="21"/>
  <c r="J3" i="21"/>
  <c r="K3" i="21"/>
  <c r="L3" i="21"/>
  <c r="L3" i="1" s="1"/>
  <c r="M3" i="21"/>
  <c r="M3" i="1" s="1"/>
  <c r="N3" i="21"/>
  <c r="N3" i="1" s="1"/>
  <c r="O3" i="21"/>
  <c r="O3" i="1" s="1"/>
  <c r="P3" i="21"/>
  <c r="P3" i="1" s="1"/>
  <c r="Q3" i="21"/>
  <c r="Q3" i="1" s="1"/>
  <c r="R3" i="21"/>
  <c r="R3" i="1" s="1"/>
  <c r="S3" i="21"/>
  <c r="D7" i="21"/>
  <c r="D4" i="1" s="1"/>
  <c r="E7" i="21"/>
  <c r="E4" i="1" s="1"/>
  <c r="F7" i="21"/>
  <c r="G7" i="21"/>
  <c r="H7" i="21"/>
  <c r="I7" i="21"/>
  <c r="J7" i="21"/>
  <c r="K7" i="21"/>
  <c r="L7" i="21"/>
  <c r="L4" i="1" s="1"/>
  <c r="M7" i="21"/>
  <c r="M4" i="1" s="1"/>
  <c r="N7" i="21"/>
  <c r="N4" i="1" s="1"/>
  <c r="O7" i="21"/>
  <c r="O4" i="1" s="1"/>
  <c r="P7" i="21"/>
  <c r="P4" i="1" s="1"/>
  <c r="Q7" i="21"/>
  <c r="Q4" i="1" s="1"/>
  <c r="R7" i="21"/>
  <c r="S7" i="21"/>
  <c r="C7" i="21"/>
  <c r="C4" i="1" s="1"/>
  <c r="C3" i="21"/>
  <c r="C3" i="1" s="1"/>
  <c r="N51" i="26" l="1"/>
  <c r="N15" i="2"/>
  <c r="R4" i="1"/>
  <c r="S9" i="2"/>
  <c r="O51" i="26"/>
  <c r="O83" i="26" s="1"/>
  <c r="O19" i="26" s="1"/>
  <c r="O15" i="2"/>
  <c r="S51" i="26"/>
  <c r="S15" i="2"/>
  <c r="Q51" i="26"/>
  <c r="Q83" i="26" s="1"/>
  <c r="Q19" i="26" s="1"/>
  <c r="Q23" i="26" s="1"/>
  <c r="Q7" i="23" s="1"/>
  <c r="Q15" i="2"/>
  <c r="R51" i="26"/>
  <c r="R83" i="26" s="1"/>
  <c r="R19" i="26" s="1"/>
  <c r="R15" i="2"/>
  <c r="J5" i="1"/>
  <c r="K35" i="23"/>
  <c r="K35" i="22"/>
  <c r="H3" i="1"/>
  <c r="I3" i="22"/>
  <c r="O5" i="1"/>
  <c r="P39" i="23"/>
  <c r="N5" i="1"/>
  <c r="O39" i="23"/>
  <c r="M5" i="1"/>
  <c r="N39" i="23"/>
  <c r="L5" i="1"/>
  <c r="M39" i="23"/>
  <c r="K5" i="1"/>
  <c r="L35" i="23"/>
  <c r="L35" i="22"/>
  <c r="K4" i="1"/>
  <c r="L19" i="22"/>
  <c r="G5" i="1"/>
  <c r="H35" i="23"/>
  <c r="H35" i="22"/>
  <c r="F4" i="1"/>
  <c r="G19" i="22"/>
  <c r="G3" i="1"/>
  <c r="H3" i="22"/>
  <c r="R5" i="1"/>
  <c r="S39" i="23"/>
  <c r="S47" i="23"/>
  <c r="S43" i="23"/>
  <c r="F5" i="1"/>
  <c r="G35" i="23"/>
  <c r="G35" i="22"/>
  <c r="M35" i="23"/>
  <c r="I3" i="1"/>
  <c r="J3" i="22"/>
  <c r="I5" i="1"/>
  <c r="J35" i="23"/>
  <c r="J35" i="22"/>
  <c r="H5" i="1"/>
  <c r="I35" i="23"/>
  <c r="I35" i="22"/>
  <c r="J4" i="1"/>
  <c r="K19" i="22"/>
  <c r="I4" i="1"/>
  <c r="J19" i="22"/>
  <c r="H4" i="1"/>
  <c r="I19" i="22"/>
  <c r="Q5" i="1"/>
  <c r="R43" i="23"/>
  <c r="R39" i="23"/>
  <c r="R47" i="23"/>
  <c r="J3" i="1"/>
  <c r="K3" i="22"/>
  <c r="F3" i="1"/>
  <c r="G3" i="22"/>
  <c r="G4" i="1"/>
  <c r="H19" i="22"/>
  <c r="K3" i="1"/>
  <c r="L3" i="22"/>
  <c r="P5" i="1"/>
  <c r="Q39" i="23"/>
  <c r="P35" i="23"/>
  <c r="N35" i="23"/>
  <c r="N83" i="26"/>
  <c r="N19" i="26" s="1"/>
  <c r="P83" i="26"/>
  <c r="P19" i="26" s="1"/>
  <c r="S35" i="23"/>
  <c r="S83" i="26"/>
  <c r="S19" i="26" s="1"/>
  <c r="S3" i="23" s="1"/>
  <c r="M83" i="26"/>
  <c r="R35" i="23" l="1"/>
  <c r="Q35" i="26"/>
  <c r="O35" i="23"/>
  <c r="Q27" i="26"/>
  <c r="Q11" i="23" s="1"/>
  <c r="Q3" i="23"/>
  <c r="Q35" i="23"/>
  <c r="N3" i="23"/>
  <c r="N27" i="26"/>
  <c r="N11" i="23" s="1"/>
  <c r="N23" i="26"/>
  <c r="N7" i="23" s="1"/>
  <c r="R35" i="26"/>
  <c r="R19" i="23" s="1"/>
  <c r="R3" i="23"/>
  <c r="R23" i="26"/>
  <c r="R7" i="23" s="1"/>
  <c r="Q89" i="26"/>
  <c r="Q49" i="27" s="1"/>
  <c r="Q51" i="27" s="1"/>
  <c r="Q35" i="22" s="1"/>
  <c r="Q39" i="26"/>
  <c r="Q23" i="23" s="1"/>
  <c r="Q43" i="26"/>
  <c r="Q27" i="23" s="1"/>
  <c r="Q47" i="26"/>
  <c r="Q31" i="23" s="1"/>
  <c r="O23" i="26"/>
  <c r="O7" i="23" s="1"/>
  <c r="O3" i="23"/>
  <c r="O27" i="26"/>
  <c r="O11" i="23" s="1"/>
  <c r="P23" i="26"/>
  <c r="P7" i="23" s="1"/>
  <c r="P27" i="26"/>
  <c r="P11" i="23" s="1"/>
  <c r="P3" i="23"/>
  <c r="R31" i="26"/>
  <c r="R15" i="23" s="1"/>
  <c r="R27" i="26"/>
  <c r="R11" i="23" s="1"/>
  <c r="O35" i="26"/>
  <c r="S27" i="26"/>
  <c r="S11" i="23" s="1"/>
  <c r="S31" i="26"/>
  <c r="S15" i="23" s="1"/>
  <c r="S23" i="26"/>
  <c r="S7" i="23" s="1"/>
  <c r="Q17" i="26"/>
  <c r="O89" i="26"/>
  <c r="O49" i="27" s="1"/>
  <c r="O51" i="27" s="1"/>
  <c r="O35" i="22" s="1"/>
  <c r="P35" i="26"/>
  <c r="Q19" i="23"/>
  <c r="N35" i="26"/>
  <c r="S35" i="26"/>
  <c r="Q17" i="27"/>
  <c r="Q19" i="27" s="1"/>
  <c r="O19" i="23"/>
  <c r="M19" i="26"/>
  <c r="M3" i="23" s="1"/>
  <c r="S89" i="26" l="1"/>
  <c r="S17" i="26" s="1"/>
  <c r="S39" i="26"/>
  <c r="S23" i="23" s="1"/>
  <c r="S47" i="26"/>
  <c r="S31" i="23" s="1"/>
  <c r="S43" i="26"/>
  <c r="S27" i="23" s="1"/>
  <c r="R39" i="26"/>
  <c r="R23" i="23" s="1"/>
  <c r="R47" i="26"/>
  <c r="R31" i="23" s="1"/>
  <c r="R43" i="26"/>
  <c r="R27" i="23" s="1"/>
  <c r="O47" i="26"/>
  <c r="O31" i="23" s="1"/>
  <c r="O39" i="26"/>
  <c r="O23" i="23" s="1"/>
  <c r="O43" i="26"/>
  <c r="O27" i="23" s="1"/>
  <c r="N89" i="26"/>
  <c r="N17" i="26" s="1"/>
  <c r="N39" i="26"/>
  <c r="N23" i="23" s="1"/>
  <c r="N47" i="26"/>
  <c r="N31" i="23" s="1"/>
  <c r="N43" i="26"/>
  <c r="N27" i="23" s="1"/>
  <c r="Q33" i="27"/>
  <c r="Q35" i="27" s="1"/>
  <c r="R68" i="20" s="1"/>
  <c r="R89" i="26"/>
  <c r="R33" i="27" s="1"/>
  <c r="R35" i="27" s="1"/>
  <c r="S68" i="20" s="1"/>
  <c r="P89" i="26"/>
  <c r="P33" i="27" s="1"/>
  <c r="P35" i="27" s="1"/>
  <c r="P47" i="26"/>
  <c r="P31" i="23" s="1"/>
  <c r="P39" i="26"/>
  <c r="P23" i="23" s="1"/>
  <c r="P43" i="26"/>
  <c r="P27" i="23" s="1"/>
  <c r="P19" i="23"/>
  <c r="Q3" i="22"/>
  <c r="R51" i="20"/>
  <c r="Q19" i="22"/>
  <c r="O17" i="26"/>
  <c r="R17" i="26"/>
  <c r="P17" i="26"/>
  <c r="S17" i="27"/>
  <c r="S19" i="27" s="1"/>
  <c r="S49" i="27"/>
  <c r="S51" i="27" s="1"/>
  <c r="S35" i="22" s="1"/>
  <c r="O33" i="27"/>
  <c r="O35" i="27" s="1"/>
  <c r="O17" i="27"/>
  <c r="O19" i="27" s="1"/>
  <c r="N19" i="23"/>
  <c r="S33" i="27"/>
  <c r="S35" i="27" s="1"/>
  <c r="S19" i="23"/>
  <c r="R17" i="27"/>
  <c r="R19" i="27" s="1"/>
  <c r="R49" i="27"/>
  <c r="R51" i="27" s="1"/>
  <c r="R35" i="22" s="1"/>
  <c r="M35" i="26"/>
  <c r="M89" i="26" l="1"/>
  <c r="M49" i="27" s="1"/>
  <c r="M51" i="27" s="1"/>
  <c r="M35" i="22" s="1"/>
  <c r="M47" i="26"/>
  <c r="M31" i="23" s="1"/>
  <c r="M43" i="26"/>
  <c r="M27" i="23" s="1"/>
  <c r="M39" i="26"/>
  <c r="M23" i="23" s="1"/>
  <c r="M19" i="23"/>
  <c r="P19" i="22"/>
  <c r="Q68" i="20"/>
  <c r="N17" i="27"/>
  <c r="N19" i="27" s="1"/>
  <c r="N49" i="27"/>
  <c r="N51" i="27" s="1"/>
  <c r="N35" i="22" s="1"/>
  <c r="O3" i="22"/>
  <c r="P51" i="20"/>
  <c r="N33" i="27"/>
  <c r="N35" i="27" s="1"/>
  <c r="P17" i="27"/>
  <c r="P19" i="27" s="1"/>
  <c r="R19" i="22"/>
  <c r="O19" i="22"/>
  <c r="P68" i="20"/>
  <c r="P49" i="27"/>
  <c r="P51" i="27" s="1"/>
  <c r="P35" i="22" s="1"/>
  <c r="R3" i="22"/>
  <c r="S51" i="20"/>
  <c r="S19" i="22"/>
  <c r="T68" i="20"/>
  <c r="S3" i="22"/>
  <c r="T51" i="20"/>
  <c r="M17" i="26"/>
  <c r="M17" i="27"/>
  <c r="M19" i="27" s="1"/>
  <c r="M33" i="27"/>
  <c r="M35" i="27" s="1"/>
  <c r="N19" i="22" l="1"/>
  <c r="O68" i="20"/>
  <c r="N3" i="22"/>
  <c r="O51" i="20"/>
  <c r="M19" i="22"/>
  <c r="N68" i="20"/>
  <c r="M3" i="22"/>
  <c r="N51" i="20"/>
  <c r="P3" i="22"/>
  <c r="Q51" i="20"/>
  <c r="A83" i="16"/>
  <c r="A119" i="16" s="1"/>
  <c r="A80" i="16"/>
  <c r="A118" i="16" s="1"/>
  <c r="A77" i="16"/>
  <c r="A117" i="16" s="1"/>
  <c r="A71" i="16"/>
  <c r="A115" i="16" s="1"/>
  <c r="A68" i="16"/>
  <c r="A114" i="16" s="1"/>
  <c r="A65" i="16"/>
  <c r="A113" i="16" s="1"/>
  <c r="A62" i="16"/>
  <c r="A112" i="16" s="1"/>
  <c r="A59" i="16"/>
  <c r="A111" i="16" s="1"/>
  <c r="A53" i="16"/>
  <c r="A109" i="16" s="1"/>
  <c r="A50" i="16"/>
  <c r="A108" i="16" s="1"/>
  <c r="A47" i="16"/>
  <c r="A107" i="16" s="1"/>
  <c r="A44" i="16"/>
  <c r="A106" i="16" s="1"/>
  <c r="A41" i="16"/>
  <c r="A105" i="16" s="1"/>
  <c r="A38" i="16"/>
  <c r="A104" i="16" s="1"/>
  <c r="A35" i="16"/>
  <c r="A103" i="16" s="1"/>
  <c r="A32" i="16"/>
  <c r="A102" i="16" s="1"/>
  <c r="A29" i="16"/>
  <c r="A101" i="16" s="1"/>
  <c r="A26" i="16"/>
  <c r="A100" i="16" s="1"/>
  <c r="A23" i="16"/>
  <c r="A99" i="16" s="1"/>
  <c r="A14" i="16"/>
  <c r="A96" i="16" s="1"/>
  <c r="A11" i="16"/>
  <c r="A95" i="16" s="1"/>
  <c r="A8" i="16"/>
  <c r="A94" i="16" s="1"/>
  <c r="A5" i="16"/>
  <c r="A93" i="16" s="1"/>
  <c r="B17" i="31" l="1"/>
  <c r="B25" i="31"/>
  <c r="B26" i="31"/>
  <c r="B20" i="31"/>
  <c r="B21" i="31"/>
  <c r="B7" i="31"/>
  <c r="B27" i="31"/>
  <c r="B8" i="31"/>
  <c r="B19" i="31"/>
  <c r="B13" i="31"/>
  <c r="B22" i="31"/>
  <c r="B15" i="31"/>
  <c r="B23" i="31"/>
  <c r="B18" i="31"/>
  <c r="B9" i="31"/>
  <c r="B12" i="31"/>
  <c r="B14" i="31"/>
  <c r="B6" i="31"/>
  <c r="B16" i="31"/>
  <c r="B24" i="31"/>
  <c r="A20" i="16"/>
  <c r="A98" i="16" s="1"/>
  <c r="A2" i="16"/>
  <c r="B5" i="31" l="1"/>
  <c r="A92" i="16"/>
  <c r="B11" i="31"/>
</calcChain>
</file>

<file path=xl/comments1.xml><?xml version="1.0" encoding="utf-8"?>
<comments xmlns="http://schemas.openxmlformats.org/spreadsheetml/2006/main">
  <authors>
    <author>Tan Doan</author>
  </authors>
  <commentList>
    <comment ref="A2" authorId="0" shapeId="0">
      <text>
        <r>
          <rPr>
            <b/>
            <sz val="9"/>
            <color indexed="81"/>
            <rFont val="Tahoma"/>
            <family val="2"/>
          </rPr>
          <t>Tan Doan:</t>
        </r>
        <r>
          <rPr>
            <sz val="9"/>
            <color indexed="81"/>
            <rFont val="Tahoma"/>
            <family val="2"/>
          </rPr>
          <t xml:space="preserve">
These are just examples. It varies between countries. Please list down all the TB programs that you are implementing </t>
        </r>
      </text>
    </comment>
  </commentList>
</comments>
</file>

<file path=xl/comments10.xml><?xml version="1.0" encoding="utf-8"?>
<comments xmlns="http://schemas.openxmlformats.org/spreadsheetml/2006/main">
  <authors>
    <author>Tan Doan</author>
  </authors>
  <commentList>
    <comment ref="A1" authorId="0" shapeId="0">
      <text>
        <r>
          <rPr>
            <b/>
            <sz val="9"/>
            <color indexed="81"/>
            <rFont val="Tahoma"/>
            <family val="2"/>
          </rPr>
          <t>Tan Doan:</t>
        </r>
        <r>
          <rPr>
            <sz val="9"/>
            <color indexed="81"/>
            <rFont val="Tahoma"/>
            <family val="2"/>
          </rPr>
          <t xml:space="preserve">
Please ignore this for now  </t>
        </r>
      </text>
    </comment>
    <comment ref="A13" authorId="0" shapeId="0">
      <text>
        <r>
          <rPr>
            <b/>
            <sz val="9"/>
            <color indexed="81"/>
            <rFont val="Tahoma"/>
            <family val="2"/>
          </rPr>
          <t>Tan Doan:</t>
        </r>
        <r>
          <rPr>
            <sz val="9"/>
            <color indexed="81"/>
            <rFont val="Tahoma"/>
            <family val="2"/>
          </rPr>
          <t xml:space="preserve">
Please ignore this for now </t>
        </r>
      </text>
    </comment>
    <comment ref="A21" authorId="0" shapeId="0">
      <text>
        <r>
          <rPr>
            <b/>
            <sz val="9"/>
            <color indexed="81"/>
            <rFont val="Tahoma"/>
            <family val="2"/>
          </rPr>
          <t>Tan Doan:</t>
        </r>
        <r>
          <rPr>
            <sz val="9"/>
            <color indexed="81"/>
            <rFont val="Tahoma"/>
            <family val="2"/>
          </rPr>
          <t xml:space="preserve">
Please ignore this for now </t>
        </r>
      </text>
    </comment>
  </commentList>
</comments>
</file>

<file path=xl/comments11.xml><?xml version="1.0" encoding="utf-8"?>
<comments xmlns="http://schemas.openxmlformats.org/spreadsheetml/2006/main">
  <authors>
    <author>Clemens Benedikt</author>
  </authors>
  <commentList>
    <comment ref="G50" authorId="0" shapeId="0">
      <text>
        <r>
          <rPr>
            <b/>
            <sz val="9"/>
            <color indexed="81"/>
            <rFont val="Tahoma"/>
            <family val="2"/>
          </rPr>
          <t>Clemens Benedikt:</t>
        </r>
        <r>
          <rPr>
            <sz val="9"/>
            <color indexed="81"/>
            <rFont val="Tahoma"/>
            <family val="2"/>
          </rPr>
          <t xml:space="preserve">
As per World Bank web page</t>
        </r>
      </text>
    </comment>
    <comment ref="G52" authorId="0" shapeId="0">
      <text>
        <r>
          <rPr>
            <b/>
            <sz val="9"/>
            <color indexed="81"/>
            <rFont val="Tahoma"/>
            <family val="2"/>
          </rPr>
          <t>Clemens Benedikt:</t>
        </r>
        <r>
          <rPr>
            <sz val="9"/>
            <color indexed="81"/>
            <rFont val="Tahoma"/>
            <family val="2"/>
          </rPr>
          <t xml:space="preserve">
As per World Bank web page</t>
        </r>
      </text>
    </comment>
    <comment ref="G54" authorId="0" shapeId="0">
      <text>
        <r>
          <rPr>
            <b/>
            <sz val="9"/>
            <color indexed="81"/>
            <rFont val="Tahoma"/>
            <family val="2"/>
          </rPr>
          <t>Clemens Benedikt:</t>
        </r>
        <r>
          <rPr>
            <sz val="9"/>
            <color indexed="81"/>
            <rFont val="Tahoma"/>
            <family val="2"/>
          </rPr>
          <t xml:space="preserve">
World Bank</t>
        </r>
      </text>
    </comment>
  </commentList>
</comments>
</file>

<file path=xl/comments2.xml><?xml version="1.0" encoding="utf-8"?>
<comments xmlns="http://schemas.openxmlformats.org/spreadsheetml/2006/main">
  <authors>
    <author>Tan Doan</author>
    <author>test</author>
  </authors>
  <commentList>
    <comment ref="A13" authorId="0" shapeId="0">
      <text>
        <r>
          <rPr>
            <b/>
            <sz val="9"/>
            <color indexed="81"/>
            <rFont val="Tahoma"/>
            <family val="2"/>
          </rPr>
          <t>Tan Doan:</t>
        </r>
        <r>
          <rPr>
            <sz val="9"/>
            <color indexed="81"/>
            <rFont val="Tahoma"/>
            <family val="2"/>
          </rPr>
          <t xml:space="preserve">Belows are special populations. HIV population size is in the "Comorbidity" spreadsheet </t>
        </r>
      </text>
    </comment>
    <comment ref="U15" authorId="1" shapeId="0">
      <text>
        <r>
          <rPr>
            <b/>
            <sz val="9"/>
            <color indexed="81"/>
            <rFont val="Tahoma"/>
            <family val="2"/>
          </rPr>
          <t>test:</t>
        </r>
        <r>
          <rPr>
            <sz val="9"/>
            <color indexed="81"/>
            <rFont val="Tahoma"/>
            <family val="2"/>
          </rPr>
          <t xml:space="preserve">
World Prison Brief, ICPR</t>
        </r>
      </text>
    </comment>
  </commentList>
</comments>
</file>

<file path=xl/comments3.xml><?xml version="1.0" encoding="utf-8"?>
<comments xmlns="http://schemas.openxmlformats.org/spreadsheetml/2006/main">
  <authors>
    <author>Tan Doan</author>
  </authors>
  <commentList>
    <comment ref="A1" authorId="0" shapeId="0">
      <text>
        <r>
          <rPr>
            <b/>
            <sz val="9"/>
            <color indexed="81"/>
            <rFont val="Tahoma"/>
            <family val="2"/>
          </rPr>
          <t>Tan Doan:</t>
        </r>
        <r>
          <rPr>
            <sz val="9"/>
            <color indexed="81"/>
            <rFont val="Tahoma"/>
            <family val="2"/>
          </rPr>
          <t xml:space="preserve">
TB prevalence. Unit of prevalence data should be percent</t>
        </r>
      </text>
    </comment>
    <comment ref="A2" authorId="0" shapeId="0">
      <text>
        <r>
          <rPr>
            <b/>
            <sz val="9"/>
            <color indexed="81"/>
            <rFont val="Tahoma"/>
            <family val="2"/>
          </rPr>
          <t>Tan Doan:</t>
        </r>
        <r>
          <rPr>
            <sz val="9"/>
            <color indexed="81"/>
            <rFont val="Tahoma"/>
            <family val="2"/>
          </rPr>
          <t xml:space="preserve">
general population </t>
        </r>
      </text>
    </comment>
    <comment ref="A6" authorId="0" shapeId="0">
      <text>
        <r>
          <rPr>
            <b/>
            <sz val="9"/>
            <color indexed="81"/>
            <rFont val="Tahoma"/>
            <family val="2"/>
          </rPr>
          <t>Tan Doan:</t>
        </r>
        <r>
          <rPr>
            <sz val="9"/>
            <color indexed="81"/>
            <rFont val="Tahoma"/>
            <family val="2"/>
          </rPr>
          <t xml:space="preserve">
general population </t>
        </r>
      </text>
    </comment>
    <comment ref="A18" authorId="0" shapeId="0">
      <text>
        <r>
          <rPr>
            <b/>
            <sz val="9"/>
            <color indexed="81"/>
            <rFont val="Tahoma"/>
            <family val="2"/>
          </rPr>
          <t>Tan Doan:</t>
        </r>
        <r>
          <rPr>
            <sz val="9"/>
            <color indexed="81"/>
            <rFont val="Tahoma"/>
            <family val="2"/>
          </rPr>
          <t xml:space="preserve">
general population </t>
        </r>
      </text>
    </comment>
    <comment ref="A22" authorId="0" shapeId="0">
      <text>
        <r>
          <rPr>
            <b/>
            <sz val="9"/>
            <color indexed="81"/>
            <rFont val="Tahoma"/>
            <family val="2"/>
          </rPr>
          <t>Tan Doan:</t>
        </r>
        <r>
          <rPr>
            <sz val="9"/>
            <color indexed="81"/>
            <rFont val="Tahoma"/>
            <family val="2"/>
          </rPr>
          <t xml:space="preserve">
general population </t>
        </r>
      </text>
    </comment>
    <comment ref="A34" authorId="0" shapeId="0">
      <text>
        <r>
          <rPr>
            <b/>
            <sz val="9"/>
            <color indexed="81"/>
            <rFont val="Tahoma"/>
            <family val="2"/>
          </rPr>
          <t>Tan Doan:</t>
        </r>
        <r>
          <rPr>
            <sz val="9"/>
            <color indexed="81"/>
            <rFont val="Tahoma"/>
            <family val="2"/>
          </rPr>
          <t xml:space="preserve">
general population </t>
        </r>
      </text>
    </comment>
    <comment ref="A38" authorId="0" shapeId="0">
      <text>
        <r>
          <rPr>
            <b/>
            <sz val="9"/>
            <color indexed="81"/>
            <rFont val="Tahoma"/>
            <family val="2"/>
          </rPr>
          <t>Tan Doan:</t>
        </r>
        <r>
          <rPr>
            <sz val="9"/>
            <color indexed="81"/>
            <rFont val="Tahoma"/>
            <family val="2"/>
          </rPr>
          <t xml:space="preserve">
general population </t>
        </r>
      </text>
    </comment>
  </commentList>
</comments>
</file>

<file path=xl/comments4.xml><?xml version="1.0" encoding="utf-8"?>
<comments xmlns="http://schemas.openxmlformats.org/spreadsheetml/2006/main">
  <authors>
    <author>Tan Doan</author>
  </authors>
  <commentList>
    <comment ref="A1" authorId="0" shapeId="0">
      <text>
        <r>
          <rPr>
            <b/>
            <sz val="9"/>
            <color indexed="81"/>
            <rFont val="Tahoma"/>
            <family val="2"/>
          </rPr>
          <t>Tan Doan:</t>
        </r>
        <r>
          <rPr>
            <sz val="9"/>
            <color indexed="81"/>
            <rFont val="Tahoma"/>
            <family val="2"/>
          </rPr>
          <t xml:space="preserve">
Unit of incidence data: per 100,000 population </t>
        </r>
      </text>
    </comment>
    <comment ref="A6" authorId="0" shapeId="0">
      <text>
        <r>
          <rPr>
            <b/>
            <sz val="9"/>
            <color indexed="81"/>
            <rFont val="Tahoma"/>
            <family val="2"/>
          </rPr>
          <t>Tan Doan:</t>
        </r>
        <r>
          <rPr>
            <sz val="9"/>
            <color indexed="81"/>
            <rFont val="Tahoma"/>
            <family val="2"/>
          </rPr>
          <t xml:space="preserve">
general population </t>
        </r>
      </text>
    </comment>
    <comment ref="A18" authorId="0" shapeId="0">
      <text>
        <r>
          <rPr>
            <b/>
            <sz val="9"/>
            <color indexed="81"/>
            <rFont val="Tahoma"/>
            <family val="2"/>
          </rPr>
          <t>Tan Doan:</t>
        </r>
        <r>
          <rPr>
            <sz val="9"/>
            <color indexed="81"/>
            <rFont val="Tahoma"/>
            <family val="2"/>
          </rPr>
          <t xml:space="preserve">
General population</t>
        </r>
      </text>
    </comment>
    <comment ref="A22" authorId="0" shapeId="0">
      <text>
        <r>
          <rPr>
            <b/>
            <sz val="9"/>
            <color indexed="81"/>
            <rFont val="Tahoma"/>
            <family val="2"/>
          </rPr>
          <t>Tan Doan:</t>
        </r>
        <r>
          <rPr>
            <sz val="9"/>
            <color indexed="81"/>
            <rFont val="Tahoma"/>
            <family val="2"/>
          </rPr>
          <t xml:space="preserve">
General population</t>
        </r>
      </text>
    </comment>
    <comment ref="A34" authorId="0" shapeId="0">
      <text>
        <r>
          <rPr>
            <b/>
            <sz val="9"/>
            <color indexed="81"/>
            <rFont val="Tahoma"/>
            <family val="2"/>
          </rPr>
          <t>Tan Doan:</t>
        </r>
        <r>
          <rPr>
            <sz val="9"/>
            <color indexed="81"/>
            <rFont val="Tahoma"/>
            <family val="2"/>
          </rPr>
          <t xml:space="preserve">
general population </t>
        </r>
      </text>
    </comment>
    <comment ref="A38" authorId="0" shapeId="0">
      <text>
        <r>
          <rPr>
            <b/>
            <sz val="9"/>
            <color indexed="81"/>
            <rFont val="Tahoma"/>
            <family val="2"/>
          </rPr>
          <t>Tan Doan:</t>
        </r>
        <r>
          <rPr>
            <sz val="9"/>
            <color indexed="81"/>
            <rFont val="Tahoma"/>
            <family val="2"/>
          </rPr>
          <t xml:space="preserve">
general population </t>
        </r>
      </text>
    </comment>
    <comment ref="A50" authorId="0" shapeId="0">
      <text>
        <r>
          <rPr>
            <b/>
            <sz val="9"/>
            <color indexed="81"/>
            <rFont val="Tahoma"/>
            <family val="2"/>
          </rPr>
          <t>Tan Doan:</t>
        </r>
        <r>
          <rPr>
            <sz val="9"/>
            <color indexed="81"/>
            <rFont val="Tahoma"/>
            <family val="2"/>
          </rPr>
          <t xml:space="preserve">
general population </t>
        </r>
      </text>
    </comment>
  </commentList>
</comments>
</file>

<file path=xl/comments5.xml><?xml version="1.0" encoding="utf-8"?>
<comments xmlns="http://schemas.openxmlformats.org/spreadsheetml/2006/main">
  <authors>
    <author>Tan Doan</author>
  </authors>
  <commentList>
    <comment ref="A1" authorId="0" shapeId="0">
      <text>
        <r>
          <rPr>
            <b/>
            <sz val="9"/>
            <color indexed="81"/>
            <rFont val="Tahoma"/>
            <family val="2"/>
          </rPr>
          <t>Tan Doan:</t>
        </r>
        <r>
          <rPr>
            <sz val="9"/>
            <color indexed="81"/>
            <rFont val="Tahoma"/>
            <family val="2"/>
          </rPr>
          <t xml:space="preserve">
TB prevalence. Unit of prevalence data should be percent</t>
        </r>
      </text>
    </comment>
    <comment ref="A2" authorId="0" shapeId="0">
      <text>
        <r>
          <rPr>
            <b/>
            <sz val="9"/>
            <color indexed="81"/>
            <rFont val="Tahoma"/>
            <family val="2"/>
          </rPr>
          <t>Tan Doan:</t>
        </r>
        <r>
          <rPr>
            <sz val="9"/>
            <color indexed="81"/>
            <rFont val="Tahoma"/>
            <family val="2"/>
          </rPr>
          <t xml:space="preserve">
general population </t>
        </r>
      </text>
    </comment>
    <comment ref="A6" authorId="0" shapeId="0">
      <text>
        <r>
          <rPr>
            <b/>
            <sz val="9"/>
            <color indexed="81"/>
            <rFont val="Tahoma"/>
            <family val="2"/>
          </rPr>
          <t>Tan Doan:</t>
        </r>
        <r>
          <rPr>
            <sz val="9"/>
            <color indexed="81"/>
            <rFont val="Tahoma"/>
            <family val="2"/>
          </rPr>
          <t xml:space="preserve">
general population </t>
        </r>
      </text>
    </comment>
    <comment ref="A18" authorId="0" shapeId="0">
      <text>
        <r>
          <rPr>
            <b/>
            <sz val="9"/>
            <color indexed="81"/>
            <rFont val="Tahoma"/>
            <family val="2"/>
          </rPr>
          <t>Tan Doan:</t>
        </r>
        <r>
          <rPr>
            <sz val="9"/>
            <color indexed="81"/>
            <rFont val="Tahoma"/>
            <family val="2"/>
          </rPr>
          <t xml:space="preserve">
general population </t>
        </r>
      </text>
    </comment>
    <comment ref="A22" authorId="0" shapeId="0">
      <text>
        <r>
          <rPr>
            <b/>
            <sz val="9"/>
            <color indexed="81"/>
            <rFont val="Tahoma"/>
            <family val="2"/>
          </rPr>
          <t>Tan Doan:</t>
        </r>
        <r>
          <rPr>
            <sz val="9"/>
            <color indexed="81"/>
            <rFont val="Tahoma"/>
            <family val="2"/>
          </rPr>
          <t xml:space="preserve">
general population </t>
        </r>
      </text>
    </comment>
    <comment ref="A34" authorId="0" shapeId="0">
      <text>
        <r>
          <rPr>
            <b/>
            <sz val="9"/>
            <color indexed="81"/>
            <rFont val="Tahoma"/>
            <family val="2"/>
          </rPr>
          <t>Tan Doan:</t>
        </r>
        <r>
          <rPr>
            <sz val="9"/>
            <color indexed="81"/>
            <rFont val="Tahoma"/>
            <family val="2"/>
          </rPr>
          <t xml:space="preserve">
general population </t>
        </r>
      </text>
    </comment>
    <comment ref="A38" authorId="0" shapeId="0">
      <text>
        <r>
          <rPr>
            <b/>
            <sz val="9"/>
            <color indexed="81"/>
            <rFont val="Tahoma"/>
            <family val="2"/>
          </rPr>
          <t>Tan Doan:</t>
        </r>
        <r>
          <rPr>
            <sz val="9"/>
            <color indexed="81"/>
            <rFont val="Tahoma"/>
            <family val="2"/>
          </rPr>
          <t xml:space="preserve">
general population </t>
        </r>
      </text>
    </comment>
    <comment ref="A50" authorId="0" shapeId="0">
      <text>
        <r>
          <rPr>
            <b/>
            <sz val="9"/>
            <color indexed="81"/>
            <rFont val="Tahoma"/>
            <family val="2"/>
          </rPr>
          <t>Tan Doan:</t>
        </r>
        <r>
          <rPr>
            <sz val="9"/>
            <color indexed="81"/>
            <rFont val="Tahoma"/>
            <family val="2"/>
          </rPr>
          <t xml:space="preserve">
general population </t>
        </r>
      </text>
    </comment>
    <comment ref="A54" authorId="0" shapeId="0">
      <text>
        <r>
          <rPr>
            <b/>
            <sz val="9"/>
            <color indexed="81"/>
            <rFont val="Tahoma"/>
            <family val="2"/>
          </rPr>
          <t>Tan Doan:</t>
        </r>
        <r>
          <rPr>
            <sz val="9"/>
            <color indexed="81"/>
            <rFont val="Tahoma"/>
            <family val="2"/>
          </rPr>
          <t xml:space="preserve">
general population </t>
        </r>
      </text>
    </comment>
  </commentList>
</comments>
</file>

<file path=xl/comments6.xml><?xml version="1.0" encoding="utf-8"?>
<comments xmlns="http://schemas.openxmlformats.org/spreadsheetml/2006/main">
  <authors>
    <author>Tan Doan</author>
  </authors>
  <commentList>
    <comment ref="A3" authorId="0" shapeId="0">
      <text>
        <r>
          <rPr>
            <b/>
            <sz val="9"/>
            <color indexed="81"/>
            <rFont val="Tahoma"/>
            <family val="2"/>
          </rPr>
          <t>Tan Doan:</t>
        </r>
        <r>
          <rPr>
            <sz val="9"/>
            <color indexed="81"/>
            <rFont val="Tahoma"/>
            <family val="2"/>
          </rPr>
          <t xml:space="preserve">
Percentage of people who had TB and malnutrition </t>
        </r>
      </text>
    </comment>
    <comment ref="C15" authorId="0" shapeId="0">
      <text>
        <r>
          <rPr>
            <b/>
            <sz val="9"/>
            <color indexed="81"/>
            <rFont val="Tahoma"/>
            <family val="2"/>
          </rPr>
          <t>Tan Doan:</t>
        </r>
        <r>
          <rPr>
            <sz val="9"/>
            <color indexed="81"/>
            <rFont val="Tahoma"/>
            <family val="2"/>
          </rPr>
          <t xml:space="preserve">
when age-specific data are not available</t>
        </r>
      </text>
    </comment>
    <comment ref="A19" authorId="0" shapeId="0">
      <text>
        <r>
          <rPr>
            <b/>
            <sz val="9"/>
            <color indexed="81"/>
            <rFont val="Tahoma"/>
            <family val="2"/>
          </rPr>
          <t>Tan Doan:</t>
        </r>
        <r>
          <rPr>
            <sz val="9"/>
            <color indexed="81"/>
            <rFont val="Tahoma"/>
            <family val="2"/>
          </rPr>
          <t xml:space="preserve">
Percentage of people who have TB and diabetes </t>
        </r>
      </text>
    </comment>
    <comment ref="C32" authorId="0" shapeId="0">
      <text>
        <r>
          <rPr>
            <b/>
            <sz val="9"/>
            <color indexed="81"/>
            <rFont val="Tahoma"/>
            <family val="2"/>
          </rPr>
          <t>Tan Doan:</t>
        </r>
        <r>
          <rPr>
            <sz val="9"/>
            <color indexed="81"/>
            <rFont val="Tahoma"/>
            <family val="2"/>
          </rPr>
          <t xml:space="preserve">
When age-specific data are not available </t>
        </r>
      </text>
    </comment>
    <comment ref="A36" authorId="0" shapeId="0">
      <text>
        <r>
          <rPr>
            <b/>
            <sz val="9"/>
            <color indexed="81"/>
            <rFont val="Tahoma"/>
            <family val="2"/>
          </rPr>
          <t>Tan Doan:</t>
        </r>
        <r>
          <rPr>
            <sz val="9"/>
            <color indexed="81"/>
            <rFont val="Tahoma"/>
            <family val="2"/>
          </rPr>
          <t xml:space="preserve">
Percentage of people who have TB and HIV </t>
        </r>
      </text>
    </comment>
    <comment ref="C50" authorId="0" shapeId="0">
      <text>
        <r>
          <rPr>
            <b/>
            <sz val="9"/>
            <color indexed="81"/>
            <rFont val="Tahoma"/>
            <family val="2"/>
          </rPr>
          <t>Tan Doan:</t>
        </r>
        <r>
          <rPr>
            <sz val="9"/>
            <color indexed="81"/>
            <rFont val="Tahoma"/>
            <family val="2"/>
          </rPr>
          <t xml:space="preserve">
When CD4-specific data are not available </t>
        </r>
      </text>
    </comment>
    <comment ref="C67" authorId="0" shapeId="0">
      <text>
        <r>
          <rPr>
            <b/>
            <sz val="9"/>
            <color indexed="81"/>
            <rFont val="Tahoma"/>
            <family val="2"/>
          </rPr>
          <t>Tan Doan:</t>
        </r>
        <r>
          <rPr>
            <sz val="9"/>
            <color indexed="81"/>
            <rFont val="Tahoma"/>
            <family val="2"/>
          </rPr>
          <t xml:space="preserve">
When CD4-specific data are not available </t>
        </r>
      </text>
    </comment>
    <comment ref="C84" authorId="0" shapeId="0">
      <text>
        <r>
          <rPr>
            <b/>
            <sz val="9"/>
            <color indexed="81"/>
            <rFont val="Tahoma"/>
            <family val="2"/>
          </rPr>
          <t>Tan Doan:</t>
        </r>
        <r>
          <rPr>
            <sz val="9"/>
            <color indexed="81"/>
            <rFont val="Tahoma"/>
            <family val="2"/>
          </rPr>
          <t xml:space="preserve">
When CD4-specific data are not available </t>
        </r>
      </text>
    </comment>
    <comment ref="A88" authorId="0" shapeId="0">
      <text>
        <r>
          <rPr>
            <b/>
            <sz val="9"/>
            <color indexed="81"/>
            <rFont val="Tahoma"/>
            <family val="2"/>
          </rPr>
          <t>Tan Doan:</t>
        </r>
        <r>
          <rPr>
            <sz val="9"/>
            <color indexed="81"/>
            <rFont val="Tahoma"/>
            <family val="2"/>
          </rPr>
          <t xml:space="preserve">
Percentage of people who had TB and used alcohol</t>
        </r>
      </text>
    </comment>
  </commentList>
</comments>
</file>

<file path=xl/comments7.xml><?xml version="1.0" encoding="utf-8"?>
<comments xmlns="http://schemas.openxmlformats.org/spreadsheetml/2006/main">
  <authors>
    <author>Tan Doan</author>
    <author>test</author>
  </authors>
  <commentList>
    <comment ref="A1" authorId="0" shapeId="0">
      <text>
        <r>
          <rPr>
            <b/>
            <sz val="9"/>
            <color indexed="81"/>
            <rFont val="Tahoma"/>
            <family val="2"/>
          </rPr>
          <t>Tan Doan:</t>
        </r>
        <r>
          <rPr>
            <sz val="9"/>
            <color indexed="81"/>
            <rFont val="Tahoma"/>
            <family val="2"/>
          </rPr>
          <t xml:space="preserve">
Unit of incidence data: per 100,000 population </t>
        </r>
      </text>
    </comment>
    <comment ref="A2" authorId="0" shapeId="0">
      <text>
        <r>
          <rPr>
            <b/>
            <sz val="9"/>
            <color indexed="81"/>
            <rFont val="Tahoma"/>
            <family val="2"/>
          </rPr>
          <t>Tan Doan:</t>
        </r>
        <r>
          <rPr>
            <sz val="9"/>
            <color indexed="81"/>
            <rFont val="Tahoma"/>
            <family val="2"/>
          </rPr>
          <t xml:space="preserve">
general population </t>
        </r>
      </text>
    </comment>
    <comment ref="A6" authorId="0" shapeId="0">
      <text>
        <r>
          <rPr>
            <b/>
            <sz val="9"/>
            <color indexed="81"/>
            <rFont val="Tahoma"/>
            <family val="2"/>
          </rPr>
          <t>Tan Doan:</t>
        </r>
        <r>
          <rPr>
            <sz val="9"/>
            <color indexed="81"/>
            <rFont val="Tahoma"/>
            <family val="2"/>
          </rPr>
          <t xml:space="preserve">
general population </t>
        </r>
      </text>
    </comment>
    <comment ref="A22" authorId="0" shapeId="0">
      <text>
        <r>
          <rPr>
            <b/>
            <sz val="9"/>
            <color indexed="81"/>
            <rFont val="Tahoma"/>
            <family val="2"/>
          </rPr>
          <t>Tan Doan:</t>
        </r>
        <r>
          <rPr>
            <sz val="9"/>
            <color indexed="81"/>
            <rFont val="Tahoma"/>
            <family val="2"/>
          </rPr>
          <t xml:space="preserve">
general population </t>
        </r>
      </text>
    </comment>
    <comment ref="A34" authorId="0" shapeId="0">
      <text>
        <r>
          <rPr>
            <b/>
            <sz val="9"/>
            <color indexed="81"/>
            <rFont val="Tahoma"/>
            <family val="2"/>
          </rPr>
          <t>Tan Doan:</t>
        </r>
        <r>
          <rPr>
            <sz val="9"/>
            <color indexed="81"/>
            <rFont val="Tahoma"/>
            <family val="2"/>
          </rPr>
          <t xml:space="preserve">
General population</t>
        </r>
      </text>
    </comment>
    <comment ref="A38" authorId="0" shapeId="0">
      <text>
        <r>
          <rPr>
            <b/>
            <sz val="9"/>
            <color indexed="81"/>
            <rFont val="Tahoma"/>
            <family val="2"/>
          </rPr>
          <t>Tan Doan:</t>
        </r>
        <r>
          <rPr>
            <sz val="9"/>
            <color indexed="81"/>
            <rFont val="Tahoma"/>
            <family val="2"/>
          </rPr>
          <t xml:space="preserve">
General population</t>
        </r>
      </text>
    </comment>
    <comment ref="A50" authorId="0" shapeId="0">
      <text>
        <r>
          <rPr>
            <b/>
            <sz val="9"/>
            <color indexed="81"/>
            <rFont val="Tahoma"/>
            <family val="2"/>
          </rPr>
          <t>Tan Doan:</t>
        </r>
        <r>
          <rPr>
            <sz val="9"/>
            <color indexed="81"/>
            <rFont val="Tahoma"/>
            <family val="2"/>
          </rPr>
          <t xml:space="preserve">
general population </t>
        </r>
      </text>
    </comment>
    <comment ref="A54" authorId="0" shapeId="0">
      <text>
        <r>
          <rPr>
            <b/>
            <sz val="9"/>
            <color indexed="81"/>
            <rFont val="Tahoma"/>
            <family val="2"/>
          </rPr>
          <t>Tan Doan:</t>
        </r>
        <r>
          <rPr>
            <sz val="9"/>
            <color indexed="81"/>
            <rFont val="Tahoma"/>
            <family val="2"/>
          </rPr>
          <t xml:space="preserve">
general population </t>
        </r>
      </text>
    </comment>
    <comment ref="A66" authorId="0" shapeId="0">
      <text>
        <r>
          <rPr>
            <b/>
            <sz val="9"/>
            <color indexed="81"/>
            <rFont val="Tahoma"/>
            <family val="2"/>
          </rPr>
          <t>Tan Doan:</t>
        </r>
        <r>
          <rPr>
            <sz val="9"/>
            <color indexed="81"/>
            <rFont val="Tahoma"/>
            <family val="2"/>
          </rPr>
          <t xml:space="preserve">
general population </t>
        </r>
      </text>
    </comment>
    <comment ref="N71" authorId="1" shapeId="0">
      <text>
        <r>
          <rPr>
            <b/>
            <sz val="9"/>
            <color indexed="81"/>
            <rFont val="Tahoma"/>
            <family val="2"/>
          </rPr>
          <t>test:</t>
        </r>
        <r>
          <rPr>
            <sz val="9"/>
            <color indexed="81"/>
            <rFont val="Tahoma"/>
            <family val="2"/>
          </rPr>
          <t xml:space="preserve">
from 2009 to 2013 no distr</t>
        </r>
      </text>
    </comment>
  </commentList>
</comments>
</file>

<file path=xl/comments8.xml><?xml version="1.0" encoding="utf-8"?>
<comments xmlns="http://schemas.openxmlformats.org/spreadsheetml/2006/main">
  <authors>
    <author>Tan Doan</author>
    <author>Admin</author>
    <author>Clemens Benedikt</author>
  </authors>
  <commentList>
    <comment ref="B2" authorId="0" shapeId="0">
      <text>
        <r>
          <rPr>
            <b/>
            <sz val="9"/>
            <color indexed="81"/>
            <rFont val="Tahoma"/>
            <family val="2"/>
          </rPr>
          <t>Tan Doan:</t>
        </r>
        <r>
          <rPr>
            <sz val="9"/>
            <color indexed="81"/>
            <rFont val="Tahoma"/>
            <family val="2"/>
          </rPr>
          <t xml:space="preserve">
Coverage is the number (NOT percentage) of people who received a program each year </t>
        </r>
      </text>
    </comment>
    <comment ref="B3" authorId="0" shapeId="0">
      <text>
        <r>
          <rPr>
            <b/>
            <sz val="9"/>
            <color indexed="81"/>
            <rFont val="Tahoma"/>
            <family val="2"/>
          </rPr>
          <t>Tan Doan:</t>
        </r>
        <r>
          <rPr>
            <sz val="9"/>
            <color indexed="81"/>
            <rFont val="Tahoma"/>
            <family val="2"/>
          </rPr>
          <t xml:space="preserve">
In addition to total cost, do you have unit cost of each program? </t>
        </r>
      </text>
    </comment>
    <comment ref="A35" authorId="1" shapeId="0">
      <text>
        <r>
          <rPr>
            <b/>
            <sz val="9"/>
            <color indexed="81"/>
            <rFont val="Tahoma"/>
            <family val="2"/>
            <charset val="204"/>
          </rPr>
          <t>Admin:</t>
        </r>
        <r>
          <rPr>
            <sz val="9"/>
            <color indexed="81"/>
            <rFont val="Tahoma"/>
            <family val="2"/>
            <charset val="204"/>
          </rPr>
          <t xml:space="preserve">
ART cost and coverage only.
IPT for HIV+ included in previous line</t>
        </r>
      </text>
    </comment>
    <comment ref="A41" authorId="1" shapeId="0">
      <text>
        <r>
          <rPr>
            <b/>
            <sz val="9"/>
            <color indexed="81"/>
            <rFont val="Tahoma"/>
            <charset val="1"/>
          </rPr>
          <t>Admin:</t>
        </r>
        <r>
          <rPr>
            <sz val="9"/>
            <color indexed="81"/>
            <rFont val="Tahoma"/>
            <charset val="1"/>
          </rPr>
          <t xml:space="preserve">
MDR=MDR+preXDR+XDR
</t>
        </r>
      </text>
    </comment>
    <comment ref="A53" authorId="1" shapeId="0">
      <text>
        <r>
          <rPr>
            <b/>
            <sz val="9"/>
            <color indexed="81"/>
            <rFont val="Tahoma"/>
            <charset val="1"/>
          </rPr>
          <t>Admin:</t>
        </r>
        <r>
          <rPr>
            <sz val="9"/>
            <color indexed="81"/>
            <rFont val="Tahoma"/>
            <charset val="1"/>
          </rPr>
          <t xml:space="preserve">
MDR=MDR+preXDR+XDR</t>
        </r>
      </text>
    </comment>
    <comment ref="A62" authorId="1" shapeId="0">
      <text>
        <r>
          <rPr>
            <b/>
            <sz val="9"/>
            <color indexed="81"/>
            <rFont val="Tahoma"/>
            <charset val="1"/>
          </rPr>
          <t>Admin:</t>
        </r>
        <r>
          <rPr>
            <sz val="9"/>
            <color indexed="81"/>
            <rFont val="Tahoma"/>
            <charset val="1"/>
          </rPr>
          <t xml:space="preserve">
Data is unavailable</t>
        </r>
      </text>
    </comment>
    <comment ref="A74" authorId="1" shapeId="0">
      <text>
        <r>
          <rPr>
            <b/>
            <sz val="9"/>
            <color indexed="81"/>
            <rFont val="Tahoma"/>
            <charset val="1"/>
          </rPr>
          <t>Admin:</t>
        </r>
        <r>
          <rPr>
            <sz val="9"/>
            <color indexed="81"/>
            <rFont val="Tahoma"/>
            <charset val="1"/>
          </rPr>
          <t xml:space="preserve">
Data is unavailable</t>
        </r>
      </text>
    </comment>
    <comment ref="W75" authorId="2" shapeId="0">
      <text>
        <r>
          <rPr>
            <b/>
            <sz val="9"/>
            <color indexed="81"/>
            <rFont val="Tahoma"/>
            <charset val="1"/>
          </rPr>
          <t>Clemens Benedikt:</t>
        </r>
        <r>
          <rPr>
            <sz val="9"/>
            <color indexed="81"/>
            <rFont val="Tahoma"/>
            <charset val="1"/>
          </rPr>
          <t xml:space="preserve">
Bray, J. W., Zarkin, G. A., Hinde, J. M., &amp; Mills, M. J. (2012). Costs of Alcohol Screening and Brief Intervention in Medical Settings: A Review of the Literature. Journal of Studies on Alcohol and Drugs, 73(6), 911–919.</t>
        </r>
      </text>
    </comment>
  </commentList>
</comments>
</file>

<file path=xl/comments9.xml><?xml version="1.0" encoding="utf-8"?>
<comments xmlns="http://schemas.openxmlformats.org/spreadsheetml/2006/main">
  <authors>
    <author>Admin</author>
  </authors>
  <commentList>
    <comment ref="S45" authorId="0" shapeId="0">
      <text>
        <r>
          <rPr>
            <b/>
            <sz val="9"/>
            <color indexed="81"/>
            <rFont val="Tahoma"/>
            <family val="2"/>
            <charset val="204"/>
          </rPr>
          <t>Admin:</t>
        </r>
        <r>
          <rPr>
            <sz val="9"/>
            <color indexed="81"/>
            <rFont val="Tahoma"/>
            <family val="2"/>
            <charset val="204"/>
          </rPr>
          <t xml:space="preserve">
Year is no complete</t>
        </r>
      </text>
    </comment>
  </commentList>
</comments>
</file>

<file path=xl/sharedStrings.xml><?xml version="1.0" encoding="utf-8"?>
<sst xmlns="http://schemas.openxmlformats.org/spreadsheetml/2006/main" count="7873" uniqueCount="3269">
  <si>
    <t>Government expenditure</t>
  </si>
  <si>
    <t>Assumption</t>
  </si>
  <si>
    <t>OR</t>
  </si>
  <si>
    <t>Coverage</t>
  </si>
  <si>
    <t>Gross domestic product</t>
  </si>
  <si>
    <t>Government revenue</t>
  </si>
  <si>
    <t>Disutility weights</t>
  </si>
  <si>
    <t>Cost</t>
  </si>
  <si>
    <t>0-4 years</t>
  </si>
  <si>
    <t>5-14 years</t>
  </si>
  <si>
    <t>15+ years</t>
  </si>
  <si>
    <t>DS-TB</t>
  </si>
  <si>
    <t>MDR-TB</t>
  </si>
  <si>
    <t>XDR-TB</t>
  </si>
  <si>
    <t>Percentage of people who die from non-TB-related causes per year</t>
  </si>
  <si>
    <t>High</t>
  </si>
  <si>
    <t>Best</t>
  </si>
  <si>
    <t>Low</t>
  </si>
  <si>
    <t>CD4 &lt; 200</t>
  </si>
  <si>
    <t>Percentage of population tested for active TB in the last 12 months</t>
  </si>
  <si>
    <t>Percentage of population tested for latent TB in the last 12 months</t>
  </si>
  <si>
    <t>Percentage of population tested for TB susceptibility in the last 12 months</t>
  </si>
  <si>
    <t xml:space="preserve">Number of people initiating treatment for active TB each year </t>
  </si>
  <si>
    <t>DS-TB regimen</t>
  </si>
  <si>
    <t>MDR-TB regimen</t>
  </si>
  <si>
    <t>XDR-TB regimen</t>
  </si>
  <si>
    <t>Number of people successfully completing treatment for active TB each year</t>
  </si>
  <si>
    <t>Number of people initiating treatment for latent TB each year</t>
  </si>
  <si>
    <t>Purchasing power parity</t>
  </si>
  <si>
    <t>Total government health expenditure</t>
  </si>
  <si>
    <t>Domestic TB spending</t>
  </si>
  <si>
    <t>Global Fund TB commitments</t>
  </si>
  <si>
    <t>Other international TB commitments</t>
  </si>
  <si>
    <t>Private TB spending</t>
  </si>
  <si>
    <t>TB-related healthcare cost</t>
  </si>
  <si>
    <t/>
  </si>
  <si>
    <t>Untreated active TB - with HIV infection</t>
  </si>
  <si>
    <t>Untreated active TB - without HIV infection</t>
  </si>
  <si>
    <t>Treated active TB - with HIV infection</t>
  </si>
  <si>
    <t xml:space="preserve">Treated active TB - without HIV infection </t>
  </si>
  <si>
    <t>Untreated latent TB - with HIV infection</t>
  </si>
  <si>
    <t>Untreated latent TB - without HIV infection</t>
  </si>
  <si>
    <t>Treated latent TB - with HIV infection</t>
  </si>
  <si>
    <t xml:space="preserve">Treated latent TB - without HIV infection </t>
  </si>
  <si>
    <t>Percentage of TB-related deaths per year</t>
  </si>
  <si>
    <t xml:space="preserve">Birth rate (births per woman per year) </t>
  </si>
  <si>
    <t>Number of people successfully completing treatment for latent TB each year</t>
  </si>
  <si>
    <t>Model parameters</t>
  </si>
  <si>
    <t>Malnutrition prevalence</t>
  </si>
  <si>
    <t>Diabetes prevalence</t>
  </si>
  <si>
    <t>HIV prevalence</t>
  </si>
  <si>
    <t>Aggregated</t>
  </si>
  <si>
    <t>best</t>
  </si>
  <si>
    <t>low</t>
  </si>
  <si>
    <t>high</t>
  </si>
  <si>
    <t>rate_pop_birth</t>
  </si>
  <si>
    <t>rate_pop_death</t>
  </si>
  <si>
    <t>n_tbfixed_contact</t>
  </si>
  <si>
    <t>rate_tbfixed_earlyprog</t>
  </si>
  <si>
    <t>rate_tbfixed_lateprog</t>
  </si>
  <si>
    <t>rate_tbfixed_stabilise</t>
  </si>
  <si>
    <t>rate_tbfixed_recover</t>
  </si>
  <si>
    <t>rate_tbfixed_death</t>
  </si>
  <si>
    <t>rate_tbprog_detect</t>
  </si>
  <si>
    <t>Initials for compartments</t>
  </si>
  <si>
    <t>susceptible</t>
  </si>
  <si>
    <t>latent_early</t>
  </si>
  <si>
    <t>latent_late</t>
  </si>
  <si>
    <t>active</t>
  </si>
  <si>
    <t xml:space="preserve">undertreatment </t>
  </si>
  <si>
    <t>It can be confusing what can and cannot be left blank, but here are a few general principles:</t>
  </si>
  <si>
    <t>Prisoners</t>
  </si>
  <si>
    <t>Prisoners with TB</t>
  </si>
  <si>
    <t>Do not enter anything except actual data. The model will fit to actual data and will interpolate between data points, so only enter data in the years that they belong. In addition, please feel free to add notes (either as comments for a given cell or in the blank cells to the right of each row) about the source of the data.</t>
  </si>
  <si>
    <t>HOW TO ENTER DATA</t>
  </si>
  <si>
    <t>WHAT CAN BE LEFT BLANK</t>
  </si>
  <si>
    <t>* For each parameter (as in, row in the worksheet), enter as manu data points as available. If not all data points available, there needs to be at least one data point entered. If data are not available for a particular indicator, enter an assumption in the "Assumption" column, with a comment explaining how that value was derived.</t>
  </si>
  <si>
    <t>NB need new versus retreatment</t>
  </si>
  <si>
    <t>Optima TB</t>
  </si>
  <si>
    <t>BCG vaccination</t>
  </si>
  <si>
    <t>Hospital-based treatment of DS TB</t>
  </si>
  <si>
    <t>Preventive therapy for latent individuals</t>
  </si>
  <si>
    <t>IPT/ART for HIV positive individuals</t>
  </si>
  <si>
    <t>Short course for MDR-TB</t>
  </si>
  <si>
    <t>CD4 &gt; 350</t>
  </si>
  <si>
    <t xml:space="preserve"> 200 &lt; CD4 &lt; 350</t>
  </si>
  <si>
    <t>Total</t>
  </si>
  <si>
    <t>Xpert</t>
  </si>
  <si>
    <t>Solid culture testing</t>
  </si>
  <si>
    <t>Liquid culture testing</t>
  </si>
  <si>
    <t>Xpert testing</t>
  </si>
  <si>
    <t>once per two years - general order</t>
  </si>
  <si>
    <t>(risk of infection - homeless, alcohol, drug user, PLHIV)</t>
  </si>
  <si>
    <t>Hospital-based treatment of MDR</t>
  </si>
  <si>
    <t>Hospital-based treatment of XDR TB</t>
  </si>
  <si>
    <t>Hospital-based treatment of pre-XDR</t>
  </si>
  <si>
    <t>DOTS</t>
  </si>
  <si>
    <t>Incentives &amp; enablers for patients</t>
  </si>
  <si>
    <t>PMDT MDR</t>
  </si>
  <si>
    <t>PMDT XDR</t>
  </si>
  <si>
    <t>Involuntary isolation department treatment</t>
  </si>
  <si>
    <t>Incentives to PHC workers' outreach</t>
  </si>
  <si>
    <t>General population screening X-ray /fluorography</t>
  </si>
  <si>
    <t>Active case finding among risk groups</t>
  </si>
  <si>
    <t>Active case finding among obligatory groups</t>
  </si>
  <si>
    <t>Tuberculin skin test</t>
  </si>
  <si>
    <t>Name</t>
  </si>
  <si>
    <t>Short name</t>
  </si>
  <si>
    <t>(risk of transmission - teachers, shop assistants, taxi drivers)</t>
  </si>
  <si>
    <t>BCG</t>
  </si>
  <si>
    <t>TST</t>
  </si>
  <si>
    <t>Solid culture</t>
  </si>
  <si>
    <t>Liquid culture</t>
  </si>
  <si>
    <t>Gen pop screening</t>
  </si>
  <si>
    <t>HRG screening</t>
  </si>
  <si>
    <t>OG screening</t>
  </si>
  <si>
    <t>PT latent</t>
  </si>
  <si>
    <t>IPT PLHIV</t>
  </si>
  <si>
    <t>Hospital DS TB</t>
  </si>
  <si>
    <t>Hospital MDR TB</t>
  </si>
  <si>
    <t>Hospital pre-XDR</t>
  </si>
  <si>
    <t>Hospital XDR</t>
  </si>
  <si>
    <t>Incentives HWs</t>
  </si>
  <si>
    <t>Incentives patients</t>
  </si>
  <si>
    <t>Short course</t>
  </si>
  <si>
    <t>Isolation treatment</t>
  </si>
  <si>
    <t>Mgt</t>
  </si>
  <si>
    <t>HR</t>
  </si>
  <si>
    <t>EENV</t>
  </si>
  <si>
    <t>Alcohol use</t>
  </si>
  <si>
    <t>Number of persons vaccinated</t>
  </si>
  <si>
    <t>Number of persons tested</t>
  </si>
  <si>
    <t>Number of persons who received treatment</t>
  </si>
  <si>
    <t>Number of patients covered through PHC incentive</t>
  </si>
  <si>
    <t>Number of patients who received incentive package</t>
  </si>
  <si>
    <t>not applicable</t>
  </si>
  <si>
    <t>Number of persons for th</t>
  </si>
  <si>
    <t>0-4</t>
  </si>
  <si>
    <t>5-14</t>
  </si>
  <si>
    <t>15+</t>
  </si>
  <si>
    <t>Placeholder for prisons</t>
  </si>
  <si>
    <t xml:space="preserve">Prisoners </t>
  </si>
  <si>
    <t>Detainees counted as part of general population</t>
  </si>
  <si>
    <t>Assumption: 5% of incident cased are in children</t>
  </si>
  <si>
    <t>Total children 0-14</t>
  </si>
  <si>
    <t>%0-4</t>
  </si>
  <si>
    <t>%5-14</t>
  </si>
  <si>
    <t>Assumption: 90% of incident TB cases diagnosed</t>
  </si>
  <si>
    <t>Source: Hovhannesyan et al. /WHO</t>
  </si>
  <si>
    <t>Change in tracking period for patients after treatment</t>
  </si>
  <si>
    <t>New guidelines</t>
  </si>
  <si>
    <t>Total incident cases</t>
  </si>
  <si>
    <t>New WHO guideline in place from 2014</t>
  </si>
  <si>
    <t>Total (excluding prisons)</t>
  </si>
  <si>
    <t>MDR-TB include XDR-TB</t>
  </si>
  <si>
    <t>(no distinction between XDR/MDR)</t>
  </si>
  <si>
    <t>Total number of XDR/MDR cases only includes pulmonary cases, which are bacteriologically confirmed</t>
  </si>
  <si>
    <t>MDR+XDR</t>
  </si>
  <si>
    <t>Microscopy</t>
  </si>
  <si>
    <t>Overall expensis for TB treatment in Belarus for 2013-2015 years. 
(in accordance with the National Health Accounts data)</t>
  </si>
  <si>
    <t>mln BYR</t>
  </si>
  <si>
    <t>Subtotal</t>
  </si>
  <si>
    <t>State budget expensis</t>
  </si>
  <si>
    <t>Private expensis</t>
  </si>
  <si>
    <t>Expensis by international organizations</t>
  </si>
  <si>
    <t>ВСЕГО</t>
  </si>
  <si>
    <t>Hospital care</t>
  </si>
  <si>
    <t>Ambulatory (out-patient care)</t>
  </si>
  <si>
    <t>Prevention</t>
  </si>
  <si>
    <t>Total  expensis for TB care (related to medical care)</t>
  </si>
  <si>
    <t>other</t>
  </si>
  <si>
    <t>grant management</t>
  </si>
  <si>
    <t>training</t>
  </si>
  <si>
    <t>research</t>
  </si>
  <si>
    <t>procurement of equipment</t>
  </si>
  <si>
    <t>New cases among children should be 5 % of total incident cases.</t>
  </si>
  <si>
    <t xml:space="preserve"> </t>
  </si>
  <si>
    <t>exchange rate</t>
  </si>
  <si>
    <t xml:space="preserve"> 1 USD =</t>
  </si>
  <si>
    <t>Management including HR</t>
  </si>
  <si>
    <t>Other costs</t>
  </si>
  <si>
    <t>Procurement cost</t>
  </si>
  <si>
    <t>Sources:</t>
  </si>
  <si>
    <t>Assumptions/ Comments</t>
  </si>
  <si>
    <t>Global Fund, NTP</t>
  </si>
  <si>
    <t>DOTS for DS TB</t>
  </si>
  <si>
    <t>PMDT/DOTS for MDR</t>
  </si>
  <si>
    <t>PMDT/DOTS for XDR</t>
  </si>
  <si>
    <t>NTP, local budgets</t>
  </si>
  <si>
    <t>WHO</t>
  </si>
  <si>
    <t>NTP</t>
  </si>
  <si>
    <t>LPA testing</t>
  </si>
  <si>
    <t>LPA</t>
  </si>
  <si>
    <t>Average cost for one test (or one course of treatment)</t>
  </si>
  <si>
    <t>Number of tests performed</t>
  </si>
  <si>
    <t>Coverage indicator (annual)</t>
  </si>
  <si>
    <t>Number of persons tested or number of tests performed (to be confirmed)</t>
  </si>
  <si>
    <t>Both</t>
  </si>
  <si>
    <t>All</t>
  </si>
  <si>
    <t>Number of TB deaths</t>
  </si>
  <si>
    <t>All deaths</t>
  </si>
  <si>
    <t>Adjustment factor for ill-defined deaths</t>
  </si>
  <si>
    <t>Adjusted deaths</t>
  </si>
  <si>
    <t>HIV positve among TB patients</t>
  </si>
  <si>
    <t>HIV positive children 5-14 among TB patients</t>
  </si>
  <si>
    <t>HIV positive children 0-4 among TB patients</t>
  </si>
  <si>
    <t>Alcohol prevention</t>
  </si>
  <si>
    <t>Alcohol prevention intervention</t>
  </si>
  <si>
    <t>Number of persons with alcohol and TB reached</t>
  </si>
  <si>
    <t>Notes/Comments</t>
  </si>
  <si>
    <t>new intervention (test effect)</t>
  </si>
  <si>
    <t>Population sizes</t>
  </si>
  <si>
    <r>
      <t xml:space="preserve">2015 </t>
    </r>
    <r>
      <rPr>
        <i/>
        <sz val="10"/>
        <color theme="3" tint="-0.24994659260841701"/>
        <rFont val="Calibri"/>
        <family val="2"/>
        <scheme val="minor"/>
      </rPr>
      <t>(will be used to establish baseline break down of expenditure)</t>
    </r>
  </si>
  <si>
    <r>
      <t xml:space="preserve">Commodity costs </t>
    </r>
    <r>
      <rPr>
        <i/>
        <sz val="10"/>
        <color theme="3" tint="-0.24994659260841701"/>
        <rFont val="Calibri"/>
        <family val="2"/>
        <scheme val="minor"/>
      </rPr>
      <t>(if any)</t>
    </r>
  </si>
  <si>
    <r>
      <t xml:space="preserve">Other costs    </t>
    </r>
    <r>
      <rPr>
        <sz val="10"/>
        <color theme="3" tint="-0.24994659260841701"/>
        <rFont val="Calibri"/>
        <family val="2"/>
        <scheme val="minor"/>
      </rPr>
      <t>(if any)</t>
    </r>
  </si>
  <si>
    <t>Drugs: NTP, local budgets, Other: WHO</t>
  </si>
  <si>
    <t>Drugs: NTP, Global Fund, Other: WHO</t>
  </si>
  <si>
    <t>Drugs: Global Fund, Other: WHO</t>
  </si>
  <si>
    <t>Drugs: NTP, local budgets, Other: literature</t>
  </si>
  <si>
    <r>
      <t>Future budget estimate</t>
    </r>
    <r>
      <rPr>
        <i/>
        <sz val="10"/>
        <color theme="3" tint="-0.24994659260841701"/>
        <rFont val="Calibri"/>
        <family val="2"/>
        <scheme val="minor"/>
      </rPr>
      <t xml:space="preserve"> (will be used for future projections &amp; optimization -</t>
    </r>
    <r>
      <rPr>
        <i/>
        <sz val="10"/>
        <color rgb="FFFF0000"/>
        <rFont val="Calibri"/>
        <family val="2"/>
        <scheme val="minor"/>
      </rPr>
      <t xml:space="preserve"> can be the same as 2015 cost if there is no major change)</t>
    </r>
  </si>
  <si>
    <t xml:space="preserve">WHO </t>
  </si>
  <si>
    <t>One test every two years</t>
  </si>
  <si>
    <t>One test per year</t>
  </si>
  <si>
    <t>Data Source</t>
  </si>
  <si>
    <t>World Development Indicators</t>
  </si>
  <si>
    <t>Last Updated Date</t>
  </si>
  <si>
    <t>Country Name</t>
  </si>
  <si>
    <t>Country Code</t>
  </si>
  <si>
    <t>Indicator Name</t>
  </si>
  <si>
    <t>Indicator Code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</si>
  <si>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</si>
  <si>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</si>
  <si>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</si>
  <si>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</si>
  <si>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</si>
  <si>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</si>
  <si>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</si>
  <si>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</si>
  <si>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</si>
  <si>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</si>
  <si>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</si>
  <si>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</si>
  <si>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</si>
  <si>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</si>
  <si>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</si>
  <si>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</si>
  <si>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</si>
  <si>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</si>
  <si>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</si>
  <si>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</si>
  <si>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</si>
  <si>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</si>
  <si>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</si>
  <si>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</si>
  <si>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</si>
  <si>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</si>
  <si>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</si>
  <si>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</si>
  <si>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</si>
  <si>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</si>
  <si>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</si>
  <si>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</si>
  <si>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</si>
  <si>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</si>
  <si>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</si>
  <si>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</si>
  <si>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</si>
  <si>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</si>
  <si>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</si>
  <si>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</si>
  <si>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</si>
  <si>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</si>
  <si>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</si>
  <si>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</si>
  <si>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</si>
  <si>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</si>
  <si>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</si>
  <si>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</si>
  <si>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</si>
  <si>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</si>
  <si>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</si>
  <si>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</si>
  <si>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</si>
  <si>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</si>
  <si>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</si>
  <si>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</si>
  <si>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Belarus</t>
  </si>
  <si>
    <t>BLR</t>
  </si>
  <si>
    <t>Agricultural machinery, tractors</t>
  </si>
  <si>
    <t>AG.AGR.TRAC.NO</t>
  </si>
  <si>
    <t>Fertilizer consumption (% of fertilizer production)</t>
  </si>
  <si>
    <t>AG.CON.FERT.PT.ZS</t>
  </si>
  <si>
    <t>Fertilizer consumption (kilograms per hectare of arable land)</t>
  </si>
  <si>
    <t>AG.CON.FERT.ZS</t>
  </si>
  <si>
    <t>Agricultural land (sq. km)</t>
  </si>
  <si>
    <t>AG.LND.AGRI.K2</t>
  </si>
  <si>
    <t>Agricultural land (% of land area)</t>
  </si>
  <si>
    <t>AG.LND.AGRI.ZS</t>
  </si>
  <si>
    <t>Arable land (hectares)</t>
  </si>
  <si>
    <t>AG.LND.ARBL.HA</t>
  </si>
  <si>
    <t>Arable land (hectares per person)</t>
  </si>
  <si>
    <t>AG.LND.ARBL.HA.PC</t>
  </si>
  <si>
    <t>Arable land (% of land area)</t>
  </si>
  <si>
    <t>AG.LND.ARBL.ZS</t>
  </si>
  <si>
    <t>Land under cereal production (hectares)</t>
  </si>
  <si>
    <t>AG.LND.CREL.HA</t>
  </si>
  <si>
    <t>Permanent cropland (% of land area)</t>
  </si>
  <si>
    <t>AG.LND.CROP.ZS</t>
  </si>
  <si>
    <t>Rural land area where elevation is below 5 meters (sq. km)</t>
  </si>
  <si>
    <t>AG.LND.EL5M.RU.K2</t>
  </si>
  <si>
    <t>Rural land area where elevation is below 5 meters (% of total land area)</t>
  </si>
  <si>
    <t>AG.LND.EL5M.RU.ZS</t>
  </si>
  <si>
    <t>Urban land area where elevation is below 5 meters (sq. km)</t>
  </si>
  <si>
    <t>AG.LND.EL5M.UR.K2</t>
  </si>
  <si>
    <t>Urban land area where elevation is below 5 meters (% of total land area)</t>
  </si>
  <si>
    <t>AG.LND.EL5M.UR.ZS</t>
  </si>
  <si>
    <t>Land area where elevation is below 5 meters (% of total land area)</t>
  </si>
  <si>
    <t>AG.LND.EL5M.ZS</t>
  </si>
  <si>
    <t>Forest area (sq. km)</t>
  </si>
  <si>
    <t>AG.LND.FRST.K2</t>
  </si>
  <si>
    <t>Forest area (% of land area)</t>
  </si>
  <si>
    <t>AG.LND.FRST.ZS</t>
  </si>
  <si>
    <t>Agricultural irrigated land (% of total agricultural land)</t>
  </si>
  <si>
    <t>AG.LND.IRIG.AG.ZS</t>
  </si>
  <si>
    <t>Average precipitation in depth (mm per year)</t>
  </si>
  <si>
    <t>AG.LND.PRCP.MM</t>
  </si>
  <si>
    <t>Land area (sq. km)</t>
  </si>
  <si>
    <t>AG.LND.TOTL.K2</t>
  </si>
  <si>
    <t>Rural land area (sq. km)</t>
  </si>
  <si>
    <t>AG.LND.TOTL.RU.K2</t>
  </si>
  <si>
    <t>Urban land area (sq. km)</t>
  </si>
  <si>
    <t>AG.LND.TOTL.UR.K2</t>
  </si>
  <si>
    <t>Agricultural machinery, tractors per 100 sq. km of arable land</t>
  </si>
  <si>
    <t>AG.LND.TRAC.ZS</t>
  </si>
  <si>
    <t>Cereal production (metric tons)</t>
  </si>
  <si>
    <t>AG.PRD.CREL.MT</t>
  </si>
  <si>
    <t>Crop production index (2004-2006 = 100)</t>
  </si>
  <si>
    <t>AG.PRD.CROP.XD</t>
  </si>
  <si>
    <t>Food production index (2004-2006 = 100)</t>
  </si>
  <si>
    <t>AG.PRD.FOOD.XD</t>
  </si>
  <si>
    <t>Livestock production index (2004-2006 = 100)</t>
  </si>
  <si>
    <t>AG.PRD.LVSK.XD</t>
  </si>
  <si>
    <t>Surface area (sq. km)</t>
  </si>
  <si>
    <t>AG.SRF.TOTL.K2</t>
  </si>
  <si>
    <t>Cereal yield (kg per hectare)</t>
  </si>
  <si>
    <t>AG.YLD.CREL.KG</t>
  </si>
  <si>
    <t>Trade in services (% of GDP)</t>
  </si>
  <si>
    <t>BG.GSR.NFSV.GD.ZS</t>
  </si>
  <si>
    <t>Communications, computer, etc. (% of service imports, BoP)</t>
  </si>
  <si>
    <t>BM.GSR.CMCP.ZS</t>
  </si>
  <si>
    <t>Primary income payments (BoP, current US$)</t>
  </si>
  <si>
    <t>BM.GSR.FCTY.CD</t>
  </si>
  <si>
    <t>Imports of goods and services (BoP, current US$)</t>
  </si>
  <si>
    <t>BM.GSR.GNFS.CD</t>
  </si>
  <si>
    <t>Insurance and financial services (% of service imports, BoP)</t>
  </si>
  <si>
    <t>BM.GSR.INSF.ZS</t>
  </si>
  <si>
    <t>Goods imports (BoP, current US$)</t>
  </si>
  <si>
    <t>BM.GSR.MRCH.CD</t>
  </si>
  <si>
    <t>Service imports (BoP, current US$)</t>
  </si>
  <si>
    <t>BM.GSR.NFSV.CD</t>
  </si>
  <si>
    <t>Charges for the use of intellectual property, payments (BoP, current US$)</t>
  </si>
  <si>
    <t>BM.GSR.ROYL.CD</t>
  </si>
  <si>
    <t>Imports of goods, services and primary income (BoP, current US$)</t>
  </si>
  <si>
    <t>BM.GSR.TOTL.CD</t>
  </si>
  <si>
    <t>Transport services (% of service imports, BoP)</t>
  </si>
  <si>
    <t>BM.GSR.TRAN.ZS</t>
  </si>
  <si>
    <t>Travel services (% of service imports, BoP)</t>
  </si>
  <si>
    <t>BM.GSR.TRVL.ZS</t>
  </si>
  <si>
    <t>Foreign direct investment, net outflows (BoP, current US$)</t>
  </si>
  <si>
    <t>BM.KLT.DINV.CD.WD</t>
  </si>
  <si>
    <t>Foreign direct investment, net outflows (% of GDP)</t>
  </si>
  <si>
    <t>BM.KLT.DINV.WD.GD.ZS</t>
  </si>
  <si>
    <t>Secondary income, other sectors, payments (BoP, current US$)</t>
  </si>
  <si>
    <t>BM.TRF.PRVT.CD</t>
  </si>
  <si>
    <t>Personal remittances, paid (current US$)</t>
  </si>
  <si>
    <t>BM.TRF.PWKR.CD.DT</t>
  </si>
  <si>
    <t>Current account balance (BoP, current US$)</t>
  </si>
  <si>
    <t>BN.CAB.XOKA.CD</t>
  </si>
  <si>
    <t>Current account balance (% of GDP)</t>
  </si>
  <si>
    <t>BN.CAB.XOKA.GD.ZS</t>
  </si>
  <si>
    <t>Net financial account (BoP, current US$)</t>
  </si>
  <si>
    <t>BN.FIN.TOTL.CD</t>
  </si>
  <si>
    <t>Net primary income (BoP, current US$)</t>
  </si>
  <si>
    <t>BN.GSR.FCTY.CD</t>
  </si>
  <si>
    <t>Net trade in goods and services (BoP, current US$)</t>
  </si>
  <si>
    <t>BN.GSR.GNFS.CD</t>
  </si>
  <si>
    <t>Net trade in goods (BoP, current US$)</t>
  </si>
  <si>
    <t>BN.GSR.MRCH.CD</t>
  </si>
  <si>
    <t>Net errors and omissions (BoP, current US$)</t>
  </si>
  <si>
    <t>BN.KAC.EOMS.CD</t>
  </si>
  <si>
    <t>Foreign direct investment, net (BoP, current US$)</t>
  </si>
  <si>
    <t>BN.KLT.DINV.CD</t>
  </si>
  <si>
    <t>Portfolio Investment, net (BoP, current US$)</t>
  </si>
  <si>
    <t>BN.KLT.PTXL.CD</t>
  </si>
  <si>
    <t>Reserves and related items (BoP, current US$)</t>
  </si>
  <si>
    <t>BN.RES.INCL.CD</t>
  </si>
  <si>
    <t>Net secondary income (BoP, current US$)</t>
  </si>
  <si>
    <t>BN.TRF.CURR.CD</t>
  </si>
  <si>
    <t>Net capital account (BoP, current US$)</t>
  </si>
  <si>
    <t>BN.TRF.KOGT.CD</t>
  </si>
  <si>
    <t>Grants, excluding technical cooperation (BoP, current US$)</t>
  </si>
  <si>
    <t>BX.GRT.EXTA.CD.WD</t>
  </si>
  <si>
    <t>Technical cooperation grants (BoP, current US$)</t>
  </si>
  <si>
    <t>BX.GRT.TECH.CD.WD</t>
  </si>
  <si>
    <t>ICT service exports (BoP, current US$)</t>
  </si>
  <si>
    <t>BX.GSR.CCIS.CD</t>
  </si>
  <si>
    <t>ICT service exports (% of service exports, BoP)</t>
  </si>
  <si>
    <t>BX.GSR.CCIS.ZS</t>
  </si>
  <si>
    <t>Communications, computer, etc. (% of service exports, BoP)</t>
  </si>
  <si>
    <t>BX.GSR.CMCP.ZS</t>
  </si>
  <si>
    <t>Primary income receipts (BoP, current US$)</t>
  </si>
  <si>
    <t>BX.GSR.FCTY.CD</t>
  </si>
  <si>
    <t>Exports of goods and services (BoP, current US$)</t>
  </si>
  <si>
    <t>BX.GSR.GNFS.CD</t>
  </si>
  <si>
    <t>Insurance and financial services (% of service exports, BoP)</t>
  </si>
  <si>
    <t>BX.GSR.INSF.ZS</t>
  </si>
  <si>
    <t>Goods exports (BoP, current US$)</t>
  </si>
  <si>
    <t>BX.GSR.MRCH.CD</t>
  </si>
  <si>
    <t>Service exports (BoP, current US$)</t>
  </si>
  <si>
    <t>BX.GSR.NFSV.CD</t>
  </si>
  <si>
    <t>Charges for the use of intellectual property, receipts (BoP, current US$)</t>
  </si>
  <si>
    <t>BX.GSR.ROYL.CD</t>
  </si>
  <si>
    <t>Exports of goods, services and primary income (BoP, current US$)</t>
  </si>
  <si>
    <t>BX.GSR.TOTL.CD</t>
  </si>
  <si>
    <t>Transport services (% of service exports, BoP)</t>
  </si>
  <si>
    <t>BX.GSR.TRAN.ZS</t>
  </si>
  <si>
    <t>Travel services (% of service exports, BoP)</t>
  </si>
  <si>
    <t>BX.GSR.TRVL.ZS</t>
  </si>
  <si>
    <t>Foreign direct investment, net inflows (BoP, current US$)</t>
  </si>
  <si>
    <t>BX.KLT.DINV.CD.WD</t>
  </si>
  <si>
    <t>Foreign direct investment, net inflows (% of GDP)</t>
  </si>
  <si>
    <t>BX.KLT.DINV.WD.GD.ZS</t>
  </si>
  <si>
    <t>Primary income on FDI, payments (current US$)</t>
  </si>
  <si>
    <t>BX.KLT.DREM.CD.DT</t>
  </si>
  <si>
    <t>Portfolio equity, net inflows (BoP, current US$)</t>
  </si>
  <si>
    <t>BX.PEF.TOTL.CD.WD</t>
  </si>
  <si>
    <t>Secondary income receipts (BoP, current US$)</t>
  </si>
  <si>
    <t>BX.TRF.CURR.CD</t>
  </si>
  <si>
    <t>Personal transfers, receipts (BoP, current US$)</t>
  </si>
  <si>
    <t>BX.TRF.PWKR.CD</t>
  </si>
  <si>
    <t>Personal remittances, received (current US$)</t>
  </si>
  <si>
    <t>BX.TRF.PWKR.CD.DT</t>
  </si>
  <si>
    <t>Personal remittances, received (% of GDP)</t>
  </si>
  <si>
    <t>BX.TRF.PWKR.DT.GD.ZS</t>
  </si>
  <si>
    <t>S&amp;P Global Equity Indices (annual % change)</t>
  </si>
  <si>
    <t>CM.MKT.INDX.ZG</t>
  </si>
  <si>
    <t>Market capitalization of listed domestic companies (current US$)</t>
  </si>
  <si>
    <t>CM.MKT.LCAP.CD</t>
  </si>
  <si>
    <t>Market capitalization of listed domestic companies (% of GDP)</t>
  </si>
  <si>
    <t>CM.MKT.LCAP.GD.ZS</t>
  </si>
  <si>
    <t>Listed domestic companies, total</t>
  </si>
  <si>
    <t>CM.MKT.LDOM.NO</t>
  </si>
  <si>
    <t>Stocks traded, total value (current US$)</t>
  </si>
  <si>
    <t>CM.MKT.TRAD.CD</t>
  </si>
  <si>
    <t>Stocks traded, total value (% of GDP)</t>
  </si>
  <si>
    <t>CM.MKT.TRAD.GD.ZS</t>
  </si>
  <si>
    <t>Stocks traded, turnover ratio of domestic shares (%)</t>
  </si>
  <si>
    <t>CM.MKT.TRNR</t>
  </si>
  <si>
    <t>Net bilateral aid flows from DAC donors, Australia (current US$)</t>
  </si>
  <si>
    <t>DC.DAC.AUSL.CD</t>
  </si>
  <si>
    <t>Net bilateral aid flows from DAC donors, Austria (current US$)</t>
  </si>
  <si>
    <t>DC.DAC.AUTL.CD</t>
  </si>
  <si>
    <t>Net bilateral aid flows from DAC donors, Belgium (current US$)</t>
  </si>
  <si>
    <t>DC.DAC.BELL.CD</t>
  </si>
  <si>
    <t>Net bilateral aid flows from DAC donors, Canada (current US$)</t>
  </si>
  <si>
    <t>DC.DAC.CANL.CD</t>
  </si>
  <si>
    <t>Net bilateral aid flows from DAC donors, European Union institutions (current US$)</t>
  </si>
  <si>
    <t>DC.DAC.CECL.CD</t>
  </si>
  <si>
    <t>Net bilateral aid flows from DAC donors, Switzerland (current US$)</t>
  </si>
  <si>
    <t>DC.DAC.CHEL.CD</t>
  </si>
  <si>
    <t>Net bilateral aid flows from DAC donors, Czech Republic (current US$)</t>
  </si>
  <si>
    <t>DC.DAC.CZEL.CD</t>
  </si>
  <si>
    <t>Net bilateral aid flows from DAC donors, Germany (current US$)</t>
  </si>
  <si>
    <t>DC.DAC.DEUL.CD</t>
  </si>
  <si>
    <t>Net bilateral aid flows from DAC donors, Denmark (current US$)</t>
  </si>
  <si>
    <t>DC.DAC.DNKL.CD</t>
  </si>
  <si>
    <t>Net bilateral aid flows from DAC donors, Spain (current US$)</t>
  </si>
  <si>
    <t>DC.DAC.ESPL.CD</t>
  </si>
  <si>
    <t>Net bilateral aid flows from DAC donors, Finland (current US$)</t>
  </si>
  <si>
    <t>DC.DAC.FINL.CD</t>
  </si>
  <si>
    <t>Net bilateral aid flows from DAC donors, France (current US$)</t>
  </si>
  <si>
    <t>DC.DAC.FRAL.CD</t>
  </si>
  <si>
    <t>Net bilateral aid flows from DAC donors, United Kingdom (current US$)</t>
  </si>
  <si>
    <t>DC.DAC.GBRL.CD</t>
  </si>
  <si>
    <t>Net bilateral aid flows from DAC donors, Greece (current US$)</t>
  </si>
  <si>
    <t>DC.DAC.GRCL.CD</t>
  </si>
  <si>
    <t>Net bilateral aid flows from DAC donors, Ireland (current US$)</t>
  </si>
  <si>
    <t>DC.DAC.IRLL.CD</t>
  </si>
  <si>
    <t>Net bilateral aid flows from DAC donors, Iceland (current US$)</t>
  </si>
  <si>
    <t>DC.DAC.ISLL.CD</t>
  </si>
  <si>
    <t>Net bilateral aid flows from DAC donors, Italy (current US$)</t>
  </si>
  <si>
    <t>DC.DAC.ITAL.CD</t>
  </si>
  <si>
    <t>Net bilateral aid flows from DAC donors, Japan (current US$)</t>
  </si>
  <si>
    <t>DC.DAC.JPNL.CD</t>
  </si>
  <si>
    <t>Net bilateral aid flows from DAC donors, Korea, Rep. (current US$)</t>
  </si>
  <si>
    <t>DC.DAC.KORL.CD</t>
  </si>
  <si>
    <t>Net bilateral aid flows from DAC donors, Luxembourg (current US$)</t>
  </si>
  <si>
    <t>DC.DAC.LUXL.CD</t>
  </si>
  <si>
    <t>Net bilateral aid flows from DAC donors, Netherlands (current US$)</t>
  </si>
  <si>
    <t>DC.DAC.NLDL.CD</t>
  </si>
  <si>
    <t>Net bilateral aid flows from DAC donors, Norway (current US$)</t>
  </si>
  <si>
    <t>DC.DAC.NORL.CD</t>
  </si>
  <si>
    <t>Net bilateral aid flows from DAC donors, New Zealand (current US$)</t>
  </si>
  <si>
    <t>DC.DAC.NZLL.CD</t>
  </si>
  <si>
    <t>Net bilateral aid flows from DAC donors, Poland (current US$)</t>
  </si>
  <si>
    <t>DC.DAC.POLL.CD</t>
  </si>
  <si>
    <t>Net bilateral aid flows from DAC donors, Portugal (current US$)</t>
  </si>
  <si>
    <t>DC.DAC.PRTL.CD</t>
  </si>
  <si>
    <t>Net bilateral aid flows from DAC donors, Slovak Republic (current US$)</t>
  </si>
  <si>
    <t>DC.DAC.SVKL.CD</t>
  </si>
  <si>
    <t>Net bilateral aid flows from DAC donors, Slovenia (current US$)</t>
  </si>
  <si>
    <t>DC.DAC.SVNL.CD</t>
  </si>
  <si>
    <t>Net bilateral aid flows from DAC donors, Sweden (current US$)</t>
  </si>
  <si>
    <t>DC.DAC.SWEL.CD</t>
  </si>
  <si>
    <t>Net bilateral aid flows from DAC donors, Total (current US$)</t>
  </si>
  <si>
    <t>DC.DAC.TOTL.CD</t>
  </si>
  <si>
    <t>Net bilateral aid flows from DAC donors, United States (current US$)</t>
  </si>
  <si>
    <t>DC.DAC.USAL.CD</t>
  </si>
  <si>
    <t>PPG, bilateral (AMT, current US$)</t>
  </si>
  <si>
    <t>DT.AMT.BLAT.CD</t>
  </si>
  <si>
    <t>PPG, bilateral concessional (AMT, current US$)</t>
  </si>
  <si>
    <t>DT.AMT.BLTC.CD</t>
  </si>
  <si>
    <t>IMF repurchases (AMT, current US$)</t>
  </si>
  <si>
    <t>DT.AMT.DIMF.CD</t>
  </si>
  <si>
    <t>Principal repayments on external debt, long-term + IMF (AMT, current US$)</t>
  </si>
  <si>
    <t>DT.AMT.DLTF.CD</t>
  </si>
  <si>
    <t>Principal repayments on external debt, long-term (AMT, current US$)</t>
  </si>
  <si>
    <t>DT.AMT.DLXF.CD</t>
  </si>
  <si>
    <t>Principal repayments on external debt, private nonguaranteed (PNG) (AMT, current US$)</t>
  </si>
  <si>
    <t>DT.AMT.DPNG.CD</t>
  </si>
  <si>
    <t>Principal repayments on external debt, public and publicly guaranteed (PPG) (AMT, current US$)</t>
  </si>
  <si>
    <t>DT.AMT.DPPG.CD</t>
  </si>
  <si>
    <t>PPG, IBRD (AMT, current US$)</t>
  </si>
  <si>
    <t>DT.AMT.MIBR.CD</t>
  </si>
  <si>
    <t>PPG, IDA (AMT, current US$)</t>
  </si>
  <si>
    <t>DT.AMT.MIDA.CD</t>
  </si>
  <si>
    <t>PPG, multilateral (AMT, current US$)</t>
  </si>
  <si>
    <t>DT.AMT.MLAT.CD</t>
  </si>
  <si>
    <t>PPG, multilateral concessional (AMT, current US$)</t>
  </si>
  <si>
    <t>DT.AMT.MLTC.CD</t>
  </si>
  <si>
    <t>PPG, official creditors (AMT, current US$)</t>
  </si>
  <si>
    <t>DT.AMT.OFFT.CD</t>
  </si>
  <si>
    <t>PPG, bonds (AMT, current US$)</t>
  </si>
  <si>
    <t>DT.AMT.PBND.CD</t>
  </si>
  <si>
    <t>PPG, commercial banks (AMT, current US$)</t>
  </si>
  <si>
    <t>DT.AMT.PCBK.CD</t>
  </si>
  <si>
    <t>PNG, bonds (AMT, current US$)</t>
  </si>
  <si>
    <t>DT.AMT.PNGB.CD</t>
  </si>
  <si>
    <t>PNG, commercial banks and other creditors (AMT, current US$)</t>
  </si>
  <si>
    <t>DT.AMT.PNGC.CD</t>
  </si>
  <si>
    <t>PPG, other private creditors (AMT, current US$)</t>
  </si>
  <si>
    <t>DT.AMT.PROP.CD</t>
  </si>
  <si>
    <t>PPG, private creditors (AMT, current US$)</t>
  </si>
  <si>
    <t>DT.AMT.PRVT.CD</t>
  </si>
  <si>
    <t>Principal arrears, long-term DOD (US$)</t>
  </si>
  <si>
    <t>DT.AXA.DPPG.CD</t>
  </si>
  <si>
    <t>Principal arrears, official creditors (current US$)</t>
  </si>
  <si>
    <t>DT.AXA.OFFT.CD</t>
  </si>
  <si>
    <t>Principal arrears, private creditors (current US$)</t>
  </si>
  <si>
    <t>DT.AXA.PRVT.CD</t>
  </si>
  <si>
    <t>Principal forgiven (current US$)</t>
  </si>
  <si>
    <t>DT.AXF.DPPG.CD</t>
  </si>
  <si>
    <t>Principal rescheduled (current US$)</t>
  </si>
  <si>
    <t>DT.AXR.DPPG.CD</t>
  </si>
  <si>
    <t>Principal rescheduled, official (current US$)</t>
  </si>
  <si>
    <t>DT.AXR.OFFT.CD</t>
  </si>
  <si>
    <t>Principal rescheduled, private (current US$)</t>
  </si>
  <si>
    <t>DT.AXR.PRVT.CD</t>
  </si>
  <si>
    <t>Commitments, public and publicly guaranteed (COM, current US$)</t>
  </si>
  <si>
    <t>DT.COM.DPPG.CD</t>
  </si>
  <si>
    <t>Commitments, IBRD (COM, current US$)</t>
  </si>
  <si>
    <t>DT.COM.MIBR.CD</t>
  </si>
  <si>
    <t>Commitments, IDA (COM, current US$)</t>
  </si>
  <si>
    <t>DT.COM.MIDA.CD</t>
  </si>
  <si>
    <t>Commitments, official creditors (COM, current US$)</t>
  </si>
  <si>
    <t>DT.COM.OFFT.CD</t>
  </si>
  <si>
    <t>Commitments, private creditors (COM, current US$)</t>
  </si>
  <si>
    <t>DT.COM.PRVT.CD</t>
  </si>
  <si>
    <t>Currency composition of PPG debt, Deutsche mark (%)</t>
  </si>
  <si>
    <t>DT.CUR.DMAK.ZS</t>
  </si>
  <si>
    <t>Currency composition of PPG debt, Euro (%)</t>
  </si>
  <si>
    <t>DT.CUR.EURO.ZS</t>
  </si>
  <si>
    <t>Currency composition of PPG debt, French franc (%)</t>
  </si>
  <si>
    <t>DT.CUR.FFRC.ZS</t>
  </si>
  <si>
    <t>Currency composition of PPG debt, Japanese yen (%)</t>
  </si>
  <si>
    <t>DT.CUR.JYEN.ZS</t>
  </si>
  <si>
    <t>Currency composition of PPG debt, Multiple currencies (%)</t>
  </si>
  <si>
    <t>DT.CUR.MULC.ZS</t>
  </si>
  <si>
    <t>Currency composition of PPG debt, all other currencies (%)</t>
  </si>
  <si>
    <t>DT.CUR.OTHC.ZS</t>
  </si>
  <si>
    <t>Currency composition of PPG debt, SDR (%)</t>
  </si>
  <si>
    <t>DT.CUR.SDRW.ZS</t>
  </si>
  <si>
    <t>Currency composition of PPG debt, Swiss franc (%)</t>
  </si>
  <si>
    <t>DT.CUR.SWFR.ZS</t>
  </si>
  <si>
    <t>Currency composition of PPG debt, Pound sterling (%)</t>
  </si>
  <si>
    <t>DT.CUR.UKPS.ZS</t>
  </si>
  <si>
    <t>Currency composition of PPG debt, U.S. dollars (%)</t>
  </si>
  <si>
    <t>DT.CUR.USDL.ZS</t>
  </si>
  <si>
    <t>Debt forgiveness or reduction (current US$)</t>
  </si>
  <si>
    <t>DT.DFR.DPPG.CD</t>
  </si>
  <si>
    <t>PPG, bilateral (DIS, current US$)</t>
  </si>
  <si>
    <t>DT.DIS.BLAT.CD</t>
  </si>
  <si>
    <t>PPG, bilateral concessional (DIS, current US$)</t>
  </si>
  <si>
    <t>DT.DIS.BLTC.CD</t>
  </si>
  <si>
    <t>IMF purchases (DIS, current US$)</t>
  </si>
  <si>
    <t>DT.DIS.DIMF.CD</t>
  </si>
  <si>
    <t>Disbursements on external debt, long-term + IMF (DIS, current US$)</t>
  </si>
  <si>
    <t>DT.DIS.DLTF.CD</t>
  </si>
  <si>
    <t>Disbursements on external debt, long-term (DIS, current US$)</t>
  </si>
  <si>
    <t>DT.DIS.DLXF.CD</t>
  </si>
  <si>
    <t>Disbursements on external debt, private nonguaranteed (PNG) (DIS, current US$)</t>
  </si>
  <si>
    <t>DT.DIS.DPNG.CD</t>
  </si>
  <si>
    <t>Disbursements on external debt, public and publicly guaranteed (PPG) (DIS, current US$)</t>
  </si>
  <si>
    <t>DT.DIS.DPPG.CD</t>
  </si>
  <si>
    <t>IDA grants (current US$)</t>
  </si>
  <si>
    <t>DT.DIS.IDAG.CD</t>
  </si>
  <si>
    <t>PPG, IBRD (DIS, current US$)</t>
  </si>
  <si>
    <t>DT.DIS.MIBR.CD</t>
  </si>
  <si>
    <t>PPG, IDA (DIS, current US$)</t>
  </si>
  <si>
    <t>DT.DIS.MIDA.CD</t>
  </si>
  <si>
    <t>PPG, multilateral (DIS, current US$)</t>
  </si>
  <si>
    <t>DT.DIS.MLAT.CD</t>
  </si>
  <si>
    <t>PPG, multilateral concessional (DIS, current US$)</t>
  </si>
  <si>
    <t>DT.DIS.MLTC.CD</t>
  </si>
  <si>
    <t>PPG, official creditors (DIS, current US$)</t>
  </si>
  <si>
    <t>DT.DIS.OFFT.CD</t>
  </si>
  <si>
    <t>PPG, bonds (DIS, current US$)</t>
  </si>
  <si>
    <t>DT.DIS.PBND.CD</t>
  </si>
  <si>
    <t>PPG, commercial banks (DIS, current US$)</t>
  </si>
  <si>
    <t>DT.DIS.PCBK.CD</t>
  </si>
  <si>
    <t>PNG, bonds (DIS, current US$)</t>
  </si>
  <si>
    <t>DT.DIS.PNGB.CD</t>
  </si>
  <si>
    <t>PNG, commercial banks and other creditors (DIS, current US$)</t>
  </si>
  <si>
    <t>DT.DIS.PNGC.CD</t>
  </si>
  <si>
    <t>PPG, other private creditors (DIS, current US$)</t>
  </si>
  <si>
    <t>DT.DIS.PROP.CD</t>
  </si>
  <si>
    <t>PPG, private creditors (DIS, current US$)</t>
  </si>
  <si>
    <t>DT.DIS.PRVT.CD</t>
  </si>
  <si>
    <t>External debt stocks, concessional (DOD, current US$)</t>
  </si>
  <si>
    <t>DT.DOD.ALLC.CD</t>
  </si>
  <si>
    <t>Concessional debt (% of total external debt)</t>
  </si>
  <si>
    <t>DT.DOD.ALLC.ZS</t>
  </si>
  <si>
    <t>PPG, bilateral (DOD, current US$)</t>
  </si>
  <si>
    <t>DT.DOD.BLAT.CD</t>
  </si>
  <si>
    <t>PPG, bilateral concessional (DOD, current US$)</t>
  </si>
  <si>
    <t>DT.DOD.BLTC.CD</t>
  </si>
  <si>
    <t>External debt stocks, total (DOD, current US$)</t>
  </si>
  <si>
    <t>DT.DOD.DECT.CD</t>
  </si>
  <si>
    <t>Total change in external debt stocks (current US$)</t>
  </si>
  <si>
    <t>DT.DOD.DECT.CD.CG</t>
  </si>
  <si>
    <t>External debt stocks (% of exports of goods, services and primary income)</t>
  </si>
  <si>
    <t>DT.DOD.DECT.EX.ZS</t>
  </si>
  <si>
    <t>External debt stocks (% of GNI)</t>
  </si>
  <si>
    <t>DT.DOD.DECT.GN.ZS</t>
  </si>
  <si>
    <t>Use of IMF credit (DOD, current US$)</t>
  </si>
  <si>
    <t>DT.DOD.DIMF.CD</t>
  </si>
  <si>
    <t>External debt stocks, long-term (DOD, current US$)</t>
  </si>
  <si>
    <t>DT.DOD.DLXF.CD</t>
  </si>
  <si>
    <t>External debt stocks, private nonguaranteed (PNG) (DOD, current US$)</t>
  </si>
  <si>
    <t>DT.DOD.DPNG.CD</t>
  </si>
  <si>
    <t>External debt stocks, public and publicly guaranteed (PPG) (DOD, current US$)</t>
  </si>
  <si>
    <t>DT.DOD.DPPG.CD</t>
  </si>
  <si>
    <t>External debt stocks, short-term (DOD, current US$)</t>
  </si>
  <si>
    <t>DT.DOD.DSTC.CD</t>
  </si>
  <si>
    <t>Short-term debt (% of total reserves)</t>
  </si>
  <si>
    <t>DT.DOD.DSTC.IR.ZS</t>
  </si>
  <si>
    <t>Short-term debt (% of exports of goods, services and primary income)</t>
  </si>
  <si>
    <t>DT.DOD.DSTC.XP.ZS</t>
  </si>
  <si>
    <t>Short-term debt (% of total external debt)</t>
  </si>
  <si>
    <t>DT.DOD.DSTC.ZS</t>
  </si>
  <si>
    <t>Debt forgiveness grants (current US$)</t>
  </si>
  <si>
    <t>DT.DOD.MDRI.CD</t>
  </si>
  <si>
    <t>PPG, IBRD (DOD, current US$)</t>
  </si>
  <si>
    <t>DT.DOD.MIBR.CD</t>
  </si>
  <si>
    <t>PPG, IDA (DOD, current US$)</t>
  </si>
  <si>
    <t>DT.DOD.MIDA.CD</t>
  </si>
  <si>
    <t>PPG, multilateral (DOD, current US$)</t>
  </si>
  <si>
    <t>DT.DOD.MLAT.CD</t>
  </si>
  <si>
    <t>Multilateral debt (% of total external debt)</t>
  </si>
  <si>
    <t>DT.DOD.MLAT.ZS</t>
  </si>
  <si>
    <t>PPG, multilateral concessional (DOD, current US$)</t>
  </si>
  <si>
    <t>DT.DOD.MLTC.CD</t>
  </si>
  <si>
    <t>IBRD loans and IDA credits (DOD, current US$)</t>
  </si>
  <si>
    <t>DT.DOD.MWBG.CD</t>
  </si>
  <si>
    <t>PPG, official creditors (DOD, current US$)</t>
  </si>
  <si>
    <t>DT.DOD.OFFT.CD</t>
  </si>
  <si>
    <t>PPG, bonds (DOD, current US$)</t>
  </si>
  <si>
    <t>DT.DOD.PBND.CD</t>
  </si>
  <si>
    <t>PPG, commercial banks (DOD, current US$)</t>
  </si>
  <si>
    <t>DT.DOD.PCBK.CD</t>
  </si>
  <si>
    <t>PNG, bonds (DOD, current US$)</t>
  </si>
  <si>
    <t>DT.DOD.PNGB.CD</t>
  </si>
  <si>
    <t>PNG, commercial banks and other creditors (DOD, current US$)</t>
  </si>
  <si>
    <t>DT.DOD.PNGC.CD</t>
  </si>
  <si>
    <t>PPG, other private creditors (DOD, current US$)</t>
  </si>
  <si>
    <t>DT.DOD.PROP.CD</t>
  </si>
  <si>
    <t>External debt stocks, long-term private sector (DOD, current US$)</t>
  </si>
  <si>
    <t>DT.DOD.PRVS.CD</t>
  </si>
  <si>
    <t>PPG, private creditors (DOD, current US$)</t>
  </si>
  <si>
    <t>DT.DOD.PRVT.CD</t>
  </si>
  <si>
    <t>External debt stocks, long-term public sector (DOD, current US$)</t>
  </si>
  <si>
    <t>DT.DOD.PUBS.CD</t>
  </si>
  <si>
    <t>Present value of external debt (current US$)</t>
  </si>
  <si>
    <t>DT.DOD.PVLX.CD</t>
  </si>
  <si>
    <t>Present value of external debt (% of exports of goods, services and primary income)</t>
  </si>
  <si>
    <t>DT.DOD.PVLX.EX.ZS</t>
  </si>
  <si>
    <t>Present value of external debt (% of GNI)</t>
  </si>
  <si>
    <t>DT.DOD.PVLX.GN.ZS</t>
  </si>
  <si>
    <t>Residual, debt stock-flow reconciliation (current US$)</t>
  </si>
  <si>
    <t>DT.DOD.RSDL.CD</t>
  </si>
  <si>
    <t>External debt stocks, variable rate (DOD, current US$)</t>
  </si>
  <si>
    <t>DT.DOD.VTOT.CD</t>
  </si>
  <si>
    <t>Debt buyback (current US$)</t>
  </si>
  <si>
    <t>DT.DSB.DPPG.CD</t>
  </si>
  <si>
    <t>Debt stock reduction (current US$)</t>
  </si>
  <si>
    <t>DT.DSF.DPPG.CD</t>
  </si>
  <si>
    <t>Debt stock rescheduled (current US$)</t>
  </si>
  <si>
    <t>DT.DXR.DPPG.CD</t>
  </si>
  <si>
    <t>Average grace period on new external debt commitments (years)</t>
  </si>
  <si>
    <t>DT.GPA.DPPG</t>
  </si>
  <si>
    <t>Average grace period on new external debt commitments, official (years)</t>
  </si>
  <si>
    <t>DT.GPA.OFFT</t>
  </si>
  <si>
    <t>Average grace period on new external debt commitments, private (years)</t>
  </si>
  <si>
    <t>DT.GPA.PRVT</t>
  </si>
  <si>
    <t>Average grant element on new external debt commitments (%)</t>
  </si>
  <si>
    <t>DT.GRE.DPPG</t>
  </si>
  <si>
    <t>Average grant element on new external debt commitments, official (%)</t>
  </si>
  <si>
    <t>DT.GRE.OFFT</t>
  </si>
  <si>
    <t>Average grant element on new external debt commitments, private (%)</t>
  </si>
  <si>
    <t>DT.GRE.PRVT</t>
  </si>
  <si>
    <t>Average interest on new external debt commitments (%)</t>
  </si>
  <si>
    <t>DT.INR.DPPG</t>
  </si>
  <si>
    <t>Average interest on new external debt commitments, official (%)</t>
  </si>
  <si>
    <t>DT.INR.OFFT</t>
  </si>
  <si>
    <t>Average interest on new external debt commitments, private (%)</t>
  </si>
  <si>
    <t>DT.INR.PRVT</t>
  </si>
  <si>
    <t>PPG, bilateral (INT, current US$)</t>
  </si>
  <si>
    <t>DT.INT.BLAT.CD</t>
  </si>
  <si>
    <t>PPG, bilateral concessional (INT, current US$)</t>
  </si>
  <si>
    <t>DT.INT.BLTC.CD</t>
  </si>
  <si>
    <t>Interest payments on external debt, total (INT, current US$)</t>
  </si>
  <si>
    <t>DT.INT.DECT.CD</t>
  </si>
  <si>
    <t>Interest payments on external debt (% of exports of goods, services and primary income)</t>
  </si>
  <si>
    <t>DT.INT.DECT.EX.ZS</t>
  </si>
  <si>
    <t>Interest payments on external debt (% of GNI)</t>
  </si>
  <si>
    <t>DT.INT.DECT.GN.ZS</t>
  </si>
  <si>
    <t>IMF charges (INT, current US$)</t>
  </si>
  <si>
    <t>DT.INT.DIMF.CD</t>
  </si>
  <si>
    <t>Interest payments on external debt, long-term (INT, current US$)</t>
  </si>
  <si>
    <t>DT.INT.DLXF.CD</t>
  </si>
  <si>
    <t>Interest payments on external debt, private nonguaranteed (PNG) (INT, current US$)</t>
  </si>
  <si>
    <t>DT.INT.DPNG.CD</t>
  </si>
  <si>
    <t>Interest payments on external debt, public and publicly guaranteed (PPG) (INT, current US$)</t>
  </si>
  <si>
    <t>DT.INT.DPPG.CD</t>
  </si>
  <si>
    <t>Interest payments on external debt, short-term (INT, current US$)</t>
  </si>
  <si>
    <t>DT.INT.DSTC.CD</t>
  </si>
  <si>
    <t>PPG, IBRD (INT, current US$)</t>
  </si>
  <si>
    <t>DT.INT.MIBR.CD</t>
  </si>
  <si>
    <t>PPG, IDA (INT, current US$)</t>
  </si>
  <si>
    <t>DT.INT.MIDA.CD</t>
  </si>
  <si>
    <t>PPG, multilateral (INT, current US$)</t>
  </si>
  <si>
    <t>DT.INT.MLAT.CD</t>
  </si>
  <si>
    <t>PPG, multilateral concessional (INT, current US$)</t>
  </si>
  <si>
    <t>DT.INT.MLTC.CD</t>
  </si>
  <si>
    <t>PPG, official creditors (INT, current US$)</t>
  </si>
  <si>
    <t>DT.INT.OFFT.CD</t>
  </si>
  <si>
    <t>PPG, bonds (INT, current US$)</t>
  </si>
  <si>
    <t>DT.INT.PBND.CD</t>
  </si>
  <si>
    <t>PPG, commercial banks (INT, current US$)</t>
  </si>
  <si>
    <t>DT.INT.PCBK.CD</t>
  </si>
  <si>
    <t>PNG, bonds (INT, current US$)</t>
  </si>
  <si>
    <t>DT.INT.PNGB.CD</t>
  </si>
  <si>
    <t>PNG, commercial banks and other creditors (INT, current US$)</t>
  </si>
  <si>
    <t>DT.INT.PNGC.CD</t>
  </si>
  <si>
    <t>PPG, other private creditors (INT, current US$)</t>
  </si>
  <si>
    <t>DT.INT.PROP.CD</t>
  </si>
  <si>
    <t>PPG, private creditors (INT, current US$)</t>
  </si>
  <si>
    <t>DT.INT.PRVT.CD</t>
  </si>
  <si>
    <t>Interest arrears, long-term DOD (US$)</t>
  </si>
  <si>
    <t>DT.IXA.DPPG.CD</t>
  </si>
  <si>
    <t>Net change in interest arrears (current US$)</t>
  </si>
  <si>
    <t>DT.IXA.DPPG.CD.CG</t>
  </si>
  <si>
    <t>Interest arrears, official creditors (current US$)</t>
  </si>
  <si>
    <t>DT.IXA.OFFT.CD</t>
  </si>
  <si>
    <t>Interest arrears, private creditors (current US$)</t>
  </si>
  <si>
    <t>DT.IXA.PRVT.CD</t>
  </si>
  <si>
    <t>Interest forgiven (current US$)</t>
  </si>
  <si>
    <t>DT.IXF.DPPG.CD</t>
  </si>
  <si>
    <t>Interest rescheduled (capitalized) (current US$)</t>
  </si>
  <si>
    <t>DT.IXR.DPPG.CD</t>
  </si>
  <si>
    <t>Interest rescheduled, official (current US$)</t>
  </si>
  <si>
    <t>DT.IXR.OFFT.CD</t>
  </si>
  <si>
    <t>Interest rescheduled, private (current US$)</t>
  </si>
  <si>
    <t>DT.IXR.PRVT.CD</t>
  </si>
  <si>
    <t>Average maturity on new external debt commitments (years)</t>
  </si>
  <si>
    <t>DT.MAT.DPPG</t>
  </si>
  <si>
    <t>Average maturity on new external debt commitments, official (years)</t>
  </si>
  <si>
    <t>DT.MAT.OFFT</t>
  </si>
  <si>
    <t>Average maturity on new external debt commitments, private (years)</t>
  </si>
  <si>
    <t>DT.MAT.PRVT</t>
  </si>
  <si>
    <t>Net financial flows, bilateral (NFL, current US$)</t>
  </si>
  <si>
    <t>DT.NFL.BLAT.CD</t>
  </si>
  <si>
    <t>PPG, bilateral concessional (NFL, current US$)</t>
  </si>
  <si>
    <t>DT.NFL.BLTC.CD</t>
  </si>
  <si>
    <t>Portfolio investment, bonds (PPG + PNG) (NFL, current US$)</t>
  </si>
  <si>
    <t>DT.NFL.BOND.CD</t>
  </si>
  <si>
    <t>Net flows on external debt, total (NFL, current US$)</t>
  </si>
  <si>
    <t>DT.NFL.DECT.CD</t>
  </si>
  <si>
    <t>Net flows on external debt, long-term (NFL, current US$)</t>
  </si>
  <si>
    <t>DT.NFL.DLXF.CD</t>
  </si>
  <si>
    <t>Net flows on external debt, private nonguaranteed (PNG) (NFL, current US$)</t>
  </si>
  <si>
    <t>DT.NFL.DPNG.CD</t>
  </si>
  <si>
    <t>Net flows on external debt, public and publicly guaranteed (PPG) (NFL, current US$)</t>
  </si>
  <si>
    <t>DT.NFL.DPPG.CD</t>
  </si>
  <si>
    <t>Net flows on external debt, short-term (NFL, current US$)</t>
  </si>
  <si>
    <t>DT.NFL.DSTC.CD</t>
  </si>
  <si>
    <t>Net official flows from UN agencies, IAEA (current US$)</t>
  </si>
  <si>
    <t>DT.NFL.IAEA.CD</t>
  </si>
  <si>
    <t>Net official flows from UN agencies, IFAD (current US$)</t>
  </si>
  <si>
    <t>DT.NFL.IFAD.CD</t>
  </si>
  <si>
    <t>Net financial flows, IMF concessional (NFL, current US$)</t>
  </si>
  <si>
    <t>DT.NFL.IMFC.CD</t>
  </si>
  <si>
    <t>Net financial flows, IMF nonconcessional (NFL, current US$)</t>
  </si>
  <si>
    <t>DT.NFL.IMFN.CD</t>
  </si>
  <si>
    <t>Net financial flows, IBRD (NFL, current US$)</t>
  </si>
  <si>
    <t>DT.NFL.MIBR.CD</t>
  </si>
  <si>
    <t>Net financial flows, IDA (NFL, current US$)</t>
  </si>
  <si>
    <t>DT.NFL.MIDA.CD</t>
  </si>
  <si>
    <t>Net financial flows, multilateral (NFL, current US$)</t>
  </si>
  <si>
    <t>DT.NFL.MLAT.CD</t>
  </si>
  <si>
    <t>PPG, multilateral concessional (NFL, current US$)</t>
  </si>
  <si>
    <t>DT.NFL.MLTC.CD</t>
  </si>
  <si>
    <t>Net financial flows, others (NFL, current US$)</t>
  </si>
  <si>
    <t>DT.NFL.MOTH.CD</t>
  </si>
  <si>
    <t>EBRD, private nonguaranteed (NFL, current US$)</t>
  </si>
  <si>
    <t>DT.NFL.NEBR.CD</t>
  </si>
  <si>
    <t>IFC, private nonguaranteed (NFL, current US$)</t>
  </si>
  <si>
    <t>DT.NFL.NIFC.CD</t>
  </si>
  <si>
    <t>PPG, official creditors (NFL, current US$)</t>
  </si>
  <si>
    <t>DT.NFL.OFFT.CD</t>
  </si>
  <si>
    <t>PPG, bonds (NFL, current US$)</t>
  </si>
  <si>
    <t>DT.NFL.PBND.CD</t>
  </si>
  <si>
    <t>PPG, commercial banks (NFL, current US$)</t>
  </si>
  <si>
    <t>DT.NFL.PCBK.CD</t>
  </si>
  <si>
    <t>Commercial banks and other lending (PPG + PNG) (NFL, current US$)</t>
  </si>
  <si>
    <t>DT.NFL.PCBO.CD</t>
  </si>
  <si>
    <t>PNG, bonds (NFL, current US$)</t>
  </si>
  <si>
    <t>DT.NFL.PNGB.CD</t>
  </si>
  <si>
    <t>PNG, commercial banks and other creditors (NFL, current US$)</t>
  </si>
  <si>
    <t>DT.NFL.PNGC.CD</t>
  </si>
  <si>
    <t>PPG, other private creditors (NFL, current US$)</t>
  </si>
  <si>
    <t>DT.NFL.PROP.CD</t>
  </si>
  <si>
    <t>PPG, private creditors (NFL, current US$)</t>
  </si>
  <si>
    <t>DT.NFL.PRVT.CD</t>
  </si>
  <si>
    <t>Net financial flows, RDB concessional (NFL, current US$)</t>
  </si>
  <si>
    <t>DT.NFL.RDBC.CD</t>
  </si>
  <si>
    <t>Net financial flows, RDB nonconcessional (NFL, current US$)</t>
  </si>
  <si>
    <t>DT.NFL.RDBN.CD</t>
  </si>
  <si>
    <t>Net official flows from UN agencies, UNAIDS (current US$)</t>
  </si>
  <si>
    <t>DT.NFL.UNAI.CD</t>
  </si>
  <si>
    <t>Net official flows from UN agencies, UNICEF (current US$)</t>
  </si>
  <si>
    <t>DT.NFL.UNCF.CD</t>
  </si>
  <si>
    <t>Net official flows from UN agencies, UNHCR (current US$)</t>
  </si>
  <si>
    <t>DT.NFL.UNCR.CD</t>
  </si>
  <si>
    <t>Net official flows from UN agencies, UNDP (current US$)</t>
  </si>
  <si>
    <t>DT.NFL.UNDP.CD</t>
  </si>
  <si>
    <t>Net official flows from UN agencies, UNECE (current US$)</t>
  </si>
  <si>
    <t>DT.NFL.UNEC.CD</t>
  </si>
  <si>
    <t>Net official flows from UN agencies, UNFPA (current US$)</t>
  </si>
  <si>
    <t>DT.NFL.UNFP.CD</t>
  </si>
  <si>
    <t>Net official flows from UN agencies, UNPBF (current US$)</t>
  </si>
  <si>
    <t>DT.NFL.UNPB.CD</t>
  </si>
  <si>
    <t>Net official flows from UN agencies, UNRWA (current US$)</t>
  </si>
  <si>
    <t>DT.NFL.UNRW.CD</t>
  </si>
  <si>
    <t>Net official flows from UN agencies, UNTA (current US$)</t>
  </si>
  <si>
    <t>DT.NFL.UNTA.CD</t>
  </si>
  <si>
    <t>Net official flows from UN agencies, WFP (current US$)</t>
  </si>
  <si>
    <t>DT.NFL.WFPG.CD</t>
  </si>
  <si>
    <t>Net official flows from UN agencies, WHO (current US$)</t>
  </si>
  <si>
    <t>DT.NFL.WHOL.CD</t>
  </si>
  <si>
    <t>PPG, bilateral (NTR, current US$)</t>
  </si>
  <si>
    <t>DT.NTR.BLAT.CD</t>
  </si>
  <si>
    <t>PPG, bilateral concessional (NTR, current US$)</t>
  </si>
  <si>
    <t>DT.NTR.BLTC.CD</t>
  </si>
  <si>
    <t>Net transfers on external debt, total (NTR, current US$)</t>
  </si>
  <si>
    <t>DT.NTR.DECT.CD</t>
  </si>
  <si>
    <t>Net transfers on external debt, long-term (NTR, current US$)</t>
  </si>
  <si>
    <t>DT.NTR.DLXF.CD</t>
  </si>
  <si>
    <t>Net transfers on external debt, private nonguaranteed (PNG) (NTR, current US$)</t>
  </si>
  <si>
    <t>DT.NTR.DPNG.CD</t>
  </si>
  <si>
    <t>Net transfers on external debt, public and publicly guaranteed (PPG) (NTR, current US$)</t>
  </si>
  <si>
    <t>DT.NTR.DPPG.CD</t>
  </si>
  <si>
    <t>PPG, IBRD (NTR, current US$)</t>
  </si>
  <si>
    <t>DT.NTR.MIBR.CD</t>
  </si>
  <si>
    <t>PPG, IDA (NTR, current US$)</t>
  </si>
  <si>
    <t>DT.NTR.MIDA.CD</t>
  </si>
  <si>
    <t>PPG, multilateral (NTR, current US$)</t>
  </si>
  <si>
    <t>DT.NTR.MLAT.CD</t>
  </si>
  <si>
    <t>PPG, multilateral concessional (NTR, current US$)</t>
  </si>
  <si>
    <t>DT.NTR.MLTC.CD</t>
  </si>
  <si>
    <t>PPG, official creditors (NTR, current US$)</t>
  </si>
  <si>
    <t>DT.NTR.OFFT.CD</t>
  </si>
  <si>
    <t>PPG, bonds (NTR, current US$)</t>
  </si>
  <si>
    <t>DT.NTR.PBND.CD</t>
  </si>
  <si>
    <t>PPG, commercial banks (NTR, current US$)</t>
  </si>
  <si>
    <t>DT.NTR.PCBK.CD</t>
  </si>
  <si>
    <t>PNG, bonds (NTR, current US$)</t>
  </si>
  <si>
    <t>DT.NTR.PNGB.CD</t>
  </si>
  <si>
    <t>PNG, commercial banks and other creditors (NTR, current US$)</t>
  </si>
  <si>
    <t>DT.NTR.PNGC.CD</t>
  </si>
  <si>
    <t>PPG, other private creditors (NTR, current US$)</t>
  </si>
  <si>
    <t>DT.NTR.PROP.CD</t>
  </si>
  <si>
    <t>PPG, private creditors (NTR, current US$)</t>
  </si>
  <si>
    <t>DT.NTR.PRVT.CD</t>
  </si>
  <si>
    <t>Net official development assistance and official aid received (current US$)</t>
  </si>
  <si>
    <t>DT.ODA.ALLD.CD</t>
  </si>
  <si>
    <t>Net official development assistance and official aid received (constant 2013 US$)</t>
  </si>
  <si>
    <t>DT.ODA.ALLD.KD</t>
  </si>
  <si>
    <t>Net official aid received (current US$)</t>
  </si>
  <si>
    <t>DT.ODA.OATL.CD</t>
  </si>
  <si>
    <t>Net official aid received (constant 2013 US$)</t>
  </si>
  <si>
    <t>DT.ODA.OATL.KD</t>
  </si>
  <si>
    <t>Net official development assistance received (current US$)</t>
  </si>
  <si>
    <t>DT.ODA.ODAT.CD</t>
  </si>
  <si>
    <t>Net ODA received (% of gross capital formation)</t>
  </si>
  <si>
    <t>DT.ODA.ODAT.GI.ZS</t>
  </si>
  <si>
    <t>Net ODA received (% of GNI)</t>
  </si>
  <si>
    <t>DT.ODA.ODAT.GN.ZS</t>
  </si>
  <si>
    <t>Net official development assistance received (constant 2013 US$)</t>
  </si>
  <si>
    <t>DT.ODA.ODAT.KD</t>
  </si>
  <si>
    <t>Net ODA received (% of imports of goods, services and primary income)</t>
  </si>
  <si>
    <t>DT.ODA.ODAT.MP.ZS</t>
  </si>
  <si>
    <t>Net ODA received per capita (current US$)</t>
  </si>
  <si>
    <t>DT.ODA.ODAT.PC.ZS</t>
  </si>
  <si>
    <t>Net ODA received (% of central government expense)</t>
  </si>
  <si>
    <t>DT.ODA.ODAT.XP.ZS</t>
  </si>
  <si>
    <t>PPG, bilateral (TDS, current US$)</t>
  </si>
  <si>
    <t>DT.TDS.BLAT.CD</t>
  </si>
  <si>
    <t>PPG, bilateral concessional (TDS, current US$)</t>
  </si>
  <si>
    <t>DT.TDS.BLTC.CD</t>
  </si>
  <si>
    <t>Debt service on external debt, total (TDS, current US$)</t>
  </si>
  <si>
    <t>DT.TDS.DECT.CD</t>
  </si>
  <si>
    <t>Total debt service (% of exports of goods, services and primary income)</t>
  </si>
  <si>
    <t>DT.TDS.DECT.EX.ZS</t>
  </si>
  <si>
    <t>Total debt service (% of GNI)</t>
  </si>
  <si>
    <t>DT.TDS.DECT.GN.ZS</t>
  </si>
  <si>
    <t>IMF repurchases and charges (TDS, current US$)</t>
  </si>
  <si>
    <t>DT.TDS.DIMF.CD</t>
  </si>
  <si>
    <t>Debt service on external debt, long-term (TDS, current US$)</t>
  </si>
  <si>
    <t>DT.TDS.DLXF.CD</t>
  </si>
  <si>
    <t>Debt service on external debt, private nonguaranteed (PNG) (TDS, current US$)</t>
  </si>
  <si>
    <t>DT.TDS.DPNG.CD</t>
  </si>
  <si>
    <t>Debt service (PPG and IMF only, % of exports of goods, services and primary income)</t>
  </si>
  <si>
    <t>DT.TDS.DPPF.XP.ZS</t>
  </si>
  <si>
    <t>Debt service on external debt, public and publicly guaranteed (PPG) (TDS, current US$)</t>
  </si>
  <si>
    <t>DT.TDS.DPPG.CD</t>
  </si>
  <si>
    <t>Public and publicly guaranteed debt service (% of GNI)</t>
  </si>
  <si>
    <t>DT.TDS.DPPG.GN.ZS</t>
  </si>
  <si>
    <t>Public and publicly guaranteed debt service (% of exports of goods, services and primary income)</t>
  </si>
  <si>
    <t>DT.TDS.DPPG.XP.ZS</t>
  </si>
  <si>
    <t>PPG, IBRD (TDS, current US$)</t>
  </si>
  <si>
    <t>DT.TDS.MIBR.CD</t>
  </si>
  <si>
    <t>PPG, IDA (TDS, current US$)</t>
  </si>
  <si>
    <t>DT.TDS.MIDA.CD</t>
  </si>
  <si>
    <t>Multilateral debt service (TDS, current US$)</t>
  </si>
  <si>
    <t>DT.TDS.MLAT.CD</t>
  </si>
  <si>
    <t>Multilateral debt service (% of public and publicly guaranteed debt service)</t>
  </si>
  <si>
    <t>DT.TDS.MLAT.PG.ZS</t>
  </si>
  <si>
    <t>PPG, multilateral concessional (TDS, current US$)</t>
  </si>
  <si>
    <t>DT.TDS.MLTC.CD</t>
  </si>
  <si>
    <t>PPG, official creditors (TDS, current US$)</t>
  </si>
  <si>
    <t>DT.TDS.OFFT.CD</t>
  </si>
  <si>
    <t>PPG, bonds (TDS, current US$)</t>
  </si>
  <si>
    <t>DT.TDS.PBND.CD</t>
  </si>
  <si>
    <t>PPG, commercial banks (TDS, current US$)</t>
  </si>
  <si>
    <t>DT.TDS.PCBK.CD</t>
  </si>
  <si>
    <t>PNG, bonds (TDS, current US$)</t>
  </si>
  <si>
    <t>DT.TDS.PNGB.CD</t>
  </si>
  <si>
    <t>PNG, commercial banks and other creditors (TDS, current US$)</t>
  </si>
  <si>
    <t>DT.TDS.PNGC.CD</t>
  </si>
  <si>
    <t>PPG, other private creditors (TDS, current US$)</t>
  </si>
  <si>
    <t>DT.TDS.PROP.CD</t>
  </si>
  <si>
    <t>PPG, private creditors (TDS, current US$)</t>
  </si>
  <si>
    <t>DT.TDS.PRVT.CD</t>
  </si>
  <si>
    <t>Total amount of debt rescheduled (current US$)</t>
  </si>
  <si>
    <t>DT.TXR.DPPG.CD</t>
  </si>
  <si>
    <t>Undisbursed external debt, total (UND, current US$)</t>
  </si>
  <si>
    <t>DT.UND.DPPG.CD</t>
  </si>
  <si>
    <t>Undisbursed external debt, official creditors (UND, current US$)</t>
  </si>
  <si>
    <t>DT.UND.OFFT.CD</t>
  </si>
  <si>
    <t>Undisbursed external debt, private creditors (UND, current US$)</t>
  </si>
  <si>
    <t>DT.UND.PRVT.CD</t>
  </si>
  <si>
    <t>Agriculture value added per worker (constant 2005 US$)</t>
  </si>
  <si>
    <t>EA.PRD.AGRI.KD</t>
  </si>
  <si>
    <t>Energy intensity level of primary energy (MJ/$2011 PPP GDP)</t>
  </si>
  <si>
    <t>EG.EGY.PRIM.PP.KD</t>
  </si>
  <si>
    <t>Access to electricity, rural (% of rural population)</t>
  </si>
  <si>
    <t>EG.ELC.ACCS.RU.ZS</t>
  </si>
  <si>
    <t>Access to electricity, urban (% of urban population)</t>
  </si>
  <si>
    <t>EG.ELC.ACCS.UR.ZS</t>
  </si>
  <si>
    <t>Access to electricity (% of population)</t>
  </si>
  <si>
    <t>EG.ELC.ACCS.ZS</t>
  </si>
  <si>
    <t>Electricity production from coal sources (% of total)</t>
  </si>
  <si>
    <t>EG.ELC.COAL.ZS</t>
  </si>
  <si>
    <t>Electricity production from oil, gas and coal sources (% of total)</t>
  </si>
  <si>
    <t>EG.ELC.FOSL.ZS</t>
  </si>
  <si>
    <t>Electricity production from hydroelectric sources (% of total)</t>
  </si>
  <si>
    <t>EG.ELC.HYRO.ZS</t>
  </si>
  <si>
    <t>Electric power transmission and distribution losses (% of output)</t>
  </si>
  <si>
    <t>EG.ELC.LOSS.ZS</t>
  </si>
  <si>
    <t>Electricity production from natural gas sources (% of total)</t>
  </si>
  <si>
    <t>EG.ELC.NGAS.ZS</t>
  </si>
  <si>
    <t>Electricity production from nuclear sources (% of total)</t>
  </si>
  <si>
    <t>EG.ELC.NUCL.ZS</t>
  </si>
  <si>
    <t>Electricity production from oil sources (% of total)</t>
  </si>
  <si>
    <t>EG.ELC.PETR.ZS</t>
  </si>
  <si>
    <t>Renewable electricity output (% of total electricity output)</t>
  </si>
  <si>
    <t>EG.ELC.RNEW.ZS</t>
  </si>
  <si>
    <t>Electricity production from renewable sources, excluding hydroelectric (kWh)</t>
  </si>
  <si>
    <t>EG.ELC.RNWX.KH</t>
  </si>
  <si>
    <t>Electricity production from renewable sources, excluding hydroelectric (% of total)</t>
  </si>
  <si>
    <t>EG.ELC.RNWX.ZS</t>
  </si>
  <si>
    <t>Renewable energy consumption (% of total final energy consumption)</t>
  </si>
  <si>
    <t>EG.FEC.RNEW.ZS</t>
  </si>
  <si>
    <t>GDP per unit of energy use (PPP $ per kg of oil equivalent)</t>
  </si>
  <si>
    <t>EG.GDP.PUSE.KO.PP</t>
  </si>
  <si>
    <t>GDP per unit of energy use (constant 2011 PPP $ per kg of oil equivalent)</t>
  </si>
  <si>
    <t>EG.GDP.PUSE.KO.PP.KD</t>
  </si>
  <si>
    <t>Energy imports, net (% of energy use)</t>
  </si>
  <si>
    <t>EG.IMP.CONS.ZS</t>
  </si>
  <si>
    <t>Access to non-solid fuel, rural (% of rural population)</t>
  </si>
  <si>
    <t>EG.NSF.ACCS.RU.ZS</t>
  </si>
  <si>
    <t>Access to non-solid fuel, urban (% of urban population)</t>
  </si>
  <si>
    <t>EG.NSF.ACCS.UR.ZS</t>
  </si>
  <si>
    <t>Access to non-solid fuel (% of population)</t>
  </si>
  <si>
    <t>EG.NSF.ACCS.ZS</t>
  </si>
  <si>
    <t>Alternative and nuclear energy (% of total energy use)</t>
  </si>
  <si>
    <t>EG.USE.COMM.CL.ZS</t>
  </si>
  <si>
    <t>Fossil fuel energy consumption (% of total)</t>
  </si>
  <si>
    <t>EG.USE.COMM.FO.ZS</t>
  </si>
  <si>
    <t>Energy use (kg of oil equivalent) per $1,000 GDP (constant 2011 PPP)</t>
  </si>
  <si>
    <t>EG.USE.COMM.GD.PP.KD</t>
  </si>
  <si>
    <t>Combustible renewables and waste (% of total energy)</t>
  </si>
  <si>
    <t>EG.USE.CRNW.ZS</t>
  </si>
  <si>
    <t>Electric power consumption (kWh per capita)</t>
  </si>
  <si>
    <t>EG.USE.ELEC.KH.PC</t>
  </si>
  <si>
    <t>Energy use (kg of oil equivalent per capita)</t>
  </si>
  <si>
    <t>EG.USE.PCAP.KG.OE</t>
  </si>
  <si>
    <t>CO2 intensity (kg per kg of oil equivalent energy use)</t>
  </si>
  <si>
    <t>EN.ATM.CO2E.EG.ZS</t>
  </si>
  <si>
    <t>CO2 emissions from gaseous fuel consumption (kt)</t>
  </si>
  <si>
    <t>EN.ATM.CO2E.GF.KT</t>
  </si>
  <si>
    <t>CO2 emissions from gaseous fuel consumption (% of total)</t>
  </si>
  <si>
    <t>EN.ATM.CO2E.GF.ZS</t>
  </si>
  <si>
    <t>CO2 emissions (kg per 2005 US$ of GDP)</t>
  </si>
  <si>
    <t>EN.ATM.CO2E.KD.GD</t>
  </si>
  <si>
    <t>CO2 emissions (kt)</t>
  </si>
  <si>
    <t>EN.ATM.CO2E.KT</t>
  </si>
  <si>
    <t>CO2 emissions from liquid fuel consumption (kt)</t>
  </si>
  <si>
    <t>EN.ATM.CO2E.LF.KT</t>
  </si>
  <si>
    <t>CO2 emissions from liquid fuel consumption (% of total)</t>
  </si>
  <si>
    <t>EN.ATM.CO2E.LF.ZS</t>
  </si>
  <si>
    <t>CO2 emissions (metric tons per capita)</t>
  </si>
  <si>
    <t>EN.ATM.CO2E.PC</t>
  </si>
  <si>
    <t>CO2 emissions (kg per PPP $ of GDP)</t>
  </si>
  <si>
    <t>EN.ATM.CO2E.PP.GD</t>
  </si>
  <si>
    <t>CO2 emissions (kg per 2011 PPP $ of GDP)</t>
  </si>
  <si>
    <t>EN.ATM.CO2E.PP.GD.KD</t>
  </si>
  <si>
    <t>CO2 emissions from solid fuel consumption (kt)</t>
  </si>
  <si>
    <t>EN.ATM.CO2E.SF.KT</t>
  </si>
  <si>
    <t>CO2 emissions from solid fuel consumption (% of total)</t>
  </si>
  <si>
    <t>EN.ATM.CO2E.SF.ZS</t>
  </si>
  <si>
    <t>Other greenhouse gas emissions, HFC, PFC and SF6 (thousand metric tons of CO2 equivalent)</t>
  </si>
  <si>
    <t>EN.ATM.GHGO.KT.CE</t>
  </si>
  <si>
    <t>Other greenhouse gas emissions (% change from 1990)</t>
  </si>
  <si>
    <t>EN.ATM.GHGO.ZG</t>
  </si>
  <si>
    <t>Total greenhouse gas emissions (kt of CO2 equivalent)</t>
  </si>
  <si>
    <t>EN.ATM.GHGT.KT.CE</t>
  </si>
  <si>
    <t>Total greenhouse gas emissions (% change from 1990)</t>
  </si>
  <si>
    <t>EN.ATM.GHGT.ZG</t>
  </si>
  <si>
    <t>HFC gas emissions (thousand metric tons of CO2 equivalent)</t>
  </si>
  <si>
    <t>EN.ATM.HFCG.KT.CE</t>
  </si>
  <si>
    <t>Agricultural methane emissions (thousand metric tons of CO2 equivalent)</t>
  </si>
  <si>
    <t>EN.ATM.METH.AG.KT.CE</t>
  </si>
  <si>
    <t>Agricultural methane emissions (% of total)</t>
  </si>
  <si>
    <t>EN.ATM.METH.AG.ZS</t>
  </si>
  <si>
    <t>Methane emissions in energy sector (thousand metric tons of CO2 equivalent)</t>
  </si>
  <si>
    <t>EN.ATM.METH.EG.KT.CE</t>
  </si>
  <si>
    <t>Energy related methane emissions (% of total)</t>
  </si>
  <si>
    <t>EN.ATM.METH.EG.ZS</t>
  </si>
  <si>
    <t>Methane emissions (kt of CO2 equivalent)</t>
  </si>
  <si>
    <t>EN.ATM.METH.KT.CE</t>
  </si>
  <si>
    <t>Methane emissions (% change from 1990)</t>
  </si>
  <si>
    <t>EN.ATM.METH.ZG</t>
  </si>
  <si>
    <t>Agricultural nitrous oxide emissions (thousand metric tons of CO2 equivalent)</t>
  </si>
  <si>
    <t>EN.ATM.NOXE.AG.KT.CE</t>
  </si>
  <si>
    <t>Agricultural nitrous oxide emissions (% of total)</t>
  </si>
  <si>
    <t>EN.ATM.NOXE.AG.ZS</t>
  </si>
  <si>
    <t>Nitrous oxide emissions in energy sector (thousand metric tons of CO2 equivalent)</t>
  </si>
  <si>
    <t>EN.ATM.NOXE.EG.KT.CE</t>
  </si>
  <si>
    <t>Nitrous oxide emissions in energy sector (% of total)</t>
  </si>
  <si>
    <t>EN.ATM.NOXE.EG.ZS</t>
  </si>
  <si>
    <t>Nitrous oxide emissions (thousand metric tons of CO2 equivalent)</t>
  </si>
  <si>
    <t>EN.ATM.NOXE.KT.CE</t>
  </si>
  <si>
    <t>Nitrous oxide emissions (% change from 1990)</t>
  </si>
  <si>
    <t>EN.ATM.NOXE.ZG</t>
  </si>
  <si>
    <t>PFC gas emissions (thousand metric tons of CO2 equivalent)</t>
  </si>
  <si>
    <t>EN.ATM.PFCG.KT.CE</t>
  </si>
  <si>
    <t>PM2.5 air pollution, mean annual exposure (micrograms per cubic meter)</t>
  </si>
  <si>
    <t>EN.ATM.PM25.MC.M3</t>
  </si>
  <si>
    <t>PM2.5 air pollution, population exposed to levels exceeding WHO guideline value (% of total)</t>
  </si>
  <si>
    <t>EN.ATM.PM25.MC.ZS</t>
  </si>
  <si>
    <t>SF6 gas emissions (thousand metric tons of CO2 equivalent)</t>
  </si>
  <si>
    <t>EN.ATM.SF6G.KT.CE</t>
  </si>
  <si>
    <t>Bird species, threatened</t>
  </si>
  <si>
    <t>EN.BIR.THRD.NO</t>
  </si>
  <si>
    <t>Disaster risk reduction progress score (1-5 scale; 5=best)</t>
  </si>
  <si>
    <t>EN.CLC.DRSK.XQ</t>
  </si>
  <si>
    <t>GHG net emissions/removals by LUCF (Mt of CO2 equivalent)</t>
  </si>
  <si>
    <t>EN.CLC.GHGR.MT.CE</t>
  </si>
  <si>
    <t>Droughts, floods, extreme temperatures (% of population, average 1990-2009)</t>
  </si>
  <si>
    <t>EN.CLC.MDAT.ZS</t>
  </si>
  <si>
    <t>CO2 emissions from residential buildings and commercial and public services (% of total fuel combustion)</t>
  </si>
  <si>
    <t>EN.CO2.BLDG.ZS</t>
  </si>
  <si>
    <t>CO2 emissions from electricity and heat production, total (% of total fuel combustion)</t>
  </si>
  <si>
    <t>EN.CO2.ETOT.ZS</t>
  </si>
  <si>
    <t>CO2 emissions from manufacturing industries and construction (% of total fuel combustion)</t>
  </si>
  <si>
    <t>EN.CO2.MANF.ZS</t>
  </si>
  <si>
    <t>CO2 emissions from other sectors, excluding residential buildings and commercial and public services (% of total fuel combustion)</t>
  </si>
  <si>
    <t>EN.CO2.OTHX.ZS</t>
  </si>
  <si>
    <t>CO2 emissions from transport (% of total fuel combustion)</t>
  </si>
  <si>
    <t>EN.CO2.TRAN.ZS</t>
  </si>
  <si>
    <t>Fish species, threatened</t>
  </si>
  <si>
    <t>EN.FSH.THRD.NO</t>
  </si>
  <si>
    <t>Plant species (higher), threatened</t>
  </si>
  <si>
    <t>EN.HPT.THRD.NO</t>
  </si>
  <si>
    <t>Mammal species, threatened</t>
  </si>
  <si>
    <t>EN.MAM.THRD.NO</t>
  </si>
  <si>
    <t>Population density (people per sq. km of land area)</t>
  </si>
  <si>
    <t>EN.POP.DNST</t>
  </si>
  <si>
    <t>Rural population living in areas where elevation is below 5 meters (% of total population)</t>
  </si>
  <si>
    <t>EN.POP.EL5M.RU.ZS</t>
  </si>
  <si>
    <t>Urban population living in areas where elevation is below 5 meters (% of total population)</t>
  </si>
  <si>
    <t>EN.POP.EL5M.UR.ZS</t>
  </si>
  <si>
    <t>Population living in areas where elevation is below 5 meters (% of total population)</t>
  </si>
  <si>
    <t>EN.POP.EL5M.ZS</t>
  </si>
  <si>
    <t>Population living in slums, (% of urban population)</t>
  </si>
  <si>
    <t>EN.POP.SLUM.UR.ZS</t>
  </si>
  <si>
    <t>Population in largest city</t>
  </si>
  <si>
    <t>EN.URB.LCTY</t>
  </si>
  <si>
    <t>Population in the largest city (% of urban population)</t>
  </si>
  <si>
    <t>EN.URB.LCTY.UR.ZS</t>
  </si>
  <si>
    <t>Population in urban agglomerations of more than 1 million</t>
  </si>
  <si>
    <t>EN.URB.MCTY</t>
  </si>
  <si>
    <t>Population in urban agglomerations of more than 1 million (% of total population)</t>
  </si>
  <si>
    <t>EN.URB.MCTY.TL.ZS</t>
  </si>
  <si>
    <t>Pump price for diesel fuel (US$ per liter)</t>
  </si>
  <si>
    <t>EP.PMP.DESL.CD</t>
  </si>
  <si>
    <t>Pump price for gasoline (US$ per liter)</t>
  </si>
  <si>
    <t>EP.PMP.SGAS.CD</t>
  </si>
  <si>
    <t>GEF benefits index for biodiversity (0 = no biodiversity potential to 100 = maximum)</t>
  </si>
  <si>
    <t>ER.BDV.TOTL.XQ</t>
  </si>
  <si>
    <t>Aquaculture production (metric tons)</t>
  </si>
  <si>
    <t>ER.FSH.AQUA.MT</t>
  </si>
  <si>
    <t>Capture fisheries production (metric tons)</t>
  </si>
  <si>
    <t>ER.FSH.CAPT.MT</t>
  </si>
  <si>
    <t>Total fisheries production (metric tons)</t>
  </si>
  <si>
    <t>ER.FSH.PROD.MT</t>
  </si>
  <si>
    <t>Water productivity, total (constant 2005 US$ GDP per cubic meter of total freshwater withdrawal)</t>
  </si>
  <si>
    <t>ER.GDP.FWTL.M3.KD</t>
  </si>
  <si>
    <t>Annual freshwater withdrawals, agriculture (% of total freshwater withdrawal)</t>
  </si>
  <si>
    <t>ER.H2O.FWAG.ZS</t>
  </si>
  <si>
    <t>Annual freshwater withdrawals, domestic (% of total freshwater withdrawal)</t>
  </si>
  <si>
    <t>ER.H2O.FWDM.ZS</t>
  </si>
  <si>
    <t>Annual freshwater withdrawals, industry (% of total freshwater withdrawal)</t>
  </si>
  <si>
    <t>ER.H2O.FWIN.ZS</t>
  </si>
  <si>
    <t>Annual freshwater withdrawals, total (billion cubic meters)</t>
  </si>
  <si>
    <t>ER.H2O.FWTL.K3</t>
  </si>
  <si>
    <t>Annual freshwater withdrawals, total (% of internal resources)</t>
  </si>
  <si>
    <t>ER.H2O.FWTL.ZS</t>
  </si>
  <si>
    <t>Renewable internal freshwater resources, total (billion cubic meters)</t>
  </si>
  <si>
    <t>ER.H2O.INTR.K3</t>
  </si>
  <si>
    <t>Renewable internal freshwater resources per capita (cubic meters)</t>
  </si>
  <si>
    <t>ER.H2O.INTR.PC</t>
  </si>
  <si>
    <t>Terrestrial protected areas (% of total land area)</t>
  </si>
  <si>
    <t>ER.LND.PTLD.ZS</t>
  </si>
  <si>
    <t>Marine protected areas (% of territorial waters)</t>
  </si>
  <si>
    <t>ER.MRN.PTMR.ZS</t>
  </si>
  <si>
    <t>Terrestrial and marine protected areas (% of total territorial area)</t>
  </si>
  <si>
    <t>ER.PTD.TOTL.ZS</t>
  </si>
  <si>
    <t>Bank nonperforming loans to total gross loans (%)</t>
  </si>
  <si>
    <t>FB.AST.NPER.ZS</t>
  </si>
  <si>
    <t>Automated teller machines (ATMs) (per 100,000 adults)</t>
  </si>
  <si>
    <t>FB.ATM.TOTL.P5</t>
  </si>
  <si>
    <t>Bank capital to assets ratio (%)</t>
  </si>
  <si>
    <t>FB.BNK.CAPA.ZS</t>
  </si>
  <si>
    <t>Commercial bank branches (per 100,000 adults)</t>
  </si>
  <si>
    <t>FB.CBK.BRCH.P5</t>
  </si>
  <si>
    <t>Borrowers from commercial banks (per 1,000 adults)</t>
  </si>
  <si>
    <t>FB.CBK.BRWR.P3</t>
  </si>
  <si>
    <t>Depositors with commercial banks (per 1,000 adults)</t>
  </si>
  <si>
    <t>FB.CBK.DPTR.P3</t>
  </si>
  <si>
    <t>Point-of-sale terminals (per 100,000 adults)</t>
  </si>
  <si>
    <t>FB.POS.TOTL.P5</t>
  </si>
  <si>
    <t>Domestic credit to private sector by banks (% of GDP)</t>
  </si>
  <si>
    <t>FD.AST.PRVT.GD.ZS</t>
  </si>
  <si>
    <t>Bank liquid reserves to bank assets ratio (%)</t>
  </si>
  <si>
    <t>FD.RES.LIQU.AS.ZS</t>
  </si>
  <si>
    <t>Total reserves (includes gold, current US$)</t>
  </si>
  <si>
    <t>FI.RES.TOTL.CD</t>
  </si>
  <si>
    <t>Total reserves (% of total external debt)</t>
  </si>
  <si>
    <t>FI.RES.TOTL.DT.ZS</t>
  </si>
  <si>
    <t>Total reserves in months of imports</t>
  </si>
  <si>
    <t>FI.RES.TOTL.MO</t>
  </si>
  <si>
    <t>Total reserves minus gold (current US$)</t>
  </si>
  <si>
    <t>FI.RES.XGLD.CD</t>
  </si>
  <si>
    <t>Claims on central government (annual growth as % of broad money)</t>
  </si>
  <si>
    <t>FM.AST.CGOV.ZG.M3</t>
  </si>
  <si>
    <t>Claims on other sectors of the domestic economy (annual growth as % of broad money)</t>
  </si>
  <si>
    <t>FM.AST.DOMO.ZG.M3</t>
  </si>
  <si>
    <t>Net domestic credit (current LCU)</t>
  </si>
  <si>
    <t>FM.AST.DOMS.CN</t>
  </si>
  <si>
    <t>Net foreign assets (current LCU)</t>
  </si>
  <si>
    <t>FM.AST.NFRG.CN</t>
  </si>
  <si>
    <t>Claims on private sector (annual growth as % of broad money)</t>
  </si>
  <si>
    <t>FM.AST.PRVT.ZG.M3</t>
  </si>
  <si>
    <t>Broad money (current LCU)</t>
  </si>
  <si>
    <t>FM.LBL.BMNY.CN</t>
  </si>
  <si>
    <t>Broad money (% of GDP)</t>
  </si>
  <si>
    <t>FM.LBL.BMNY.GD.ZS</t>
  </si>
  <si>
    <t>Broad money to total reserves ratio</t>
  </si>
  <si>
    <t>FM.LBL.BMNY.IR.ZS</t>
  </si>
  <si>
    <t>Broad money growth (annual %)</t>
  </si>
  <si>
    <t>FM.LBL.BMNY.ZG</t>
  </si>
  <si>
    <t>Money (current LCU)</t>
  </si>
  <si>
    <t>FM.LBL.MONY.CN</t>
  </si>
  <si>
    <t>Money and quasi money (M2) (current LCU)</t>
  </si>
  <si>
    <t>FM.LBL.MQMY.CN</t>
  </si>
  <si>
    <t>Money and quasi money (M2) as % of GDP</t>
  </si>
  <si>
    <t>FM.LBL.MQMY.GD.ZS</t>
  </si>
  <si>
    <t>Money and quasi money (M2) to total reserves ratio</t>
  </si>
  <si>
    <t>FM.LBL.MQMY.IR.ZS</t>
  </si>
  <si>
    <t>Money and quasi money growth (annual %)</t>
  </si>
  <si>
    <t>FM.LBL.MQMY.ZG</t>
  </si>
  <si>
    <t>Quasi money (current LCU)</t>
  </si>
  <si>
    <t>FM.LBL.QMNY.CN</t>
  </si>
  <si>
    <t>Consumer price index (2010 = 100)</t>
  </si>
  <si>
    <t>FP.CPI.TOTL</t>
  </si>
  <si>
    <t>Inflation, consumer prices (annual %)</t>
  </si>
  <si>
    <t>FP.CPI.TOTL.ZG</t>
  </si>
  <si>
    <t>Wholesale price index (2010 = 100)</t>
  </si>
  <si>
    <t>FP.WPI.TOTL</t>
  </si>
  <si>
    <t>Deposit interest rate (%)</t>
  </si>
  <si>
    <t>FR.INR.DPST</t>
  </si>
  <si>
    <t>Lending interest rate (%)</t>
  </si>
  <si>
    <t>FR.INR.LEND</t>
  </si>
  <si>
    <t>Interest rate spread (lending rate minus deposit rate, %)</t>
  </si>
  <si>
    <t>FR.INR.LNDP</t>
  </si>
  <si>
    <t>Real interest rate (%)</t>
  </si>
  <si>
    <t>FR.INR.RINR</t>
  </si>
  <si>
    <t>Risk premium on lending (lending rate minus treasury bill rate, %)</t>
  </si>
  <si>
    <t>FR.INR.RISK</t>
  </si>
  <si>
    <t>Claims on central government, etc. (% GDP)</t>
  </si>
  <si>
    <t>FS.AST.CGOV.GD.ZS</t>
  </si>
  <si>
    <t>Claims on other sectors of the domestic economy (% of GDP)</t>
  </si>
  <si>
    <t>FS.AST.DOMO.GD.ZS</t>
  </si>
  <si>
    <t>Domestic credit provided by financial sector (% of GDP)</t>
  </si>
  <si>
    <t>FS.AST.DOMS.GD.ZS</t>
  </si>
  <si>
    <t>Domestic credit to private sector (% of GDP)</t>
  </si>
  <si>
    <t>FS.AST.PRVT.GD.ZS</t>
  </si>
  <si>
    <t>Liquid liabilities (M3) as % of GDP</t>
  </si>
  <si>
    <t>FS.LBL.LIQU.GD.ZS</t>
  </si>
  <si>
    <t>Quasi-liquid liabilities (% of GDP)</t>
  </si>
  <si>
    <t>FS.LBL.QLIQ.GD.ZS</t>
  </si>
  <si>
    <t>Research and development expenditure (% of GDP)</t>
  </si>
  <si>
    <t>GB.XPD.RSDV.GD.ZS</t>
  </si>
  <si>
    <t>Cash surplus/deficit (current LCU)</t>
  </si>
  <si>
    <t>GC.BAL.CASH.CN</t>
  </si>
  <si>
    <t>Cash surplus/deficit (% of GDP)</t>
  </si>
  <si>
    <t>GC.BAL.CASH.GD.ZS</t>
  </si>
  <si>
    <t>Central government debt, total (current LCU)</t>
  </si>
  <si>
    <t>GC.DOD.TOTL.CN</t>
  </si>
  <si>
    <t>Central government debt, total (% of GDP)</t>
  </si>
  <si>
    <t>GC.DOD.TOTL.GD.ZS</t>
  </si>
  <si>
    <t>Net incurrence of liabilities, domestic (current LCU)</t>
  </si>
  <si>
    <t>GC.FIN.DOMS.CN</t>
  </si>
  <si>
    <t>Net incurrence of liabilities, domestic (% of GDP)</t>
  </si>
  <si>
    <t>GC.FIN.DOMS.GD.ZS</t>
  </si>
  <si>
    <t>Net incurrence of liabilities, foreign (current LCU)</t>
  </si>
  <si>
    <t>GC.FIN.FRGN.CN</t>
  </si>
  <si>
    <t>Net incurrence of liabilities, foreign (% of GDP)</t>
  </si>
  <si>
    <t>GC.FIN.FRGN.GD.ZS</t>
  </si>
  <si>
    <t>Grants and other revenue (current LCU)</t>
  </si>
  <si>
    <t>GC.REV.GOTR.CN</t>
  </si>
  <si>
    <t>Grants and other revenue (% of revenue)</t>
  </si>
  <si>
    <t>GC.REV.GOTR.ZS</t>
  </si>
  <si>
    <t>Social contributions (current LCU)</t>
  </si>
  <si>
    <t>GC.REV.SOCL.CN</t>
  </si>
  <si>
    <t>Social contributions (% of revenue)</t>
  </si>
  <si>
    <t>GC.REV.SOCL.ZS</t>
  </si>
  <si>
    <t>Revenue, excluding grants (current LCU)</t>
  </si>
  <si>
    <t>GC.REV.XGRT.CN</t>
  </si>
  <si>
    <t>Revenue, excluding grants (% of GDP)</t>
  </si>
  <si>
    <t>GC.REV.XGRT.GD.ZS</t>
  </si>
  <si>
    <t>Taxes on exports (current LCU)</t>
  </si>
  <si>
    <t>GC.TAX.EXPT.CN</t>
  </si>
  <si>
    <t>Taxes on exports (% of tax revenue)</t>
  </si>
  <si>
    <t>GC.TAX.EXPT.ZS</t>
  </si>
  <si>
    <t>Taxes on goods and services (current LCU)</t>
  </si>
  <si>
    <t>GC.TAX.GSRV.CN</t>
  </si>
  <si>
    <t>Taxes on goods and services (% of revenue)</t>
  </si>
  <si>
    <t>GC.TAX.GSRV.RV.ZS</t>
  </si>
  <si>
    <t>Taxes on goods and services (% value added of industry and services)</t>
  </si>
  <si>
    <t>GC.TAX.GSRV.VA.ZS</t>
  </si>
  <si>
    <t>Customs and other import duties (current LCU)</t>
  </si>
  <si>
    <t>GC.TAX.IMPT.CN</t>
  </si>
  <si>
    <t>Customs and other import duties (% of tax revenue)</t>
  </si>
  <si>
    <t>GC.TAX.IMPT.ZS</t>
  </si>
  <si>
    <t>Taxes on international trade (current LCU)</t>
  </si>
  <si>
    <t>GC.TAX.INTT.CN</t>
  </si>
  <si>
    <t>Taxes on international trade (% of revenue)</t>
  </si>
  <si>
    <t>GC.TAX.INTT.RV.ZS</t>
  </si>
  <si>
    <t>Other taxes (current LCU)</t>
  </si>
  <si>
    <t>GC.TAX.OTHR.CN</t>
  </si>
  <si>
    <t>Other taxes (% of revenue)</t>
  </si>
  <si>
    <t>GC.TAX.OTHR.RV.ZS</t>
  </si>
  <si>
    <t>Tax revenue (current LCU)</t>
  </si>
  <si>
    <t>GC.TAX.TOTL.CN</t>
  </si>
  <si>
    <t>Tax revenue (% of GDP)</t>
  </si>
  <si>
    <t>GC.TAX.TOTL.GD.ZS</t>
  </si>
  <si>
    <t>Taxes on income, profits and capital gains (current LCU)</t>
  </si>
  <si>
    <t>GC.TAX.YPKG.CN</t>
  </si>
  <si>
    <t>Taxes on income, profits and capital gains (% of revenue)</t>
  </si>
  <si>
    <t>GC.TAX.YPKG.RV.ZS</t>
  </si>
  <si>
    <t>Taxes on income, profits and capital gains (% of total taxes)</t>
  </si>
  <si>
    <t>GC.TAX.YPKG.ZS</t>
  </si>
  <si>
    <t>Compensation of employees (current LCU)</t>
  </si>
  <si>
    <t>GC.XPN.COMP.CN</t>
  </si>
  <si>
    <t>Compensation of employees (% of expense)</t>
  </si>
  <si>
    <t>GC.XPN.COMP.ZS</t>
  </si>
  <si>
    <t>Goods and services expense (current LCU)</t>
  </si>
  <si>
    <t>GC.XPN.GSRV.CN</t>
  </si>
  <si>
    <t>Goods and services expense (% of expense)</t>
  </si>
  <si>
    <t>GC.XPN.GSRV.ZS</t>
  </si>
  <si>
    <t>Interest payments (current LCU)</t>
  </si>
  <si>
    <t>GC.XPN.INTP.CN</t>
  </si>
  <si>
    <t>Interest payments (% of revenue)</t>
  </si>
  <si>
    <t>GC.XPN.INTP.RV.ZS</t>
  </si>
  <si>
    <t>Interest payments (% of expense)</t>
  </si>
  <si>
    <t>GC.XPN.INTP.ZS</t>
  </si>
  <si>
    <t>Other expense (current LCU)</t>
  </si>
  <si>
    <t>GC.XPN.OTHR.CN</t>
  </si>
  <si>
    <t>Other expense (% of expense)</t>
  </si>
  <si>
    <t>GC.XPN.OTHR.ZS</t>
  </si>
  <si>
    <t>Expense (current LCU)</t>
  </si>
  <si>
    <t>GC.XPN.TOTL.CN</t>
  </si>
  <si>
    <t>Expense (% of GDP)</t>
  </si>
  <si>
    <t>GC.XPN.TOTL.GD.ZS</t>
  </si>
  <si>
    <t>Subsidies and other transfers (current LCU)</t>
  </si>
  <si>
    <t>GC.XPN.TRFT.CN</t>
  </si>
  <si>
    <t>Subsidies and other transfers (% of expense)</t>
  </si>
  <si>
    <t>GC.XPN.TRFT.ZS</t>
  </si>
  <si>
    <t>Distance to frontier score (0=lowest performance to 100=frontier)</t>
  </si>
  <si>
    <t>IC.BUS.DFRN.XQ</t>
  </si>
  <si>
    <t>Business extent of disclosure index (0=less disclosure to 10=more disclosure)</t>
  </si>
  <si>
    <t>IC.BUS.DISC.XQ</t>
  </si>
  <si>
    <t>Ease of doing business index (1=most business-friendly regulations)</t>
  </si>
  <si>
    <t>IC.BUS.EASE.XQ</t>
  </si>
  <si>
    <t>New business density (new registrations per 1,000 people ages 15-64)</t>
  </si>
  <si>
    <t>IC.BUS.NDNS.ZS</t>
  </si>
  <si>
    <t>New businesses registered (number)</t>
  </si>
  <si>
    <t>IC.BUS.NREG</t>
  </si>
  <si>
    <t>Depth of credit information index (0=low to 8=high)</t>
  </si>
  <si>
    <t>IC.CRD.INFO.XQ</t>
  </si>
  <si>
    <t>Private credit bureau coverage (% of adults)</t>
  </si>
  <si>
    <t>IC.CRD.PRVT.ZS</t>
  </si>
  <si>
    <t>Public credit registry coverage (% of adults)</t>
  </si>
  <si>
    <t>IC.CRD.PUBL.ZS</t>
  </si>
  <si>
    <t>Average time to clear exports through customs (days)</t>
  </si>
  <si>
    <t>IC.CUS.DURS.EX</t>
  </si>
  <si>
    <t>Delay in obtaining an electrical connection (days)</t>
  </si>
  <si>
    <t>IC.ELC.DURS</t>
  </si>
  <si>
    <t>Power outages in firms in a typical month (number)</t>
  </si>
  <si>
    <t>IC.ELC.OUTG</t>
  </si>
  <si>
    <t>Time required to get electricity (days)</t>
  </si>
  <si>
    <t>IC.ELC.TIME</t>
  </si>
  <si>
    <t>Cost to export (US$ per container)</t>
  </si>
  <si>
    <t>IC.EXP.COST.CD</t>
  </si>
  <si>
    <t>Documents to export (number)</t>
  </si>
  <si>
    <t>IC.EXP.DOCS</t>
  </si>
  <si>
    <t>Time to export (days)</t>
  </si>
  <si>
    <t>IC.EXP.DURS</t>
  </si>
  <si>
    <t>Firms using banks to finance working capital (% of firms)</t>
  </si>
  <si>
    <t>IC.FRM.BKWC.ZS</t>
  </si>
  <si>
    <t>Firms using banks to finance investment (% of firms)</t>
  </si>
  <si>
    <t>IC.FRM.BNKS.ZS</t>
  </si>
  <si>
    <t>Bribery incidence (% of firms experiencing at least one bribe payment request)</t>
  </si>
  <si>
    <t>IC.FRM.BRIB.ZS</t>
  </si>
  <si>
    <t>Firms competing against unregistered firms (% of firms)</t>
  </si>
  <si>
    <t>IC.FRM.CMPU.ZS</t>
  </si>
  <si>
    <t>Informal payments to public officials (% of firms)</t>
  </si>
  <si>
    <t>IC.FRM.CORR.ZS</t>
  </si>
  <si>
    <t>Losses due to theft, robbery, vandalism, and arson (% sales)</t>
  </si>
  <si>
    <t>IC.FRM.CRIM.ZS</t>
  </si>
  <si>
    <t>Time required to obtain an operating license (days)</t>
  </si>
  <si>
    <t>IC.FRM.DURS</t>
  </si>
  <si>
    <t>Firms with female top manager (% of firms)</t>
  </si>
  <si>
    <t>IC.FRM.FEMM.ZS</t>
  </si>
  <si>
    <t>Firms with female participation in ownership (% of firms)</t>
  </si>
  <si>
    <t>IC.FRM.FEMO.ZS</t>
  </si>
  <si>
    <t>Firms formally registered when operations started (% of firms)</t>
  </si>
  <si>
    <t>IC.FRM.FREG.ZS</t>
  </si>
  <si>
    <t>Firms that do not report all sales for tax purposes (% of firms)</t>
  </si>
  <si>
    <t>IC.FRM.INFM.ZS</t>
  </si>
  <si>
    <t>Internationally-recognized quality certification (% of firms)</t>
  </si>
  <si>
    <t>IC.FRM.ISOC.ZS</t>
  </si>
  <si>
    <t>Value lost due to electrical outages (% of sales)</t>
  </si>
  <si>
    <t>IC.FRM.OUTG.ZS</t>
  </si>
  <si>
    <t>Firms offering formal training (% of firms)</t>
  </si>
  <si>
    <t>IC.FRM.TRNG.ZS</t>
  </si>
  <si>
    <t>Time spent dealing with the requirements of government regulations (% of senior management time)</t>
  </si>
  <si>
    <t>IC.GOV.DURS.ZS</t>
  </si>
  <si>
    <t>Cost to import (US$ per container)</t>
  </si>
  <si>
    <t>IC.IMP.COST.CD</t>
  </si>
  <si>
    <t>Documents to import (number)</t>
  </si>
  <si>
    <t>IC.IMP.DOCS</t>
  </si>
  <si>
    <t>Time to import (days)</t>
  </si>
  <si>
    <t>IC.IMP.DURS</t>
  </si>
  <si>
    <t>Time to resolve insolvency (years)</t>
  </si>
  <si>
    <t>IC.ISV.DURS</t>
  </si>
  <si>
    <t>Strength of legal rights index (0=weak to 12=strong)</t>
  </si>
  <si>
    <t>IC.LGL.CRED.XQ</t>
  </si>
  <si>
    <t>Time required to enforce a contract (days)</t>
  </si>
  <si>
    <t>IC.LGL.DURS</t>
  </si>
  <si>
    <t>Time required to register property (days)</t>
  </si>
  <si>
    <t>IC.PRP.DURS</t>
  </si>
  <si>
    <t>Procedures to register property (number)</t>
  </si>
  <si>
    <t>IC.PRP.PROC</t>
  </si>
  <si>
    <t>Cost of business start-up procedures (% of GNI per capita)</t>
  </si>
  <si>
    <t>IC.REG.COST.PC.ZS</t>
  </si>
  <si>
    <t>Time required to start a business (days)</t>
  </si>
  <si>
    <t>IC.REG.DURS</t>
  </si>
  <si>
    <t>Start-up procedures to register a business (number)</t>
  </si>
  <si>
    <t>IC.REG.PROC</t>
  </si>
  <si>
    <t>Time to prepare and pay taxes (hours)</t>
  </si>
  <si>
    <t>IC.TAX.DURS</t>
  </si>
  <si>
    <t>Firms expected to give gifts in meetings with tax officials (% of firms)</t>
  </si>
  <si>
    <t>IC.TAX.GIFT.ZS</t>
  </si>
  <si>
    <t>Labor tax and contributions (% of commercial profits)</t>
  </si>
  <si>
    <t>IC.TAX.LABR.CP.ZS</t>
  </si>
  <si>
    <t>Number of visits or required meetings with tax officials</t>
  </si>
  <si>
    <t>IC.TAX.METG</t>
  </si>
  <si>
    <t>Other taxes payable by businesses (% of commercial profits)</t>
  </si>
  <si>
    <t>IC.TAX.OTHR.CP.ZS</t>
  </si>
  <si>
    <t>Tax payments (number)</t>
  </si>
  <si>
    <t>IC.TAX.PAYM</t>
  </si>
  <si>
    <t>Profit tax (% of commercial profits)</t>
  </si>
  <si>
    <t>IC.TAX.PRFT.CP.ZS</t>
  </si>
  <si>
    <t>Total tax rate (% of commercial profits)</t>
  </si>
  <si>
    <t>IC.TAX.TOTL.CP.ZS</t>
  </si>
  <si>
    <t>Time required to build a warehouse (days)</t>
  </si>
  <si>
    <t>IC.WRH.DURS</t>
  </si>
  <si>
    <t>Procedures to build a warehouse (number)</t>
  </si>
  <si>
    <t>IC.WRH.PROC</t>
  </si>
  <si>
    <t>Investment in energy with private participation (current US$)</t>
  </si>
  <si>
    <t>IE.PPI.ENGY.CD</t>
  </si>
  <si>
    <t>Investment in telecoms with private participation (current US$)</t>
  </si>
  <si>
    <t>IE.PPI.TELE.CD</t>
  </si>
  <si>
    <t>Investment in transport with private participation (current US$)</t>
  </si>
  <si>
    <t>IE.PPI.TRAN.CD</t>
  </si>
  <si>
    <t>Investment in water and sanitation with private participation (current US$)</t>
  </si>
  <si>
    <t>IE.PPI.WATR.CD</t>
  </si>
  <si>
    <t>Scientific and technical journal articles</t>
  </si>
  <si>
    <t>IP.JRN.ARTC.SC</t>
  </si>
  <si>
    <t>Patent applications, nonresidents</t>
  </si>
  <si>
    <t>IP.PAT.NRES</t>
  </si>
  <si>
    <t>Patent applications, residents</t>
  </si>
  <si>
    <t>IP.PAT.RESD</t>
  </si>
  <si>
    <t>Trademark applications, direct nonresident</t>
  </si>
  <si>
    <t>IP.TMK.NRES</t>
  </si>
  <si>
    <t>Trademark applications, direct resident</t>
  </si>
  <si>
    <t>IP.TMK.RESD</t>
  </si>
  <si>
    <t>Trademark applications, total</t>
  </si>
  <si>
    <t>IP.TMK.TOTL</t>
  </si>
  <si>
    <t>CPIA business regulatory environment rating (1=low to 6=high)</t>
  </si>
  <si>
    <t>IQ.CPA.BREG.XQ</t>
  </si>
  <si>
    <t>CPIA debt policy rating (1=low to 6=high)</t>
  </si>
  <si>
    <t>IQ.CPA.DEBT.XQ</t>
  </si>
  <si>
    <t>CPIA economic management cluster average (1=low to 6=high)</t>
  </si>
  <si>
    <t>IQ.CPA.ECON.XQ</t>
  </si>
  <si>
    <t>CPIA policy and institutions for environmental sustainability rating (1=low to 6=high)</t>
  </si>
  <si>
    <t>IQ.CPA.ENVR.XQ</t>
  </si>
  <si>
    <t>CPIA quality of budgetary and financial management rating (1=low to 6=high)</t>
  </si>
  <si>
    <t>IQ.CPA.FINQ.XQ</t>
  </si>
  <si>
    <t>CPIA financial sector rating (1=low to 6=high)</t>
  </si>
  <si>
    <t>IQ.CPA.FINS.XQ</t>
  </si>
  <si>
    <t>CPIA fiscal policy rating (1=low to 6=high)</t>
  </si>
  <si>
    <t>IQ.CPA.FISP.XQ</t>
  </si>
  <si>
    <t>CPIA gender equality rating (1=low to 6=high)</t>
  </si>
  <si>
    <t>IQ.CPA.GNDR.XQ</t>
  </si>
  <si>
    <t>CPIA building human resources rating (1=low to 6=high)</t>
  </si>
  <si>
    <t>IQ.CPA.HRES.XQ</t>
  </si>
  <si>
    <t>IDA resource allocation index (1=low to 6=high)</t>
  </si>
  <si>
    <t>IQ.CPA.IRAI.XQ</t>
  </si>
  <si>
    <t>CPIA macroeconomic management rating (1=low to 6=high)</t>
  </si>
  <si>
    <t>IQ.CPA.MACR.XQ</t>
  </si>
  <si>
    <t>CPIA quality of public administration rating (1=low to 6=high)</t>
  </si>
  <si>
    <t>IQ.CPA.PADM.XQ</t>
  </si>
  <si>
    <t>CPIA equity of public resource use rating (1=low to 6=high)</t>
  </si>
  <si>
    <t>IQ.CPA.PRES.XQ</t>
  </si>
  <si>
    <t>CPIA property rights and rule-based governance rating (1=low to 6=high)</t>
  </si>
  <si>
    <t>IQ.CPA.PROP.XQ</t>
  </si>
  <si>
    <t>CPIA social protection rating (1=low to 6=high)</t>
  </si>
  <si>
    <t>IQ.CPA.PROT.XQ</t>
  </si>
  <si>
    <t>CPIA public sector management and institutions cluster average (1=low to 6=high)</t>
  </si>
  <si>
    <t>IQ.CPA.PUBS.XQ</t>
  </si>
  <si>
    <t>CPIA efficiency of revenue mobilization rating (1=low to 6=high)</t>
  </si>
  <si>
    <t>IQ.CPA.REVN.XQ</t>
  </si>
  <si>
    <t>CPIA policies for social inclusion/equity cluster average (1=low to 6=high)</t>
  </si>
  <si>
    <t>IQ.CPA.SOCI.XQ</t>
  </si>
  <si>
    <t>CPIA structural policies cluster average (1=low to 6=high)</t>
  </si>
  <si>
    <t>IQ.CPA.STRC.XQ</t>
  </si>
  <si>
    <t>CPIA trade rating (1=low to 6=high)</t>
  </si>
  <si>
    <t>IQ.CPA.TRAD.XQ</t>
  </si>
  <si>
    <t>CPIA transparency, accountability, and corruption in the public sector rating (1=low to 6=high)</t>
  </si>
  <si>
    <t>IQ.CPA.TRAN.XQ</t>
  </si>
  <si>
    <t>Methodology assessment of statistical capacity (scale 0 - 100)</t>
  </si>
  <si>
    <t>IQ.SCI.MTHD</t>
  </si>
  <si>
    <t>Overall level of statistical capacity (scale 0 - 100)</t>
  </si>
  <si>
    <t>IQ.SCI.OVRL</t>
  </si>
  <si>
    <t>Periodicity and timeliness assessment of statistical capacity (scale 0 - 100)</t>
  </si>
  <si>
    <t>IQ.SCI.PRDC</t>
  </si>
  <si>
    <t>Source data assessment of statistical capacity (scale 0 - 100)</t>
  </si>
  <si>
    <t>IQ.SCI.SRCE</t>
  </si>
  <si>
    <t>Burden of customs procedure, WEF (1=extremely inefficient to 7=extremely efficient)</t>
  </si>
  <si>
    <t>IQ.WEF.CUST.XQ</t>
  </si>
  <si>
    <t>Quality of port infrastructure, WEF (1=extremely underdeveloped to 7=well developed and efficient by international standards)</t>
  </si>
  <si>
    <t>IQ.WEF.PORT.XQ</t>
  </si>
  <si>
    <t>Air transport, registered carrier departures worldwide</t>
  </si>
  <si>
    <t>IS.AIR.DPRT</t>
  </si>
  <si>
    <t>Air transport, freight (million ton-km)</t>
  </si>
  <si>
    <t>IS.AIR.GOOD.MT.K1</t>
  </si>
  <si>
    <t>Air transport, passengers carried</t>
  </si>
  <si>
    <t>IS.AIR.PSGR</t>
  </si>
  <si>
    <t>Railways, goods transported (million ton-km)</t>
  </si>
  <si>
    <t>IS.RRS.GOOD.MT.K6</t>
  </si>
  <si>
    <t>Railways, passengers carried (million passenger-km)</t>
  </si>
  <si>
    <t>IS.RRS.PASG.KM</t>
  </si>
  <si>
    <t>Rail lines (total route-km)</t>
  </si>
  <si>
    <t>IS.RRS.TOTL.KM</t>
  </si>
  <si>
    <t>Liner shipping connectivity index (maximum value in 2004 = 100)</t>
  </si>
  <si>
    <t>IS.SHP.GCNW.XQ</t>
  </si>
  <si>
    <t>Container port traffic (TEU: 20 foot equivalent units)</t>
  </si>
  <si>
    <t>IS.SHP.GOOD.TU</t>
  </si>
  <si>
    <t>Mobile cellular subscriptions</t>
  </si>
  <si>
    <t>IT.CEL.SETS</t>
  </si>
  <si>
    <t>Mobile cellular subscriptions (per 100 people)</t>
  </si>
  <si>
    <t>IT.CEL.SETS.P2</t>
  </si>
  <si>
    <t>Fixed telephone subscriptions</t>
  </si>
  <si>
    <t>IT.MLT.MAIN</t>
  </si>
  <si>
    <t>Fixed telephone subscriptions (per 100 people)</t>
  </si>
  <si>
    <t>IT.MLT.MAIN.P2</t>
  </si>
  <si>
    <t>Fixed broadband subscriptions</t>
  </si>
  <si>
    <t>IT.NET.BBND</t>
  </si>
  <si>
    <t>Fixed broadband subscriptions (per 100 people)</t>
  </si>
  <si>
    <t>IT.NET.BBND.P2</t>
  </si>
  <si>
    <t>Secure Internet servers</t>
  </si>
  <si>
    <t>IT.NET.SECR</t>
  </si>
  <si>
    <t>Secure Internet servers (per 1 million people)</t>
  </si>
  <si>
    <t>IT.NET.SECR.P6</t>
  </si>
  <si>
    <t>Internet users (per 100 people)</t>
  </si>
  <si>
    <t>IT.NET.USER.P2</t>
  </si>
  <si>
    <t>Lead time to export, median case (days)</t>
  </si>
  <si>
    <t>LP.EXP.DURS.MD</t>
  </si>
  <si>
    <t>Lead time to import, median case (days)</t>
  </si>
  <si>
    <t>LP.IMP.DURS.MD</t>
  </si>
  <si>
    <t>Logistics performance index: Efficiency of customs clearance process (1=low to 5=high)</t>
  </si>
  <si>
    <t>LP.LPI.CUST.XQ</t>
  </si>
  <si>
    <t>Logistics performance index: Quality of trade and transport-related infrastructure (1=low to 5=high)</t>
  </si>
  <si>
    <t>LP.LPI.INFR.XQ</t>
  </si>
  <si>
    <t>Logistics performance index: Ease of arranging competitively priced shipments (1=low to 5=high)</t>
  </si>
  <si>
    <t>LP.LPI.ITRN.XQ</t>
  </si>
  <si>
    <t>Logistics performance index: Competence and quality of logistics services (1=low to 5=high)</t>
  </si>
  <si>
    <t>LP.LPI.LOGS.XQ</t>
  </si>
  <si>
    <t>Logistics performance index: Overall (1=low to 5=high)</t>
  </si>
  <si>
    <t>LP.LPI.OVRL.XQ</t>
  </si>
  <si>
    <t>Logistics performance index: Frequency with which shipments reach consignee within scheduled or expected time (1=low to 5=high)</t>
  </si>
  <si>
    <t>LP.LPI.TIME.XQ</t>
  </si>
  <si>
    <t>Logistics performance index: Ability to track and trace consignments (1=low to 5=high)</t>
  </si>
  <si>
    <t>LP.LPI.TRAC.XQ</t>
  </si>
  <si>
    <t>Arms imports (SIPRI trend indicator values)</t>
  </si>
  <si>
    <t>MS.MIL.MPRT.KD</t>
  </si>
  <si>
    <t>Armed forces personnel, total</t>
  </si>
  <si>
    <t>MS.MIL.TOTL.P1</t>
  </si>
  <si>
    <t>Armed forces personnel (% of total labor force)</t>
  </si>
  <si>
    <t>MS.MIL.TOTL.TF.ZS</t>
  </si>
  <si>
    <t>Military expenditure (current LCU)</t>
  </si>
  <si>
    <t>MS.MIL.XPND.CN</t>
  </si>
  <si>
    <t>Military expenditure (% of GDP)</t>
  </si>
  <si>
    <t>MS.MIL.XPND.GD.ZS</t>
  </si>
  <si>
    <t>Military expenditure (% of central government expenditure)</t>
  </si>
  <si>
    <t>MS.MIL.XPND.ZS</t>
  </si>
  <si>
    <t>Arms exports (SIPRI trend indicator values)</t>
  </si>
  <si>
    <t>MS.MIL.XPRT.KD</t>
  </si>
  <si>
    <t>General government final consumption expenditure (current US$)</t>
  </si>
  <si>
    <t>NE.CON.GOVT.CD</t>
  </si>
  <si>
    <t>General government final consumption expenditure (current LCU)</t>
  </si>
  <si>
    <t>NE.CON.GOVT.CN</t>
  </si>
  <si>
    <t>General government final consumption expenditure (constant 2005 US$)</t>
  </si>
  <si>
    <t>NE.CON.GOVT.KD</t>
  </si>
  <si>
    <t>General government final consumption expenditure (annual % growth)</t>
  </si>
  <si>
    <t>NE.CON.GOVT.KD.ZG</t>
  </si>
  <si>
    <t>General government final consumption expenditure (constant LCU)</t>
  </si>
  <si>
    <t>NE.CON.GOVT.KN</t>
  </si>
  <si>
    <t>General government final consumption expenditure (% of GDP)</t>
  </si>
  <si>
    <t>NE.CON.GOVT.ZS</t>
  </si>
  <si>
    <t>Household final consumption expenditure, etc. (current US$)</t>
  </si>
  <si>
    <t>NE.CON.PETC.CD</t>
  </si>
  <si>
    <t>Household final consumption expenditure, etc. (current LCU)</t>
  </si>
  <si>
    <t>NE.CON.PETC.CN</t>
  </si>
  <si>
    <t>Household final consumption expenditure, etc. (constant 2005 US$)</t>
  </si>
  <si>
    <t>NE.CON.PETC.KD</t>
  </si>
  <si>
    <t>Household final consumption expenditure, etc. (annual % growth)</t>
  </si>
  <si>
    <t>NE.CON.PETC.KD.ZG</t>
  </si>
  <si>
    <t>Household final consumption expenditure, etc. (constant LCU)</t>
  </si>
  <si>
    <t>NE.CON.PETC.KN</t>
  </si>
  <si>
    <t>Household final consumption expenditure, etc. (% of GDP)</t>
  </si>
  <si>
    <t>NE.CON.PETC.ZS</t>
  </si>
  <si>
    <t>Household final consumption expenditure (current US$)</t>
  </si>
  <si>
    <t>NE.CON.PRVT.CD</t>
  </si>
  <si>
    <t>Household final consumption expenditure (current LCU)</t>
  </si>
  <si>
    <t>NE.CON.PRVT.CN</t>
  </si>
  <si>
    <t>Household final consumption expenditure (constant 2005 US$)</t>
  </si>
  <si>
    <t>NE.CON.PRVT.KD</t>
  </si>
  <si>
    <t>Household final consumption expenditure (annual % growth)</t>
  </si>
  <si>
    <t>NE.CON.PRVT.KD.ZG</t>
  </si>
  <si>
    <t>Household final consumption expenditure (constant LCU)</t>
  </si>
  <si>
    <t>NE.CON.PRVT.KN</t>
  </si>
  <si>
    <t>Household final consumption expenditure per capita (constant 2005 US$)</t>
  </si>
  <si>
    <t>NE.CON.PRVT.PC.KD</t>
  </si>
  <si>
    <t>Household final consumption expenditure per capita growth (annual %)</t>
  </si>
  <si>
    <t>NE.CON.PRVT.PC.KD.ZG</t>
  </si>
  <si>
    <t>Household final consumption expenditure, PPP (current international $)</t>
  </si>
  <si>
    <t>NE.CON.PRVT.PP.CD</t>
  </si>
  <si>
    <t>Household final consumption expenditure, PPP (constant 2011 international $)</t>
  </si>
  <si>
    <t>NE.CON.PRVT.PP.KD</t>
  </si>
  <si>
    <t>Final consumption expenditure, etc. (current US$)</t>
  </si>
  <si>
    <t>NE.CON.TETC.CD</t>
  </si>
  <si>
    <t>Final consumption expenditure, etc. (current LCU)</t>
  </si>
  <si>
    <t>NE.CON.TETC.CN</t>
  </si>
  <si>
    <t>Final consumption expenditure, etc. (constant 2005 US$)</t>
  </si>
  <si>
    <t>NE.CON.TETC.KD</t>
  </si>
  <si>
    <t>Final consumption expenditure, etc. (annual % growth)</t>
  </si>
  <si>
    <t>NE.CON.TETC.KD.ZG</t>
  </si>
  <si>
    <t>Final consumption expenditure, etc. (constant LCU)</t>
  </si>
  <si>
    <t>NE.CON.TETC.KN</t>
  </si>
  <si>
    <t>Final consumption expenditure, etc. (% of GDP)</t>
  </si>
  <si>
    <t>NE.CON.TETC.ZS</t>
  </si>
  <si>
    <t>Final consumption expenditure (current US$)</t>
  </si>
  <si>
    <t>NE.CON.TOTL.CD</t>
  </si>
  <si>
    <t>Final consumption expenditure (current LCU)</t>
  </si>
  <si>
    <t>NE.CON.TOTL.CN</t>
  </si>
  <si>
    <t>Final consumption expenditure (constant 2005 US$)</t>
  </si>
  <si>
    <t>NE.CON.TOTL.KD</t>
  </si>
  <si>
    <t>Final consumption expenditure (constant LCU)</t>
  </si>
  <si>
    <t>NE.CON.TOTL.KN</t>
  </si>
  <si>
    <t>Gross national expenditure deflator (base year varies by country)</t>
  </si>
  <si>
    <t>NE.DAB.DEFL.ZS</t>
  </si>
  <si>
    <t>Gross national expenditure (current US$)</t>
  </si>
  <si>
    <t>NE.DAB.TOTL.CD</t>
  </si>
  <si>
    <t>Gross national expenditure (current LCU)</t>
  </si>
  <si>
    <t>NE.DAB.TOTL.CN</t>
  </si>
  <si>
    <t>Gross national expenditure (constant 2005 US$)</t>
  </si>
  <si>
    <t>NE.DAB.TOTL.KD</t>
  </si>
  <si>
    <t>Gross national expenditure (constant LCU)</t>
  </si>
  <si>
    <t>NE.DAB.TOTL.KN</t>
  </si>
  <si>
    <t>Gross national expenditure (% of GDP)</t>
  </si>
  <si>
    <t>NE.DAB.TOTL.ZS</t>
  </si>
  <si>
    <t>Exports of goods and services (current US$)</t>
  </si>
  <si>
    <t>NE.EXP.GNFS.CD</t>
  </si>
  <si>
    <t>Exports of goods and services (current LCU)</t>
  </si>
  <si>
    <t>NE.EXP.GNFS.CN</t>
  </si>
  <si>
    <t>Exports of goods and services (constant 2005 US$)</t>
  </si>
  <si>
    <t>NE.EXP.GNFS.KD</t>
  </si>
  <si>
    <t>Exports of goods and services (annual % growth)</t>
  </si>
  <si>
    <t>NE.EXP.GNFS.KD.ZG</t>
  </si>
  <si>
    <t>Exports of goods and services (constant LCU)</t>
  </si>
  <si>
    <t>NE.EXP.GNFS.KN</t>
  </si>
  <si>
    <t>Exports of goods and services (% of GDP)</t>
  </si>
  <si>
    <t>NE.EXP.GNFS.ZS</t>
  </si>
  <si>
    <t>Gross fixed capital formation, private sector (current LCU)</t>
  </si>
  <si>
    <t>NE.GDI.FPRV.CN</t>
  </si>
  <si>
    <t>Gross fixed capital formation, private sector (% of GDP)</t>
  </si>
  <si>
    <t>NE.GDI.FPRV.ZS</t>
  </si>
  <si>
    <t>Gross fixed capital formation (current US$)</t>
  </si>
  <si>
    <t>NE.GDI.FTOT.CD</t>
  </si>
  <si>
    <t>Gross fixed capital formation (current LCU)</t>
  </si>
  <si>
    <t>NE.GDI.FTOT.CN</t>
  </si>
  <si>
    <t>Gross fixed capital formation (constant 2005 US$)</t>
  </si>
  <si>
    <t>NE.GDI.FTOT.KD</t>
  </si>
  <si>
    <t>Gross fixed capital formation (annual % growth)</t>
  </si>
  <si>
    <t>NE.GDI.FTOT.KD.ZG</t>
  </si>
  <si>
    <t>Gross fixed capital formation (constant LCU)</t>
  </si>
  <si>
    <t>NE.GDI.FTOT.KN</t>
  </si>
  <si>
    <t>Gross fixed capital formation (% of GDP)</t>
  </si>
  <si>
    <t>NE.GDI.FTOT.ZS</t>
  </si>
  <si>
    <t>Changes in inventories (current US$)</t>
  </si>
  <si>
    <t>NE.GDI.STKB.CD</t>
  </si>
  <si>
    <t>Changes in inventories (current LCU)</t>
  </si>
  <si>
    <t>NE.GDI.STKB.CN</t>
  </si>
  <si>
    <t>Changes in inventories (constant LCU)</t>
  </si>
  <si>
    <t>NE.GDI.STKB.KN</t>
  </si>
  <si>
    <t>Gross capital formation (current US$)</t>
  </si>
  <si>
    <t>NE.GDI.TOTL.CD</t>
  </si>
  <si>
    <t>Gross capital formation (current LCU)</t>
  </si>
  <si>
    <t>NE.GDI.TOTL.CN</t>
  </si>
  <si>
    <t>Gross capital formation (constant 2005 US$)</t>
  </si>
  <si>
    <t>NE.GDI.TOTL.KD</t>
  </si>
  <si>
    <t>Gross capital formation (annual % growth)</t>
  </si>
  <si>
    <t>NE.GDI.TOTL.KD.ZG</t>
  </si>
  <si>
    <t>Gross capital formation (constant LCU)</t>
  </si>
  <si>
    <t>NE.GDI.TOTL.KN</t>
  </si>
  <si>
    <t>Gross capital formation (% of GDP)</t>
  </si>
  <si>
    <t>NE.GDI.TOTL.ZS</t>
  </si>
  <si>
    <t>Imports of goods and services (current US$)</t>
  </si>
  <si>
    <t>NE.IMP.GNFS.CD</t>
  </si>
  <si>
    <t>Imports of goods and services (current LCU)</t>
  </si>
  <si>
    <t>NE.IMP.GNFS.CN</t>
  </si>
  <si>
    <t>Imports of goods and services (constant 2005 US$)</t>
  </si>
  <si>
    <t>NE.IMP.GNFS.KD</t>
  </si>
  <si>
    <t>Imports of goods and services (annual % growth)</t>
  </si>
  <si>
    <t>NE.IMP.GNFS.KD.ZG</t>
  </si>
  <si>
    <t>Imports of goods and services (constant LCU)</t>
  </si>
  <si>
    <t>NE.IMP.GNFS.KN</t>
  </si>
  <si>
    <t>Imports of goods and services (% of GDP)</t>
  </si>
  <si>
    <t>NE.IMP.GNFS.ZS</t>
  </si>
  <si>
    <t>External balance on goods and services (current US$)</t>
  </si>
  <si>
    <t>NE.RSB.GNFS.CD</t>
  </si>
  <si>
    <t>External balance on goods and services (current LCU)</t>
  </si>
  <si>
    <t>NE.RSB.GNFS.CN</t>
  </si>
  <si>
    <t>External balance on goods and services (constant LCU)</t>
  </si>
  <si>
    <t>NE.RSB.GNFS.KN</t>
  </si>
  <si>
    <t>External balance on goods and services (% of GDP)</t>
  </si>
  <si>
    <t>NE.RSB.GNFS.ZS</t>
  </si>
  <si>
    <t>Trade (% of GDP)</t>
  </si>
  <si>
    <t>NE.TRD.GNFS.ZS</t>
  </si>
  <si>
    <t>Agriculture, value added (current US$)</t>
  </si>
  <si>
    <t>NV.AGR.TOTL.CD</t>
  </si>
  <si>
    <t>Agriculture, value added (current LCU)</t>
  </si>
  <si>
    <t>NV.AGR.TOTL.CN</t>
  </si>
  <si>
    <t>Agriculture, value added (constant 2005 US$)</t>
  </si>
  <si>
    <t>NV.AGR.TOTL.KD</t>
  </si>
  <si>
    <t>Agriculture, value added (annual % growth)</t>
  </si>
  <si>
    <t>NV.AGR.TOTL.KD.ZG</t>
  </si>
  <si>
    <t>Agriculture, value added (constant LCU)</t>
  </si>
  <si>
    <t>NV.AGR.TOTL.KN</t>
  </si>
  <si>
    <t>Agriculture, value added (% of GDP)</t>
  </si>
  <si>
    <t>NV.AGR.TOTL.ZS</t>
  </si>
  <si>
    <t>Manufacturing, value added (current US$)</t>
  </si>
  <si>
    <t>NV.IND.MANF.CD</t>
  </si>
  <si>
    <t>Manufacturing, value added (current LCU)</t>
  </si>
  <si>
    <t>NV.IND.MANF.CN</t>
  </si>
  <si>
    <t>Manufacturing, value added (constant 2005 US$)</t>
  </si>
  <si>
    <t>NV.IND.MANF.KD</t>
  </si>
  <si>
    <t>Manufacturing, value added (annual % growth)</t>
  </si>
  <si>
    <t>NV.IND.MANF.KD.ZG</t>
  </si>
  <si>
    <t>Manufacturing, value added (constant LCU)</t>
  </si>
  <si>
    <t>NV.IND.MANF.KN</t>
  </si>
  <si>
    <t>Manufacturing, value added (% of GDP)</t>
  </si>
  <si>
    <t>NV.IND.MANF.ZS</t>
  </si>
  <si>
    <t>Industry, value added (current US$)</t>
  </si>
  <si>
    <t>NV.IND.TOTL.CD</t>
  </si>
  <si>
    <t>Industry, value added (current LCU)</t>
  </si>
  <si>
    <t>NV.IND.TOTL.CN</t>
  </si>
  <si>
    <t>Industry, value added (constant 2005 US$)</t>
  </si>
  <si>
    <t>NV.IND.TOTL.KD</t>
  </si>
  <si>
    <t>Industry, value added (annual % growth)</t>
  </si>
  <si>
    <t>NV.IND.TOTL.KD.ZG</t>
  </si>
  <si>
    <t>Industry, value added (constant LCU)</t>
  </si>
  <si>
    <t>NV.IND.TOTL.KN</t>
  </si>
  <si>
    <t>Industry, value added (% of GDP)</t>
  </si>
  <si>
    <t>NV.IND.TOTL.ZS</t>
  </si>
  <si>
    <t>Chemicals (% of value added in manufacturing)</t>
  </si>
  <si>
    <t>NV.MNF.CHEM.ZS.UN</t>
  </si>
  <si>
    <t>Food, beverages and tobacco (% of value added in manufacturing)</t>
  </si>
  <si>
    <t>NV.MNF.FBTO.ZS.UN</t>
  </si>
  <si>
    <t>Machinery and transport equipment (% of value added in manufacturing)</t>
  </si>
  <si>
    <t>NV.MNF.MTRN.ZS.UN</t>
  </si>
  <si>
    <t>Other manufacturing (% of value added in manufacturing)</t>
  </si>
  <si>
    <t>NV.MNF.OTHR.ZS.UN</t>
  </si>
  <si>
    <t>Textiles and clothing (% of value added in manufacturing)</t>
  </si>
  <si>
    <t>NV.MNF.TXTL.ZS.UN</t>
  </si>
  <si>
    <t>Services, etc., value added (current US$)</t>
  </si>
  <si>
    <t>NV.SRV.TETC.CD</t>
  </si>
  <si>
    <t>Services, etc., value added (current LCU)</t>
  </si>
  <si>
    <t>NV.SRV.TETC.CN</t>
  </si>
  <si>
    <t>Services, etc., value added (constant 2005 US$)</t>
  </si>
  <si>
    <t>NV.SRV.TETC.KD</t>
  </si>
  <si>
    <t>Services, etc., value added (annual % growth)</t>
  </si>
  <si>
    <t>NV.SRV.TETC.KD.ZG</t>
  </si>
  <si>
    <t>Services, etc., value added (constant LCU)</t>
  </si>
  <si>
    <t>NV.SRV.TETC.KN</t>
  </si>
  <si>
    <t>Services, etc., value added (% of GDP)</t>
  </si>
  <si>
    <t>NV.SRV.TETC.ZS</t>
  </si>
  <si>
    <t>Adjusted savings: education expenditure (current US$)</t>
  </si>
  <si>
    <t>NY.ADJ.AEDU.CD</t>
  </si>
  <si>
    <t>Adjusted savings: education expenditure (% of GNI)</t>
  </si>
  <si>
    <t>NY.ADJ.AEDU.GN.ZS</t>
  </si>
  <si>
    <t>Adjusted savings: carbon dioxide damage (current US$)</t>
  </si>
  <si>
    <t>NY.ADJ.DCO2.CD</t>
  </si>
  <si>
    <t>Adjusted savings: carbon dioxide damage (% of GNI)</t>
  </si>
  <si>
    <t>NY.ADJ.DCO2.GN.ZS</t>
  </si>
  <si>
    <t>Adjusted savings: net forest depletion (current US$)</t>
  </si>
  <si>
    <t>NY.ADJ.DFOR.CD</t>
  </si>
  <si>
    <t>Adjusted savings: net forest depletion (% of GNI)</t>
  </si>
  <si>
    <t>NY.ADJ.DFOR.GN.ZS</t>
  </si>
  <si>
    <t>Adjusted savings: consumption of fixed capital (current US$)</t>
  </si>
  <si>
    <t>NY.ADJ.DKAP.CD</t>
  </si>
  <si>
    <t>Adjusted savings: consumption of fixed capital (% of GNI)</t>
  </si>
  <si>
    <t>NY.ADJ.DKAP.GN.ZS</t>
  </si>
  <si>
    <t>Adjusted savings: mineral depletion (current US$)</t>
  </si>
  <si>
    <t>NY.ADJ.DMIN.CD</t>
  </si>
  <si>
    <t>Adjusted savings: mineral depletion (% of GNI)</t>
  </si>
  <si>
    <t>NY.ADJ.DMIN.GN.ZS</t>
  </si>
  <si>
    <t>Adjusted savings: energy depletion (current US$)</t>
  </si>
  <si>
    <t>NY.ADJ.DNGY.CD</t>
  </si>
  <si>
    <t>Adjusted savings: energy depletion (% of GNI)</t>
  </si>
  <si>
    <t>NY.ADJ.DNGY.GN.ZS</t>
  </si>
  <si>
    <t>Adjusted savings: particulate emission damage (current US$)</t>
  </si>
  <si>
    <t>NY.ADJ.DPEM.CD</t>
  </si>
  <si>
    <t>Adjusted savings: particulate emission damage (% of GNI)</t>
  </si>
  <si>
    <t>NY.ADJ.DPEM.GN.ZS</t>
  </si>
  <si>
    <t>Adjusted savings: natural resources depletion (% of GNI)</t>
  </si>
  <si>
    <t>NY.ADJ.DRES.GN.ZS</t>
  </si>
  <si>
    <t>Adjusted savings: gross savings (% of GNI)</t>
  </si>
  <si>
    <t>NY.ADJ.ICTR.GN.ZS</t>
  </si>
  <si>
    <t>Adjusted savings: net national savings (current US$)</t>
  </si>
  <si>
    <t>NY.ADJ.NNAT.CD</t>
  </si>
  <si>
    <t>Adjusted savings: net national savings (% of GNI)</t>
  </si>
  <si>
    <t>NY.ADJ.NNAT.GN.ZS</t>
  </si>
  <si>
    <t>Adjusted net national income (current US$)</t>
  </si>
  <si>
    <t>NY.ADJ.NNTY.CD</t>
  </si>
  <si>
    <t>Adjusted net national income (constant 2005 US$)</t>
  </si>
  <si>
    <t>NY.ADJ.NNTY.KD</t>
  </si>
  <si>
    <t>Adjusted net national income (annual % growth)</t>
  </si>
  <si>
    <t>NY.ADJ.NNTY.KD.ZG</t>
  </si>
  <si>
    <t>Adjusted net national income per capita (current US$)</t>
  </si>
  <si>
    <t>NY.ADJ.NNTY.PC.CD</t>
  </si>
  <si>
    <t>Adjusted net national income per capita (constant 2005 US$)</t>
  </si>
  <si>
    <t>NY.ADJ.NNTY.PC.KD</t>
  </si>
  <si>
    <t>Adjusted net national income per capita (annual % growth)</t>
  </si>
  <si>
    <t>NY.ADJ.NNTY.PC.KD.ZG</t>
  </si>
  <si>
    <t>Adjusted net savings, including particulate emission damage (current US$)</t>
  </si>
  <si>
    <t>NY.ADJ.SVNG.CD</t>
  </si>
  <si>
    <t>Adjusted net savings, including particulate emission damage (% of GNI)</t>
  </si>
  <si>
    <t>NY.ADJ.SVNG.GN.ZS</t>
  </si>
  <si>
    <t>Adjusted net savings, excluding particulate emission damage (current US$)</t>
  </si>
  <si>
    <t>NY.ADJ.SVNX.CD</t>
  </si>
  <si>
    <t>Adjusted net savings, excluding particulate emission damage (% of GNI)</t>
  </si>
  <si>
    <t>NY.ADJ.SVNX.GN.ZS</t>
  </si>
  <si>
    <t>Exports as a capacity to import (constant LCU)</t>
  </si>
  <si>
    <t>NY.EXP.CAPM.KN</t>
  </si>
  <si>
    <t>Coal rents (% of GDP)</t>
  </si>
  <si>
    <t>NY.GDP.COAL.RT.ZS</t>
  </si>
  <si>
    <t>Inflation, GDP deflator (annual %)</t>
  </si>
  <si>
    <t>NY.GDP.DEFL.KD.ZG</t>
  </si>
  <si>
    <t>GDP deflator (base year varies by country)</t>
  </si>
  <si>
    <t>NY.GDP.DEFL.ZS</t>
  </si>
  <si>
    <t>Discrepancy in expenditure estimate of GDP (current LCU)</t>
  </si>
  <si>
    <t>NY.GDP.DISC.CN</t>
  </si>
  <si>
    <t>Discrepancy in expenditure estimate of GDP (constant LCU)</t>
  </si>
  <si>
    <t>NY.GDP.DISC.KN</t>
  </si>
  <si>
    <t>Gross value added at factor cost (current US$)</t>
  </si>
  <si>
    <t>NY.GDP.FCST.CD</t>
  </si>
  <si>
    <t>Gross value added at factor cost (current LCU)</t>
  </si>
  <si>
    <t>NY.GDP.FCST.CN</t>
  </si>
  <si>
    <t>Gross value added at factor cost (constant 2005 US$)</t>
  </si>
  <si>
    <t>NY.GDP.FCST.KD</t>
  </si>
  <si>
    <t>Gross value added at factor cost (constant LCU)</t>
  </si>
  <si>
    <t>NY.GDP.FCST.KN</t>
  </si>
  <si>
    <t>Forest rents (% of GDP)</t>
  </si>
  <si>
    <t>NY.GDP.FRST.RT.ZS</t>
  </si>
  <si>
    <t>Mineral rents (% of GDP)</t>
  </si>
  <si>
    <t>NY.GDP.MINR.RT.ZS</t>
  </si>
  <si>
    <t>GDP at market prices (current US$)</t>
  </si>
  <si>
    <t>NY.GDP.MKTP.CD</t>
  </si>
  <si>
    <t>GDP (current LCU)</t>
  </si>
  <si>
    <t>NY.GDP.MKTP.CN</t>
  </si>
  <si>
    <t>GDP at market prices (constant 2005 US$)</t>
  </si>
  <si>
    <t>NY.GDP.MKTP.KD</t>
  </si>
  <si>
    <t>GDP growth (annual %)</t>
  </si>
  <si>
    <t>NY.GDP.MKTP.KD.ZG</t>
  </si>
  <si>
    <t>GDP (constant LCU)</t>
  </si>
  <si>
    <t>NY.GDP.MKTP.KN</t>
  </si>
  <si>
    <t>GDP, PPP (current international $)</t>
  </si>
  <si>
    <t>NY.GDP.MKTP.PP.CD</t>
  </si>
  <si>
    <t>GDP, PPP (constant 2011 international $)</t>
  </si>
  <si>
    <t>NY.GDP.MKTP.PP.KD</t>
  </si>
  <si>
    <t>Natural gas rents (% of GDP)</t>
  </si>
  <si>
    <t>NY.GDP.NGAS.RT.ZS</t>
  </si>
  <si>
    <t>GDP per capita (current US$)</t>
  </si>
  <si>
    <t>NY.GDP.PCAP.CD</t>
  </si>
  <si>
    <t>GDP per capita (current LCU)</t>
  </si>
  <si>
    <t>NY.GDP.PCAP.CN</t>
  </si>
  <si>
    <t>GDP per capita (constant 2005 US$)</t>
  </si>
  <si>
    <t>NY.GDP.PCAP.KD</t>
  </si>
  <si>
    <t>GDP per capita growth (annual %)</t>
  </si>
  <si>
    <t>NY.GDP.PCAP.KD.ZG</t>
  </si>
  <si>
    <t>GDP per capita (constant LCU)</t>
  </si>
  <si>
    <t>NY.GDP.PCAP.KN</t>
  </si>
  <si>
    <t>GDP per capita, PPP (current international $)</t>
  </si>
  <si>
    <t>NY.GDP.PCAP.PP.CD</t>
  </si>
  <si>
    <t>GDP per capita, PPP (constant 2011 international $)</t>
  </si>
  <si>
    <t>NY.GDP.PCAP.PP.KD</t>
  </si>
  <si>
    <t>Oil rents (% of GDP)</t>
  </si>
  <si>
    <t>NY.GDP.PETR.RT.ZS</t>
  </si>
  <si>
    <t>Total natural resources rents (% of GDP)</t>
  </si>
  <si>
    <t>NY.GDP.TOTL.RT.ZS</t>
  </si>
  <si>
    <t>Gross domestic savings (current US$)</t>
  </si>
  <si>
    <t>NY.GDS.TOTL.CD</t>
  </si>
  <si>
    <t>Gross domestic savings (current LCU)</t>
  </si>
  <si>
    <t>NY.GDS.TOTL.CN</t>
  </si>
  <si>
    <t>Gross domestic savings (% of GDP)</t>
  </si>
  <si>
    <t>NY.GDS.TOTL.ZS</t>
  </si>
  <si>
    <t>Gross domestic income (constant 2005 US$)</t>
  </si>
  <si>
    <t>NY.GDY.TOTL.KD</t>
  </si>
  <si>
    <t>Gross domestic income (constant LCU)</t>
  </si>
  <si>
    <t>NY.GDY.TOTL.KN</t>
  </si>
  <si>
    <t>GNI, Atlas method (current US$)</t>
  </si>
  <si>
    <t>NY.GNP.ATLS.CD</t>
  </si>
  <si>
    <t>GNI (current US$)</t>
  </si>
  <si>
    <t>NY.GNP.MKTP.CD</t>
  </si>
  <si>
    <t>GNI (current LCU)</t>
  </si>
  <si>
    <t>NY.GNP.MKTP.CN</t>
  </si>
  <si>
    <t>GNI (constant 2005 US$)</t>
  </si>
  <si>
    <t>NY.GNP.MKTP.KD</t>
  </si>
  <si>
    <t>GNI growth (annual %)</t>
  </si>
  <si>
    <t>NY.GNP.MKTP.KD.ZG</t>
  </si>
  <si>
    <t>GNI (constant LCU)</t>
  </si>
  <si>
    <t>NY.GNP.MKTP.KN</t>
  </si>
  <si>
    <t>GNI, PPP (current international $)</t>
  </si>
  <si>
    <t>NY.GNP.MKTP.PP.CD</t>
  </si>
  <si>
    <t>GNI, PPP (constant 2011 international $)</t>
  </si>
  <si>
    <t>NY.GNP.MKTP.PP.KD</t>
  </si>
  <si>
    <t>GNI per capita, Atlas method (current US$)</t>
  </si>
  <si>
    <t>NY.GNP.PCAP.CD</t>
  </si>
  <si>
    <t>GNI per capita (current LCU)</t>
  </si>
  <si>
    <t>NY.GNP.PCAP.CN</t>
  </si>
  <si>
    <t>GNI per capita (constant 2005 US$)</t>
  </si>
  <si>
    <t>NY.GNP.PCAP.KD</t>
  </si>
  <si>
    <t>GNI per capita growth (annual %)</t>
  </si>
  <si>
    <t>NY.GNP.PCAP.KD.ZG</t>
  </si>
  <si>
    <t>GNI per capita (constant LCU)</t>
  </si>
  <si>
    <t>NY.GNP.PCAP.KN</t>
  </si>
  <si>
    <t>GNI per capita, PPP (current international $)</t>
  </si>
  <si>
    <t>NY.GNP.PCAP.PP.CD</t>
  </si>
  <si>
    <t>GNI per capita, PPP (constant 2011 international $)</t>
  </si>
  <si>
    <t>NY.GNP.PCAP.PP.KD</t>
  </si>
  <si>
    <t>Gross savings (current US$)</t>
  </si>
  <si>
    <t>NY.GNS.ICTR.CD</t>
  </si>
  <si>
    <t>Gross savings (current LCU)</t>
  </si>
  <si>
    <t>NY.GNS.ICTR.CN</t>
  </si>
  <si>
    <t>Gross savings (% of GNI)</t>
  </si>
  <si>
    <t>NY.GNS.ICTR.GN.ZS</t>
  </si>
  <si>
    <t>Gross savings (% of GDP)</t>
  </si>
  <si>
    <t>NY.GNS.ICTR.ZS</t>
  </si>
  <si>
    <t>Net income from abroad (current US$)</t>
  </si>
  <si>
    <t>NY.GSR.NFCY.CD</t>
  </si>
  <si>
    <t>Net income from abroad (current LCU)</t>
  </si>
  <si>
    <t>NY.GSR.NFCY.CN</t>
  </si>
  <si>
    <t>Net income from abroad (constant LCU)</t>
  </si>
  <si>
    <t>NY.GSR.NFCY.KN</t>
  </si>
  <si>
    <t>Net taxes on products (current US$)</t>
  </si>
  <si>
    <t>NY.TAX.NIND.CD</t>
  </si>
  <si>
    <t>Net taxes on products (current LCU)</t>
  </si>
  <si>
    <t>NY.TAX.NIND.CN</t>
  </si>
  <si>
    <t>Net taxes on products (constant LCU)</t>
  </si>
  <si>
    <t>NY.TAX.NIND.KN</t>
  </si>
  <si>
    <t>Net current transfers from abroad (current US$)</t>
  </si>
  <si>
    <t>NY.TRF.NCTR.CD</t>
  </si>
  <si>
    <t>Net current transfers from abroad (current LCU)</t>
  </si>
  <si>
    <t>NY.TRF.NCTR.CN</t>
  </si>
  <si>
    <t>Net current transfers from abroad (constant LCU)</t>
  </si>
  <si>
    <t>NY.TRF.NCTR.KN</t>
  </si>
  <si>
    <t>Terms of trade adjustment (constant LCU)</t>
  </si>
  <si>
    <t>NY.TTF.GNFS.KN</t>
  </si>
  <si>
    <t>DEC alternative conversion factor (LCU per US$)</t>
  </si>
  <si>
    <t>PA.NUS.ATLS</t>
  </si>
  <si>
    <t>Official exchange rate (LCU per US$, period average)</t>
  </si>
  <si>
    <t>PA.NUS.FCRF</t>
  </si>
  <si>
    <t>PPP conversion factor, GDP (LCU per international $)</t>
  </si>
  <si>
    <t>PA.NUS.PPP</t>
  </si>
  <si>
    <t>2005 PPP conversion factor, GDP (LCU per international $)</t>
  </si>
  <si>
    <t>PA.NUS.PPP.05</t>
  </si>
  <si>
    <t>Price level ratio of PPP conversion factor (GDP) to market exchange rate</t>
  </si>
  <si>
    <t>PA.NUS.PPPC.RF</t>
  </si>
  <si>
    <t>PPP conversion factor, private consumption (LCU per international $)</t>
  </si>
  <si>
    <t>PA.NUS.PRVT.PP</t>
  </si>
  <si>
    <t>2005 PPP conversion factor, private consumption (LCU per international $)</t>
  </si>
  <si>
    <t>PA.NUS.PRVT.PP.05</t>
  </si>
  <si>
    <t>Adequacy of social protection and labor programs (% of total welfare of beneficiary households)</t>
  </si>
  <si>
    <t>per_allsp.adq_pop_tot</t>
  </si>
  <si>
    <t>Benefits incidence in poorest quintile (%) -All Social Protection and Labor</t>
  </si>
  <si>
    <t>per_allsp.ben_q1_tot</t>
  </si>
  <si>
    <t>Coverage (%) -All Social Protection and Labor</t>
  </si>
  <si>
    <t>per_allsp.cov_pop_tot</t>
  </si>
  <si>
    <t>Adequacy of unemployment benefits and ALMP (% of total welfare of beneficiary households)</t>
  </si>
  <si>
    <t>per_lm_alllm.adq_pop_tot</t>
  </si>
  <si>
    <t>Benefits incidence in poorest quintile (%) - All Labor Market</t>
  </si>
  <si>
    <t>per_lm_alllm.ben_q1_tot</t>
  </si>
  <si>
    <t>Coverage (%) - All Labor Market</t>
  </si>
  <si>
    <t>per_lm_alllm.cov_pop_tot</t>
  </si>
  <si>
    <t>Adequacy of social safety net programs (% of total welfare of beneficiary households)</t>
  </si>
  <si>
    <t>per_sa_allsa.adq_pop_tot</t>
  </si>
  <si>
    <t>Benefits incidence in poorest quintile (%) - All Social Assistance</t>
  </si>
  <si>
    <t>per_sa_allsa.ben_q1_tot</t>
  </si>
  <si>
    <t>Coverage (%) - All Social Assistance</t>
  </si>
  <si>
    <t>per_sa_allsa.cov_pop_tot</t>
  </si>
  <si>
    <t>Adequacy of social insurance programs (% of total welfare of beneficiary households)</t>
  </si>
  <si>
    <t>per_si_allsi.adq_pop_tot</t>
  </si>
  <si>
    <t>Benefits incidence in poorest quintile (%) - All Social Insurance</t>
  </si>
  <si>
    <t>per_si_allsi.ben_q1_tot</t>
  </si>
  <si>
    <t>Coverage (%) - All Social Insurance</t>
  </si>
  <si>
    <t>per_si_allsi.cov_pop_tot</t>
  </si>
  <si>
    <t>Real effective exchange rate index (2010 = 100)</t>
  </si>
  <si>
    <t>PX.REX.REER</t>
  </si>
  <si>
    <t>Youth literacy rate, population 15-24 years, female (%)</t>
  </si>
  <si>
    <t>SE.ADT.1524.LT.FE.ZS</t>
  </si>
  <si>
    <t>Youth literacy rate, population 15-24 years, gender parity index (GPI)</t>
  </si>
  <si>
    <t>SE.ADT.1524.LT.FM.ZS</t>
  </si>
  <si>
    <t>Youth literacy rate, population 15-24 years, male (%)</t>
  </si>
  <si>
    <t>SE.ADT.1524.LT.MA.ZS</t>
  </si>
  <si>
    <t>Youth literacy rate, population 15-24 years, both sexes (%)</t>
  </si>
  <si>
    <t>SE.ADT.1524.LT.ZS</t>
  </si>
  <si>
    <t>Adult literacy rate, population 15+ years, female (%)</t>
  </si>
  <si>
    <t>SE.ADT.LITR.FE.ZS</t>
  </si>
  <si>
    <t>Adult literacy rate, population 15+ years, male (%)</t>
  </si>
  <si>
    <t>SE.ADT.LITR.MA.ZS</t>
  </si>
  <si>
    <t>Adult literacy rate, population 15+ years, both sexes (%)</t>
  </si>
  <si>
    <t>SE.ADT.LITR.ZS</t>
  </si>
  <si>
    <t>Duration of compulsory education (years)</t>
  </si>
  <si>
    <t>SE.COM.DURS</t>
  </si>
  <si>
    <t>Gross enrolment ratio, primary, gender parity index (GPI)</t>
  </si>
  <si>
    <t>SE.ENR.PRIM.FM.ZS</t>
  </si>
  <si>
    <t>Gross enrolment ratio, primary and secondary, gender parity index (GPI)</t>
  </si>
  <si>
    <t>SE.ENR.PRSC.FM.ZS</t>
  </si>
  <si>
    <t>Gross enrolment ratio, secondary, gender parity index (GPI)</t>
  </si>
  <si>
    <t>SE.ENR.SECO.FM.ZS</t>
  </si>
  <si>
    <t>Gross enrolment ratio, tertiary, gender parity index (GPI)</t>
  </si>
  <si>
    <t>SE.ENR.TERT.FM.ZS</t>
  </si>
  <si>
    <t>Preprimary education, duration (years)</t>
  </si>
  <si>
    <t>SE.PRE.DURS</t>
  </si>
  <si>
    <t>Pupil-teacher ratio in pre-primary education (headcount basis)</t>
  </si>
  <si>
    <t>SE.PRE.ENRL.TC.ZS</t>
  </si>
  <si>
    <t>Gross enrolment ratio, pre-primary, both sexes (%)</t>
  </si>
  <si>
    <t>SE.PRE.ENRR</t>
  </si>
  <si>
    <t>Gross enrolment ratio, pre-primary, female (%)</t>
  </si>
  <si>
    <t>SE.PRE.ENRR.FE</t>
  </si>
  <si>
    <t>Gross enrolment ratio, pre-primary, male (%)</t>
  </si>
  <si>
    <t>SE.PRE.ENRR.MA</t>
  </si>
  <si>
    <t>Trained teachers in preprimary education, female (% of female teachers)</t>
  </si>
  <si>
    <t>SE.PRE.TCAQ.FE.ZS</t>
  </si>
  <si>
    <t>Trained teachers in preprimary education, male (% of male teachers)</t>
  </si>
  <si>
    <t>SE.PRE.TCAQ.MA.ZS</t>
  </si>
  <si>
    <t>Trained teachers in preprimary education (% of total teachers)</t>
  </si>
  <si>
    <t>SE.PRE.TCAQ.ZS</t>
  </si>
  <si>
    <t>Official entrance age to primary education (years)</t>
  </si>
  <si>
    <t>SE.PRM.AGES</t>
  </si>
  <si>
    <t>Primary completion rate, female (%)</t>
  </si>
  <si>
    <t>SE.PRM.CMPT.FE.ZS</t>
  </si>
  <si>
    <t>Primary completion rate, male (%)</t>
  </si>
  <si>
    <t>SE.PRM.CMPT.MA.ZS</t>
  </si>
  <si>
    <t>Primary completion rate, both sexes (%)</t>
  </si>
  <si>
    <t>SE.PRM.CMPT.ZS</t>
  </si>
  <si>
    <t>Theoretical duration of primary education (years)</t>
  </si>
  <si>
    <t>SE.PRM.DURS</t>
  </si>
  <si>
    <t>Enrolment in primary education, both sexes (number)</t>
  </si>
  <si>
    <t>SE.PRM.ENRL</t>
  </si>
  <si>
    <t>Percentage of students in primary education who are female (%)</t>
  </si>
  <si>
    <t>SE.PRM.ENRL.FE.ZS</t>
  </si>
  <si>
    <t>Pupil-teacher ratio in primary education (headcount basis)</t>
  </si>
  <si>
    <t>SE.PRM.ENRL.TC.ZS</t>
  </si>
  <si>
    <t>Gross enrollment ratio, primary, both sexes (%)</t>
  </si>
  <si>
    <t>SE.PRM.ENRR</t>
  </si>
  <si>
    <t>Gross enrolment ratio, primary, female (%)</t>
  </si>
  <si>
    <t>SE.PRM.ENRR.FE</t>
  </si>
  <si>
    <t>Gross enrolment ratio, primary, male (%)</t>
  </si>
  <si>
    <t>SE.PRM.ENRR.MA</t>
  </si>
  <si>
    <t>Gross intake ratio to Grade 1 of primary education, female (%)</t>
  </si>
  <si>
    <t>SE.PRM.GINT.FE.ZS</t>
  </si>
  <si>
    <t>Gross intake ratio to Grade 1 of primary education, male (%)</t>
  </si>
  <si>
    <t>SE.PRM.GINT.MA.ZS</t>
  </si>
  <si>
    <t>Gross intake ratio to Grade 1 of primary education, both sexes (%)</t>
  </si>
  <si>
    <t>SE.PRM.GINT.ZS</t>
  </si>
  <si>
    <t>Net enrolment rate, primary, both sexes (%)</t>
  </si>
  <si>
    <t>SE.PRM.NENR</t>
  </si>
  <si>
    <t>Net enrolment rate, primary, female (%)</t>
  </si>
  <si>
    <t>SE.PRM.NENR.FE</t>
  </si>
  <si>
    <t>Net enrolment rate, primary, male (%)</t>
  </si>
  <si>
    <t>SE.PRM.NENR.MA</t>
  </si>
  <si>
    <t>Net intake rate to Grade 1 of primary education, female (%)</t>
  </si>
  <si>
    <t>SE.PRM.NINT.FE.ZS</t>
  </si>
  <si>
    <t>Net intake rate to Grade 1 of primary education, male (%)</t>
  </si>
  <si>
    <t>SE.PRM.NINT.MA.ZS</t>
  </si>
  <si>
    <t>Net intake rate to Grade 1 of primary education, both sexes (%)</t>
  </si>
  <si>
    <t>SE.PRM.NINT.ZS</t>
  </si>
  <si>
    <t>Over-age students, primary, female (% of female enrollment)</t>
  </si>
  <si>
    <t>SE.PRM.OENR.FE.ZS</t>
  </si>
  <si>
    <t>Over-age students, primary, male (% of male enrollment)</t>
  </si>
  <si>
    <t>SE.PRM.OENR.MA.ZS</t>
  </si>
  <si>
    <t>Over-age students, primary (% of enrollment)</t>
  </si>
  <si>
    <t>SE.PRM.OENR.ZS</t>
  </si>
  <si>
    <t>Percentage of enrolment in primary education in private institutions (%)</t>
  </si>
  <si>
    <t>SE.PRM.PRIV.ZS</t>
  </si>
  <si>
    <t>Survival rate to Grade 5 of primary education, female (%)</t>
  </si>
  <si>
    <t>SE.PRM.PRS5.FE.ZS</t>
  </si>
  <si>
    <t>Survival rate to Grade 5 of primary education, male (%)</t>
  </si>
  <si>
    <t>SE.PRM.PRS5.MA.ZS</t>
  </si>
  <si>
    <t>Survival rate to Grade 5 of primary education, both sexes (%)</t>
  </si>
  <si>
    <t>SE.PRM.PRS5.ZS</t>
  </si>
  <si>
    <t>Survival rate to the last grade of primary education, female (%)</t>
  </si>
  <si>
    <t>SE.PRM.PRSL.FE.ZS</t>
  </si>
  <si>
    <t>Survival rate to the last grade of primary education, male (%)</t>
  </si>
  <si>
    <t>SE.PRM.PRSL.MA.ZS</t>
  </si>
  <si>
    <t>Survival rate to the last grade of primary education, both sexes (%)</t>
  </si>
  <si>
    <t>SE.PRM.PRSL.ZS</t>
  </si>
  <si>
    <t>Percentage of repeaters in primary education, all grades, female (%)</t>
  </si>
  <si>
    <t>SE.PRM.REPT.FE.ZS</t>
  </si>
  <si>
    <t>Percentage of repeaters in primary education, all grades, male (%)</t>
  </si>
  <si>
    <t>SE.PRM.REPT.MA.ZS</t>
  </si>
  <si>
    <t>Percentage of repeaters in primary education, all grades, both sexes (%)</t>
  </si>
  <si>
    <t>SE.PRM.REPT.ZS</t>
  </si>
  <si>
    <t>Percentage of female teachers in primary education who are trained, female (%)</t>
  </si>
  <si>
    <t>SE.PRM.TCAQ.FE.ZS</t>
  </si>
  <si>
    <t>Percentage of male teachers in primary education who are trained, male (%)</t>
  </si>
  <si>
    <t>SE.PRM.TCAQ.MA.ZS</t>
  </si>
  <si>
    <t>Percentage of teachers in primary education who are trained, both sexes (%)</t>
  </si>
  <si>
    <t>SE.PRM.TCAQ.ZS</t>
  </si>
  <si>
    <t>Teachers in primary education, both sexes (number)</t>
  </si>
  <si>
    <t>SE.PRM.TCHR</t>
  </si>
  <si>
    <t>Percentage of teachers in primary education who are female (%)</t>
  </si>
  <si>
    <t>SE.PRM.TCHR.FE.ZS</t>
  </si>
  <si>
    <t>Adjusted net enrolment rate, primary, both sexes (%)</t>
  </si>
  <si>
    <t>SE.PRM.TENR</t>
  </si>
  <si>
    <t>Adjusted net enrolment rate, primary, female (%)</t>
  </si>
  <si>
    <t>SE.PRM.TENR.FE</t>
  </si>
  <si>
    <t>Adjusted net enrolment rate, primary, male (%)</t>
  </si>
  <si>
    <t>SE.PRM.TENR.MA</t>
  </si>
  <si>
    <t>Out-of-school children of primary school age, both sexes (number)</t>
  </si>
  <si>
    <t>SE.PRM.UNER</t>
  </si>
  <si>
    <t>Out-of-school children of primary school age, female (number)</t>
  </si>
  <si>
    <t>SE.PRM.UNER.FE</t>
  </si>
  <si>
    <t>Children out of school, female (% of female primary school age)</t>
  </si>
  <si>
    <t>SE.PRM.UNER.FE.ZS</t>
  </si>
  <si>
    <t>Out-of-school children of primary school age, male (number)</t>
  </si>
  <si>
    <t>SE.PRM.UNER.MA</t>
  </si>
  <si>
    <t>Children out of school, male (% of male primary school age)</t>
  </si>
  <si>
    <t>SE.PRM.UNER.MA.ZS</t>
  </si>
  <si>
    <t>Children out of school (% of primary school age)</t>
  </si>
  <si>
    <t>SE.PRM.UNER.ZS</t>
  </si>
  <si>
    <t>Official entrance age to lower secondary education (years)</t>
  </si>
  <si>
    <t>SE.SEC.AGES</t>
  </si>
  <si>
    <t>Lower secondary completion rate, female (%)</t>
  </si>
  <si>
    <t>SE.SEC.CMPT.LO.FE.ZS</t>
  </si>
  <si>
    <t>Lower secondary completion rate, male (%)</t>
  </si>
  <si>
    <t>SE.SEC.CMPT.LO.MA.ZS</t>
  </si>
  <si>
    <t>Lower secondary completion rate, both sexes (%)</t>
  </si>
  <si>
    <t>SE.SEC.CMPT.LO.ZS</t>
  </si>
  <si>
    <t>Theoretical duration of secondary education (years)</t>
  </si>
  <si>
    <t>SE.SEC.DURS</t>
  </si>
  <si>
    <t>Enrolment in secondary education, both sexes (number)</t>
  </si>
  <si>
    <t>SE.SEC.ENRL</t>
  </si>
  <si>
    <t>Percentage of students in secondary education who are female (%)</t>
  </si>
  <si>
    <t>SE.SEC.ENRL.FE.ZS</t>
  </si>
  <si>
    <t>Enrolment in secondary general, both sexes (number)</t>
  </si>
  <si>
    <t>SE.SEC.ENRL.GC</t>
  </si>
  <si>
    <t>Percentage of students in secondary general education who are female (%)</t>
  </si>
  <si>
    <t>SE.SEC.ENRL.GC.FE.ZS</t>
  </si>
  <si>
    <t>Pupil-teacher ratio, lower secondary</t>
  </si>
  <si>
    <t>SE.SEC.ENRL.LO.TC.ZS</t>
  </si>
  <si>
    <t>Pupil-teacher ratio in secondary education (headcount basis)</t>
  </si>
  <si>
    <t>SE.SEC.ENRL.TC.ZS</t>
  </si>
  <si>
    <t>Pupil-teacher ratio, upper secondary</t>
  </si>
  <si>
    <t>SE.SEC.ENRL.UP.TC.ZS</t>
  </si>
  <si>
    <t>Enrolment in secondary vocational, both sexes (number)</t>
  </si>
  <si>
    <t>SE.SEC.ENRL.VO</t>
  </si>
  <si>
    <t>Percentage of students in secondary vocational education who are female (%)</t>
  </si>
  <si>
    <t>SE.SEC.ENRL.VO.FE.ZS</t>
  </si>
  <si>
    <t>Gross enrolment ratio, secondary, both sexes (%)</t>
  </si>
  <si>
    <t>SE.SEC.ENRR</t>
  </si>
  <si>
    <t>Gross enrolment ratio, secondary, female (%)</t>
  </si>
  <si>
    <t>SE.SEC.ENRR.FE</t>
  </si>
  <si>
    <t>Gross enrolment ratio, secondary, male (%)</t>
  </si>
  <si>
    <t>SE.SEC.ENRR.MA</t>
  </si>
  <si>
    <t>Net enrolment rate, secondary, both sexes (%)</t>
  </si>
  <si>
    <t>SE.SEC.NENR</t>
  </si>
  <si>
    <t>Net enrolment rate, secondary, female (%)</t>
  </si>
  <si>
    <t>SE.SEC.NENR.FE</t>
  </si>
  <si>
    <t>Net enrolment rate, secondary, male (%)</t>
  </si>
  <si>
    <t>SE.SEC.NENR.MA</t>
  </si>
  <si>
    <t>Percentage of enrolment in secondary education in private institutions (%)</t>
  </si>
  <si>
    <t>SE.SEC.PRIV.ZS</t>
  </si>
  <si>
    <t>Effective transition rate from primary to lower secondary general education, female (%)</t>
  </si>
  <si>
    <t>SE.SEC.PROG.FE.ZS</t>
  </si>
  <si>
    <t>Effective transition rate from primary to lower secondary general education, male (%)</t>
  </si>
  <si>
    <t>SE.SEC.PROG.MA.ZS</t>
  </si>
  <si>
    <t>Effective transition rate from primary to lower secondary general education, both sexes (%)</t>
  </si>
  <si>
    <t>SE.SEC.PROG.ZS</t>
  </si>
  <si>
    <t>Percentage of female teachers in secondary education who are trained, female (%)</t>
  </si>
  <si>
    <t>SE.SEC.TCAQ.FE.ZS</t>
  </si>
  <si>
    <t>Trained teachers in lower secondary education, female (% of female teachers)</t>
  </si>
  <si>
    <t>SE.SEC.TCAQ.LO.FE.ZS</t>
  </si>
  <si>
    <t>Trained teachers in lower secondary education, male (% of male teachers)</t>
  </si>
  <si>
    <t>SE.SEC.TCAQ.LO.MA.ZS</t>
  </si>
  <si>
    <t>Trained teachers in lower secondary education (% of total teachers)</t>
  </si>
  <si>
    <t>SE.SEC.TCAQ.LO.ZS</t>
  </si>
  <si>
    <t>Percentage of male teachers in secondary education who are trained, male (%)</t>
  </si>
  <si>
    <t>SE.SEC.TCAQ.MA.ZS</t>
  </si>
  <si>
    <t>Trained teachers in upper secondary education, female (% of female teachers)</t>
  </si>
  <si>
    <t>SE.SEC.TCAQ.UP.FE.ZS</t>
  </si>
  <si>
    <t>Trained teachers in upper secondary education, male (% of male teachers)</t>
  </si>
  <si>
    <t>SE.SEC.TCAQ.UP.MA.ZS</t>
  </si>
  <si>
    <t>Trained teachers in upper secondary education (% of total teachers)</t>
  </si>
  <si>
    <t>SE.SEC.TCAQ.UP.ZS</t>
  </si>
  <si>
    <t>Percentage of teachers in secondary education who are trained, both sexes (%)</t>
  </si>
  <si>
    <t>SE.SEC.TCAQ.ZS</t>
  </si>
  <si>
    <t>Teachers in secondary education, both sexes (number)</t>
  </si>
  <si>
    <t>SE.SEC.TCHR</t>
  </si>
  <si>
    <t>Teachers in secondary education, female (number)</t>
  </si>
  <si>
    <t>SE.SEC.TCHR.FE</t>
  </si>
  <si>
    <t>Percentage of teachers in secondary education who are female (%)</t>
  </si>
  <si>
    <t>SE.SEC.TCHR.FE.ZS</t>
  </si>
  <si>
    <t>Adolescents out of school, female (% of female lower secondary school age)</t>
  </si>
  <si>
    <t>SE.SEC.UNER.LO.FE.ZS</t>
  </si>
  <si>
    <t>Adolescents out of school, male (% of male lower secondary school age)</t>
  </si>
  <si>
    <t>SE.SEC.UNER.LO.MA.ZS</t>
  </si>
  <si>
    <t>Adolescents out of school (% of lower secondary school age)</t>
  </si>
  <si>
    <t>SE.SEC.UNER.LO.ZS</t>
  </si>
  <si>
    <t>Pupil-teacher ratio, tertiary</t>
  </si>
  <si>
    <t>SE.TER.ENRL.TC.ZS</t>
  </si>
  <si>
    <t>Gross enrolment ratio, tertiary, both sexes (%)</t>
  </si>
  <si>
    <t>SE.TER.ENRR</t>
  </si>
  <si>
    <t>Gross enrolment ratio, tertiary, female (%)</t>
  </si>
  <si>
    <t>SE.TER.ENRR.FE</t>
  </si>
  <si>
    <t>Gross enrolment ratio, tertiary, male (%)</t>
  </si>
  <si>
    <t>SE.TER.ENRR.MA</t>
  </si>
  <si>
    <t>Percentage of teachers in tertiary education who are female (%)</t>
  </si>
  <si>
    <t>SE.TER.TCHR.FE.ZS</t>
  </si>
  <si>
    <t>Current education expenditure, primary (% of total expenditure in primary public institutions)</t>
  </si>
  <si>
    <t>SE.XPD.CPRM.ZS</t>
  </si>
  <si>
    <t>Current education expenditure, secondary (% of total expenditure in secondary public institutions)</t>
  </si>
  <si>
    <t>SE.XPD.CSEC.ZS</t>
  </si>
  <si>
    <t>Current education expenditure, tertiary (% of total expenditure in tertiary public institutions)</t>
  </si>
  <si>
    <t>SE.XPD.CTER.ZS</t>
  </si>
  <si>
    <t>Current education expenditure, total (% of total expenditure in public institutions)</t>
  </si>
  <si>
    <t>SE.XPD.CTOT.ZS</t>
  </si>
  <si>
    <t>All education staff compensation, primary (% of total expenditure in primary public institutions)</t>
  </si>
  <si>
    <t>SE.XPD.MPRM.ZS</t>
  </si>
  <si>
    <t>All education staff compensation, secondary (% of total expenditure in secondary public institutions)</t>
  </si>
  <si>
    <t>SE.XPD.MSEC.ZS</t>
  </si>
  <si>
    <t>All education staff compensation, tertiary (% of total expenditure in tertiary public institutions)</t>
  </si>
  <si>
    <t>SE.XPD.MTER.ZS</t>
  </si>
  <si>
    <t>All education staff compensation, total (% of total expenditure in public institutions)</t>
  </si>
  <si>
    <t>SE.XPD.MTOT.ZS</t>
  </si>
  <si>
    <t>Government expenditure per primary student as % of GDP per capita (%)</t>
  </si>
  <si>
    <t>SE.XPD.PRIM.PC.ZS</t>
  </si>
  <si>
    <t>Expenditure on primary as % of government expenditure on education (%)</t>
  </si>
  <si>
    <t>SE.XPD.PRIM.ZS</t>
  </si>
  <si>
    <t>Government expenditure per secondary student as % of GDP per capita (%)</t>
  </si>
  <si>
    <t>SE.XPD.SECO.PC.ZS</t>
  </si>
  <si>
    <t>Expenditure on secondary as % of government expenditure on education (%)</t>
  </si>
  <si>
    <t>SE.XPD.SECO.ZS</t>
  </si>
  <si>
    <t>Government expenditure per tertiary student as % of GDP per capita (%)</t>
  </si>
  <si>
    <t>SE.XPD.TERT.PC.ZS</t>
  </si>
  <si>
    <t>Expenditure on tertiary as % of government expenditure on education (%)</t>
  </si>
  <si>
    <t>SE.XPD.TERT.ZS</t>
  </si>
  <si>
    <t>Expenditure on education as % of total government expenditure (%)</t>
  </si>
  <si>
    <t>SE.XPD.TOTL.GB.ZS</t>
  </si>
  <si>
    <t>Government expenditure on education as % of GDP (%)</t>
  </si>
  <si>
    <t>SE.XPD.TOTL.GD.ZS</t>
  </si>
  <si>
    <t>Female legislators, senior officials and managers (% of total)</t>
  </si>
  <si>
    <t>SG.GEN.LSOM.ZS</t>
  </si>
  <si>
    <t>Proportion of seats held by women in national parliaments (%)</t>
  </si>
  <si>
    <t>SG.GEN.PARL.ZS</t>
  </si>
  <si>
    <t>Nonpregnant and nonnursing women can do the same jobs as men (1=yes; 0=no)</t>
  </si>
  <si>
    <t>SG.JOB.NOPN.EQ</t>
  </si>
  <si>
    <t>Law prohibits or invalidates child or early marriage (1=yes; 0=no)</t>
  </si>
  <si>
    <t>SG.LAW.CHMR</t>
  </si>
  <si>
    <t>Law mandates equal remuneration for females and males for work of equal value (1=yes; 0=no)</t>
  </si>
  <si>
    <t>SG.LAW.EQRM.WK</t>
  </si>
  <si>
    <t>Law mandates paid or unpaid maternity leave (1=yes; 0=no)</t>
  </si>
  <si>
    <t>SG.LAW.LEVE.PU</t>
  </si>
  <si>
    <t>Law mandates nondiscrimination based on gender in hiring (1=yes; 0=no)</t>
  </si>
  <si>
    <t>SG.LAW.NODC.HR</t>
  </si>
  <si>
    <t>Legislation exists on domestic violence (1=yes; 0=no)</t>
  </si>
  <si>
    <t>SG.LEG.DVAW</t>
  </si>
  <si>
    <t>Mothers are guaranteed an equivalent position after maternity leave (1=yes; 0=no)</t>
  </si>
  <si>
    <t>SG.MMR.LEVE.EP</t>
  </si>
  <si>
    <t>Nondiscrimination clause mentions gender in the constitution (1=yes; 0=no)</t>
  </si>
  <si>
    <t>SG.NOD.CONS</t>
  </si>
  <si>
    <t>Women who believe a husband is justified in beating his wife when she argues with him (%)</t>
  </si>
  <si>
    <t>SG.VAW.ARGU.ZS</t>
  </si>
  <si>
    <t>Women who believe a husband is justified in beating his wife when she burns the food (%)</t>
  </si>
  <si>
    <t>SG.VAW.BURN.ZS</t>
  </si>
  <si>
    <t>Women who believe a husband is justified in beating his wife when she goes out without telling him (%)</t>
  </si>
  <si>
    <t>SG.VAW.GOES.ZS</t>
  </si>
  <si>
    <t>Spousal physical or sexual violence in last 12 months (%)</t>
  </si>
  <si>
    <t>SG.VAW.MARR.ZS</t>
  </si>
  <si>
    <t>Women who believe a husband is justified in beating his wife when she neglects the children (%)</t>
  </si>
  <si>
    <t>SG.VAW.NEGL.ZS</t>
  </si>
  <si>
    <t>Women who believe a husband is justified in beating his wife (any of five reasons) (%)</t>
  </si>
  <si>
    <t>SG.VAW.REAS.ZS</t>
  </si>
  <si>
    <t>Women who believe a husband is justified in beating his wife when she refuses sex with him (%)</t>
  </si>
  <si>
    <t>SG.VAW.REFU.ZS</t>
  </si>
  <si>
    <t>Prevalence of anemia among women of reproductive age (% of women ages 15-49)</t>
  </si>
  <si>
    <t>SH.ANM.ALLW.ZS</t>
  </si>
  <si>
    <t>Prevalence of anemia among children (% of children under 5)</t>
  </si>
  <si>
    <t>SH.ANM.CHLD.ZS</t>
  </si>
  <si>
    <t>Prevalence of anemia among non-pregnant women (% of women ages 15-49)</t>
  </si>
  <si>
    <t>SH.ANM.NPRG.ZS</t>
  </si>
  <si>
    <t>Condom use, population ages 15-24, female (% of females ages 15-24)</t>
  </si>
  <si>
    <t>SH.CON.1524.FE.ZS</t>
  </si>
  <si>
    <t>Condom use, population ages 15-24, male (% of males ages 15-24)</t>
  </si>
  <si>
    <t>SH.CON.1524.MA.ZS</t>
  </si>
  <si>
    <t>Cause of death, by communicable diseases and maternal, prenatal and nutrition conditions (% of total)</t>
  </si>
  <si>
    <t>SH.DTH.COMM.ZS</t>
  </si>
  <si>
    <t>Number of infant deaths</t>
  </si>
  <si>
    <t>SH.DTH.IMRT</t>
  </si>
  <si>
    <t>Cause of death, by injury (% of total)</t>
  </si>
  <si>
    <t>SH.DTH.INJR.ZS</t>
  </si>
  <si>
    <t>Number of under-five deaths</t>
  </si>
  <si>
    <t>SH.DTH.MORT</t>
  </si>
  <si>
    <t>Cause of death, by non-communicable diseases (% of total)</t>
  </si>
  <si>
    <t>SH.DTH.NCOM.ZS</t>
  </si>
  <si>
    <t>Number of neonatal deaths</t>
  </si>
  <si>
    <t>SH.DTH.NMRT</t>
  </si>
  <si>
    <t>Women's share of population ages 15+ living with HIV (%)</t>
  </si>
  <si>
    <t>SH.DYN.AIDS.FE.ZS</t>
  </si>
  <si>
    <t>Prevalence of HIV, total (% of population ages 15-49)</t>
  </si>
  <si>
    <t>SH.DYN.AIDS.ZS</t>
  </si>
  <si>
    <t>Mortality rate, under-5 (per 1,000)</t>
  </si>
  <si>
    <t>SH.DYN.MORT</t>
  </si>
  <si>
    <t>Mortality rate, under-5, female (per 1,000 live births)</t>
  </si>
  <si>
    <t>SH.DYN.MORT.FE</t>
  </si>
  <si>
    <t>Mortality rate, under-5, male (per 1,000 live births)</t>
  </si>
  <si>
    <t>SH.DYN.MORT.MA</t>
  </si>
  <si>
    <t>Mortality rate, neonatal (per 1,000 live births)</t>
  </si>
  <si>
    <t>SH.DYN.NMRT</t>
  </si>
  <si>
    <t>Demand for family planning satisfied by modern methods (% of married women with demand for family planning)</t>
  </si>
  <si>
    <t>SH.FPL.SATM.ZS</t>
  </si>
  <si>
    <t>Improved water source, rural (% of rural population with access)</t>
  </si>
  <si>
    <t>SH.H2O.SAFE.RU.ZS</t>
  </si>
  <si>
    <t>Improved water source, urban (% of urban population with access)</t>
  </si>
  <si>
    <t>SH.H2O.SAFE.UR.ZS</t>
  </si>
  <si>
    <t>Improved water source (% of population with access)</t>
  </si>
  <si>
    <t>SH.H2O.SAFE.ZS</t>
  </si>
  <si>
    <t>Children (0-14) living with HIV</t>
  </si>
  <si>
    <t>SH.HIV.0014</t>
  </si>
  <si>
    <t>Prevalence of HIV, female (% ages 15-24)</t>
  </si>
  <si>
    <t>SH.HIV.1524.FE.ZS</t>
  </si>
  <si>
    <t>Prevalence of HIV, male (% ages 15-24)</t>
  </si>
  <si>
    <t>SH.HIV.1524.MA.ZS</t>
  </si>
  <si>
    <t>Antiretroviral therapy coverage (% of people living with HIV)</t>
  </si>
  <si>
    <t>SH.HIV.ARTC.ZS</t>
  </si>
  <si>
    <t>Immunization, DPT (% of children ages 12-23 months)</t>
  </si>
  <si>
    <t>SH.IMM.IDPT</t>
  </si>
  <si>
    <t>Immunization, measles (% of children ages 12-23 months)</t>
  </si>
  <si>
    <t>SH.IMM.MEAS</t>
  </si>
  <si>
    <t>Hospital beds (per 1,000 people)</t>
  </si>
  <si>
    <t>SH.MED.BEDS.ZS</t>
  </si>
  <si>
    <t>Community health workers (per 1,000 people)</t>
  </si>
  <si>
    <t>SH.MED.CMHW.P3</t>
  </si>
  <si>
    <t>Nurses and midwives (per 1,000 people)</t>
  </si>
  <si>
    <t>SH.MED.NUMW.P3</t>
  </si>
  <si>
    <t>Physicians (per 1,000 people)</t>
  </si>
  <si>
    <t>SH.MED.PHYS.ZS</t>
  </si>
  <si>
    <t>Specialist surgical workforce (per 100,000 population)</t>
  </si>
  <si>
    <t>SH.MED.SAOP.P5</t>
  </si>
  <si>
    <t>Use of insecticide-treated bed nets (% of under-5 population)</t>
  </si>
  <si>
    <t>SH.MLR.NETS.ZS</t>
  </si>
  <si>
    <t>Children with fever receiving antimalarial drugs (% of children under age 5 with fever)</t>
  </si>
  <si>
    <t>SH.MLR.TRET.ZS</t>
  </si>
  <si>
    <t>Number of maternal deaths</t>
  </si>
  <si>
    <t>SH.MMR.DTHS</t>
  </si>
  <si>
    <t>Lifetime risk of maternal death (1 in: rate varies by country)</t>
  </si>
  <si>
    <t>SH.MMR.RISK</t>
  </si>
  <si>
    <t>Lifetime risk of maternal death (%)</t>
  </si>
  <si>
    <t>SH.MMR.RISK.ZS</t>
  </si>
  <si>
    <t>Prevalence of anemia among pregnant women (%)</t>
  </si>
  <si>
    <t>SH.PRG.ANEM</t>
  </si>
  <si>
    <t>Smoking prevalence, females (% of adults)</t>
  </si>
  <si>
    <t>SH.PRV.SMOK.FE</t>
  </si>
  <si>
    <t>Smoking prevalence, males (% of adults)</t>
  </si>
  <si>
    <t>SH.PRV.SMOK.MA</t>
  </si>
  <si>
    <t>Risk of catastrophic expenditure for surgical care (% of people at risk)</t>
  </si>
  <si>
    <t>SH.SGR.CRSK.ZS</t>
  </si>
  <si>
    <t>Risk of impoverishing expenditure for surgical care (% of people at risk)</t>
  </si>
  <si>
    <t>SH.SGR.IRSK.ZS</t>
  </si>
  <si>
    <t>Number of surgical procedures (per 100,000 population)</t>
  </si>
  <si>
    <t>SH.SGR.PROC.P5</t>
  </si>
  <si>
    <t>Improved sanitation facilities (% of population with access)</t>
  </si>
  <si>
    <t>SH.STA.ACSN</t>
  </si>
  <si>
    <t>Improved sanitation facilities, rural (% of rural population with access)</t>
  </si>
  <si>
    <t>SH.STA.ACSN.RU</t>
  </si>
  <si>
    <t>Improved sanitation facilities, urban (% of urban population with access)</t>
  </si>
  <si>
    <t>SH.STA.ACSN.UR</t>
  </si>
  <si>
    <t>Pregnant women receiving prenatal care (%)</t>
  </si>
  <si>
    <t>SH.STA.ANVC.ZS</t>
  </si>
  <si>
    <t>ARI treatment (% of children under 5 taken to a health provider)</t>
  </si>
  <si>
    <t>SH.STA.ARIC.ZS</t>
  </si>
  <si>
    <t>Exclusive breastfeeding (% of children under 6 months)</t>
  </si>
  <si>
    <t>SH.STA.BFED.ZS</t>
  </si>
  <si>
    <t>Births attended by skilled health staff (% of total)</t>
  </si>
  <si>
    <t>SH.STA.BRTC.ZS</t>
  </si>
  <si>
    <t>Low-birthweight babies (% of births)</t>
  </si>
  <si>
    <t>SH.STA.BRTW.ZS</t>
  </si>
  <si>
    <t>Diabetes prevalence (% of population ages 20 to 79)</t>
  </si>
  <si>
    <t>SH.STA.DIAB.ZS</t>
  </si>
  <si>
    <t>Female genital mutilation prevalence (%)</t>
  </si>
  <si>
    <t>SH.STA.FGMS.ZS</t>
  </si>
  <si>
    <t>Prevalence of underweight, weight for age, female (% of children under 5)</t>
  </si>
  <si>
    <t>SH.STA.MALN.FE.ZS</t>
  </si>
  <si>
    <t>Prevalence of underweight, weight for age, male (% of children under 5)</t>
  </si>
  <si>
    <t>SH.STA.MALN.MA.ZS</t>
  </si>
  <si>
    <t>Prevalence of underweight, weight for age (% of children under 5)</t>
  </si>
  <si>
    <t>SH.STA.MALN.ZS</t>
  </si>
  <si>
    <t>Maternal mortality ratio (modeled estimate, per 100,000 live births)</t>
  </si>
  <si>
    <t>SH.STA.MMRT</t>
  </si>
  <si>
    <t>Maternal mortality ratio (national estimate, per 100,000 live births)</t>
  </si>
  <si>
    <t>SH.STA.MMRT.NE</t>
  </si>
  <si>
    <t>People practicing open defecation, rural (% of rural population)</t>
  </si>
  <si>
    <t>SH.STA.ODFC.RU.ZS</t>
  </si>
  <si>
    <t>People practicing open defecation, urban (% of urban population)</t>
  </si>
  <si>
    <t>SH.STA.ODFC.UR.ZS</t>
  </si>
  <si>
    <t>People practicing open defecation (% of population)</t>
  </si>
  <si>
    <t>SH.STA.ODFC.ZS</t>
  </si>
  <si>
    <t>Diarrhea treatment (% of children under 5 receiving oral rehydration and continued feeding)</t>
  </si>
  <si>
    <t>SH.STA.ORCF.ZS</t>
  </si>
  <si>
    <t>Diarrhea treatment (% of children under 5 who received ORS packet)</t>
  </si>
  <si>
    <t>SH.STA.ORTH</t>
  </si>
  <si>
    <t>Prevalence of overweight, weight for height, female (% of children under 5)</t>
  </si>
  <si>
    <t>SH.STA.OWGH.FE.ZS</t>
  </si>
  <si>
    <t>Prevalence of overweight, weight for height, male (% of children under 5)</t>
  </si>
  <si>
    <t>SH.STA.OWGH.MA.ZS</t>
  </si>
  <si>
    <t>Prevalence of overweight, weight for height (% of children under 5)</t>
  </si>
  <si>
    <t>SH.STA.OWGH.ZS</t>
  </si>
  <si>
    <t>Prevalence of stunting, height for age, female (% of children under 5)</t>
  </si>
  <si>
    <t>SH.STA.STNT.FE.ZS</t>
  </si>
  <si>
    <t>Prevalence of stunting, height for age, male (% of children under 5)</t>
  </si>
  <si>
    <t>SH.STA.STNT.MA.ZS</t>
  </si>
  <si>
    <t>Prevalence of stunting, height for age (% of children under 5)</t>
  </si>
  <si>
    <t>SH.STA.STNT.ZS</t>
  </si>
  <si>
    <t>Mortality caused by road traffic injury (per 100,000 people)</t>
  </si>
  <si>
    <t>SH.STA.TRAF.P5</t>
  </si>
  <si>
    <t>Prevalence of wasting, weight for height, female (% of children under 5)</t>
  </si>
  <si>
    <t>SH.STA.WAST.FE.ZS</t>
  </si>
  <si>
    <t>Prevalence of wasting, weight for height, male (% of children under 5)</t>
  </si>
  <si>
    <t>SH.STA.WAST.MA.ZS</t>
  </si>
  <si>
    <t>Prevalence of wasting, weight for height (% of children under 5)</t>
  </si>
  <si>
    <t>SH.STA.WAST.ZS</t>
  </si>
  <si>
    <t>Prevalence of severe wasting, weight for height, female (% of children under 5)</t>
  </si>
  <si>
    <t>SH.SVR.WAST.FE.ZS</t>
  </si>
  <si>
    <t>Prevalence of severe wasting, weight for height, male (% of children under 5)</t>
  </si>
  <si>
    <t>SH.SVR.WAST.MA.ZS</t>
  </si>
  <si>
    <t>Prevalence of severe wasting, weight for height (% of children under 5)</t>
  </si>
  <si>
    <t>SH.SVR.WAST.ZS</t>
  </si>
  <si>
    <t>Tuberculosis treatment success rate (% of new cases)</t>
  </si>
  <si>
    <t>SH.TBS.CURE.ZS</t>
  </si>
  <si>
    <t>Tuberculosis case detection rate (%, all forms)</t>
  </si>
  <si>
    <t>SH.TBS.DTEC.ZS</t>
  </si>
  <si>
    <t>Incidence of tuberculosis (per 100,000 people)</t>
  </si>
  <si>
    <t>SH.TBS.INCD</t>
  </si>
  <si>
    <t>Newborns protected against tetanus (%)</t>
  </si>
  <si>
    <t>SH.VAC.TTNS.ZS</t>
  </si>
  <si>
    <t>External resources for health (% of total expenditure on health)</t>
  </si>
  <si>
    <t>SH.XPD.EXTR.ZS</t>
  </si>
  <si>
    <t>Out-of-pocket health expenditure (% of total expenditure on health)</t>
  </si>
  <si>
    <t>SH.XPD.OOPC.TO.ZS</t>
  </si>
  <si>
    <t>Out-of-pocket health expenditure (% of private expenditure on health)</t>
  </si>
  <si>
    <t>SH.XPD.OOPC.ZS</t>
  </si>
  <si>
    <t>Health expenditure per capita (current US$)</t>
  </si>
  <si>
    <t>SH.XPD.PCAP</t>
  </si>
  <si>
    <t>Health expenditure per capita, PPP (constant 2011 international $)</t>
  </si>
  <si>
    <t>SH.XPD.PCAP.PP.KD</t>
  </si>
  <si>
    <t>Health expenditure, private (% of GDP)</t>
  </si>
  <si>
    <t>SH.XPD.PRIV.ZS</t>
  </si>
  <si>
    <t>Health expenditure, public (% of total health expenditure)</t>
  </si>
  <si>
    <t>SH.XPD.PUBL</t>
  </si>
  <si>
    <t>Health expenditure, public (% of government expenditure)</t>
  </si>
  <si>
    <t>SH.XPD.PUBL.GX.ZS</t>
  </si>
  <si>
    <t>Health expenditure, public (% of GDP)</t>
  </si>
  <si>
    <t>SH.XPD.PUBL.ZS</t>
  </si>
  <si>
    <t>Health expenditure, total (% of GDP)</t>
  </si>
  <si>
    <t>SH.XPD.TOTL.ZS</t>
  </si>
  <si>
    <t>Income share held by second 20%</t>
  </si>
  <si>
    <t>SI.DST.02ND.20</t>
  </si>
  <si>
    <t>Income share held by third 20%</t>
  </si>
  <si>
    <t>SI.DST.03RD.20</t>
  </si>
  <si>
    <t>Income share held by fourth 20%</t>
  </si>
  <si>
    <t>SI.DST.04TH.20</t>
  </si>
  <si>
    <t>Income share held by highest 20%</t>
  </si>
  <si>
    <t>SI.DST.05TH.20</t>
  </si>
  <si>
    <t>Income share held by highest 10%</t>
  </si>
  <si>
    <t>SI.DST.10TH.10</t>
  </si>
  <si>
    <t>Income share held by lowest 10%</t>
  </si>
  <si>
    <t>SI.DST.FRST.10</t>
  </si>
  <si>
    <t>Income share held by lowest 20%</t>
  </si>
  <si>
    <t>SI.DST.FRST.20</t>
  </si>
  <si>
    <t>Poverty headcount ratio at $3.10 a day (2011 PPP) (% of population)</t>
  </si>
  <si>
    <t>SI.POV.2DAY</t>
  </si>
  <si>
    <t>Poverty headcount ratio at $1.90 a day (2011 PPP) (% of population)</t>
  </si>
  <si>
    <t>SI.POV.DDAY</t>
  </si>
  <si>
    <t>Poverty gap at $3.10 a day (2011 PPP) (%)</t>
  </si>
  <si>
    <t>SI.POV.GAP2</t>
  </si>
  <si>
    <t>Poverty gap at $1.90 a day (2011 PPP) (%)</t>
  </si>
  <si>
    <t>SI.POV.GAPS</t>
  </si>
  <si>
    <t>GINI index (World Bank estimate)</t>
  </si>
  <si>
    <t>SI.POV.GINI</t>
  </si>
  <si>
    <t>Poverty gap at national poverty lines (%)</t>
  </si>
  <si>
    <t>SI.POV.NAGP</t>
  </si>
  <si>
    <t>Poverty headcount ratio at national poverty lines (% of population)</t>
  </si>
  <si>
    <t>SI.POV.NAHC</t>
  </si>
  <si>
    <t>Rural poverty gap at national poverty lines (%)</t>
  </si>
  <si>
    <t>SI.POV.RUGP</t>
  </si>
  <si>
    <t>Rural poverty headcount ratio at national poverty lines (% of rural population)</t>
  </si>
  <si>
    <t>SI.POV.RUHC</t>
  </si>
  <si>
    <t>Urban poverty gap at national poverty lines (%)</t>
  </si>
  <si>
    <t>SI.POV.URGP</t>
  </si>
  <si>
    <t>Urban poverty headcount ratio at national poverty lines (% of urban population)</t>
  </si>
  <si>
    <t>SI.POV.URHC</t>
  </si>
  <si>
    <t>Average transaction cost of remittances (%)</t>
  </si>
  <si>
    <t>SI.RMT.COST.ZS</t>
  </si>
  <si>
    <t>Survey mean consumption or income per capita, bottom 40% of population (2011 PPP $ per day)</t>
  </si>
  <si>
    <t>SI.SPR.PC40</t>
  </si>
  <si>
    <t>Survey mean consumption or income per capita, bottom 40% of population (2005 PPP $ per day)</t>
  </si>
  <si>
    <t>SI.SPR.PC40.05</t>
  </si>
  <si>
    <t>Annualized average growth rate in per capita real survey mean consumption or income, bottom 40% of population (%)</t>
  </si>
  <si>
    <t>SI.SPR.PC40.ZG</t>
  </si>
  <si>
    <t>Survey mean consumption or income per capita, total population (2011 PPP $ per day)</t>
  </si>
  <si>
    <t>SI.SPR.PCAP</t>
  </si>
  <si>
    <t>Survey mean consumption or income per capita, total population (2005 PPP $ per day)</t>
  </si>
  <si>
    <t>SI.SPR.PCAP.05</t>
  </si>
  <si>
    <t>Annualized average growth rate in per capita real survey mean consumption or income, total population (%)</t>
  </si>
  <si>
    <t>SI.SPR.PCAP.ZG</t>
  </si>
  <si>
    <t>Child employment in agriculture, female (% of female economically active children ages 7-14)</t>
  </si>
  <si>
    <t>SL.AGR.0714.FE.ZS</t>
  </si>
  <si>
    <t>Child employment in agriculture, male (% of male economically active children ages 7-14)</t>
  </si>
  <si>
    <t>SL.AGR.0714.MA.ZS</t>
  </si>
  <si>
    <t>Child employment in agriculture (% of economically active children ages 7-14)</t>
  </si>
  <si>
    <t>SL.AGR.0714.ZS</t>
  </si>
  <si>
    <t>Employment in agriculture, female (% of female employment)</t>
  </si>
  <si>
    <t>SL.AGR.EMPL.FE.ZS</t>
  </si>
  <si>
    <t>Employment in agriculture, male (% of male employment)</t>
  </si>
  <si>
    <t>SL.AGR.EMPL.MA.ZS</t>
  </si>
  <si>
    <t>Employment in agriculture (% of total employment)</t>
  </si>
  <si>
    <t>SL.AGR.EMPL.ZS</t>
  </si>
  <si>
    <t>Employment to population ratio, ages 15-24, female (%) (national estimate)</t>
  </si>
  <si>
    <t>SL.EMP.1524.SP.FE.NE.ZS</t>
  </si>
  <si>
    <t>Employment to population ratio, ages 15-24, female (%) (modeled ILO estimate)</t>
  </si>
  <si>
    <t>SL.EMP.1524.SP.FE.ZS</t>
  </si>
  <si>
    <t>Employment to population ratio, ages 15-24, male (%) (national estimate)</t>
  </si>
  <si>
    <t>SL.EMP.1524.SP.MA.NE.ZS</t>
  </si>
  <si>
    <t>Employment to population ratio, ages 15-24, male (%) (modeled ILO estimate)</t>
  </si>
  <si>
    <t>SL.EMP.1524.SP.MA.ZS</t>
  </si>
  <si>
    <t>Employment to population ratio, ages 15-24, total (%) (national estimate)</t>
  </si>
  <si>
    <t>SL.EMP.1524.SP.NE.ZS</t>
  </si>
  <si>
    <t>Employment to population ratio, ages 15-24, total (%) (modeled ILO estimate)</t>
  </si>
  <si>
    <t>SL.EMP.1524.SP.ZS</t>
  </si>
  <si>
    <t>Share of women in wage employment in the nonagricultural sector (% of total nonagricultural employment)</t>
  </si>
  <si>
    <t>SL.EMP.INSV.FE.ZS</t>
  </si>
  <si>
    <t>Employers, female (% of employment)</t>
  </si>
  <si>
    <t>SL.EMP.MPYR.FE.ZS</t>
  </si>
  <si>
    <t>Employers, male (% of employment)</t>
  </si>
  <si>
    <t>SL.EMP.MPYR.MA.ZS</t>
  </si>
  <si>
    <t>Employers, total (% of employment)</t>
  </si>
  <si>
    <t>SL.EMP.MPYR.ZS</t>
  </si>
  <si>
    <t>Self-employed, female (% of females employed)</t>
  </si>
  <si>
    <t>SL.EMP.SELF.FE.ZS</t>
  </si>
  <si>
    <t>Self-employed, male (% of males employed)</t>
  </si>
  <si>
    <t>SL.EMP.SELF.MA.ZS</t>
  </si>
  <si>
    <t>Self-employed, total (% of total employed)</t>
  </si>
  <si>
    <t>SL.EMP.SELF.ZS</t>
  </si>
  <si>
    <t>Employment to population ratio, 15+, female (%) (national estimate)</t>
  </si>
  <si>
    <t>SL.EMP.TOTL.SP.FE.NE.ZS</t>
  </si>
  <si>
    <t>Employment to population ratio, 15+, female (%) (modeled ILO estimate)</t>
  </si>
  <si>
    <t>SL.EMP.TOTL.SP.FE.ZS</t>
  </si>
  <si>
    <t>Employment to population ratio, 15+, male (%) (national estimate)</t>
  </si>
  <si>
    <t>SL.EMP.TOTL.SP.MA.NE.ZS</t>
  </si>
  <si>
    <t>Employment to population ratio, 15+, male (%) (modeled ILO estimate)</t>
  </si>
  <si>
    <t>SL.EMP.TOTL.SP.MA.ZS</t>
  </si>
  <si>
    <t>Employment to population ratio, 15+, total (%) (national estimate)</t>
  </si>
  <si>
    <t>SL.EMP.TOTL.SP.NE.ZS</t>
  </si>
  <si>
    <t>Employment to population ratio, 15+, total (%) (modeled ILO estimate)</t>
  </si>
  <si>
    <t>SL.EMP.TOTL.SP.ZS</t>
  </si>
  <si>
    <t>Vulnerable employment, female (% of female employment)</t>
  </si>
  <si>
    <t>SL.EMP.VULN.FE.ZS</t>
  </si>
  <si>
    <t>Vulnerable employment, male (% of male employment)</t>
  </si>
  <si>
    <t>SL.EMP.VULN.MA.ZS</t>
  </si>
  <si>
    <t>Vulnerable employment, total (% of total employment)</t>
  </si>
  <si>
    <t>SL.EMP.VULN.ZS</t>
  </si>
  <si>
    <t>Wage and salaried workers, female (% of females employed)</t>
  </si>
  <si>
    <t>SL.EMP.WORK.FE.ZS</t>
  </si>
  <si>
    <t>Wage and salary workers, male (% of males employed)</t>
  </si>
  <si>
    <t>SL.EMP.WORK.MA.ZS</t>
  </si>
  <si>
    <t>Wage and salaried workers, total (% of total employed)</t>
  </si>
  <si>
    <t>SL.EMP.WORK.ZS</t>
  </si>
  <si>
    <t>Children in employment, unpaid family workers, female (% of female children in employment, ages 7-14)</t>
  </si>
  <si>
    <t>SL.FAM.0714.FE.ZS</t>
  </si>
  <si>
    <t>Children in employment, unpaid family workers, male (% of male children in employment, ages 7-14)</t>
  </si>
  <si>
    <t>SL.FAM.0714.MA.ZS</t>
  </si>
  <si>
    <t>Children in employment, unpaid family workers (% of children in employment, ages 7-14)</t>
  </si>
  <si>
    <t>SL.FAM.0714.ZS</t>
  </si>
  <si>
    <t>Contributing family workers, female (% of females employed)</t>
  </si>
  <si>
    <t>SL.FAM.WORK.FE.ZS</t>
  </si>
  <si>
    <t>Contributing family workers, male (% of males employed)</t>
  </si>
  <si>
    <t>SL.FAM.WORK.MA.ZS</t>
  </si>
  <si>
    <t>Contributing family workers, total (% of total employed)</t>
  </si>
  <si>
    <t>SL.FAM.WORK.ZS</t>
  </si>
  <si>
    <t>GDP per person employed (constant 2011 PPP $)</t>
  </si>
  <si>
    <t>SL.GDP.PCAP.EM.KD</t>
  </si>
  <si>
    <t>Employment in industry, female (% of female employment)</t>
  </si>
  <si>
    <t>SL.IND.EMPL.FE.ZS</t>
  </si>
  <si>
    <t>Employment in industry, male (% of male employment)</t>
  </si>
  <si>
    <t>SL.IND.EMPL.MA.ZS</t>
  </si>
  <si>
    <t>Employment in industry (% of total employment)</t>
  </si>
  <si>
    <t>SL.IND.EMPL.ZS</t>
  </si>
  <si>
    <t>Informal employment, female (% of total non-agricultural employment)</t>
  </si>
  <si>
    <t>SL.ISV.IFRM.FE.ZS</t>
  </si>
  <si>
    <t>Informal employment, male (% of total non-agricultural employment)</t>
  </si>
  <si>
    <t>SL.ISV.IFRM.MA.ZS</t>
  </si>
  <si>
    <t>Informal employment (% of total non-agricultural employment)</t>
  </si>
  <si>
    <t>SL.ISV.IFRM.ZS</t>
  </si>
  <si>
    <t>Child employment in manufacturing, female (% of female economically active children ages 7-14)</t>
  </si>
  <si>
    <t>SL.MNF.0714.FE.ZS</t>
  </si>
  <si>
    <t>Child employment in manufacturing, male (% of male economically active children ages 7-14)</t>
  </si>
  <si>
    <t>SL.MNF.0714.MA.ZS</t>
  </si>
  <si>
    <t>Child employment in manufacturing (% of economically active children ages 7-14)</t>
  </si>
  <si>
    <t>SL.MNF.0714.ZS</t>
  </si>
  <si>
    <t>Children in employment, self-employed, female (% of female children in employment, ages 7-14)</t>
  </si>
  <si>
    <t>SL.SLF.0714.FE.ZS</t>
  </si>
  <si>
    <t>Children in employment, self-employed, male (% of male children in employment, ages 7-14)</t>
  </si>
  <si>
    <t>SL.SLF.0714.MA.ZS</t>
  </si>
  <si>
    <t>Children in employment, self-employed (% of children in employment, ages 7-14)</t>
  </si>
  <si>
    <t>SL.SLF.0714.ZS</t>
  </si>
  <si>
    <t>Child employment in services, female (% of female economically active children ages 7-14)</t>
  </si>
  <si>
    <t>SL.SRV.0714.FE.ZS</t>
  </si>
  <si>
    <t>Child employment in services, male (% of male economically active children ages 7-14)</t>
  </si>
  <si>
    <t>SL.SRV.0714.MA.ZS</t>
  </si>
  <si>
    <t>Child employment in services (% of economically active children ages 7-14)</t>
  </si>
  <si>
    <t>SL.SRV.0714.ZS</t>
  </si>
  <si>
    <t>Employment in services, female (% of female employment)</t>
  </si>
  <si>
    <t>SL.SRV.EMPL.FE.ZS</t>
  </si>
  <si>
    <t>Employment in services, male (% of male employment)</t>
  </si>
  <si>
    <t>SL.SRV.EMPL.MA.ZS</t>
  </si>
  <si>
    <t>Employment in services (% of total employment)</t>
  </si>
  <si>
    <t>SL.SRV.EMPL.ZS</t>
  </si>
  <si>
    <t>Children in employment, female (% of female children ages 7-14)</t>
  </si>
  <si>
    <t>SL.TLF.0714.FE.ZS</t>
  </si>
  <si>
    <t>Children in employment, male (% of male children ages 7-14)</t>
  </si>
  <si>
    <t>SL.TLF.0714.MA.ZS</t>
  </si>
  <si>
    <t>Average working hours of children, study and work, female, ages 7-14 (hours per week)</t>
  </si>
  <si>
    <t>SL.TLF.0714.SW.FE.TM</t>
  </si>
  <si>
    <t>Children in employment, study and work, female (% of female children in employment, ages 7-14)</t>
  </si>
  <si>
    <t>SL.TLF.0714.SW.FE.ZS</t>
  </si>
  <si>
    <t>Average working hours of children, study and work, male, ages 7-14 (hours per week)</t>
  </si>
  <si>
    <t>SL.TLF.0714.SW.MA.TM</t>
  </si>
  <si>
    <t>Children in employment, study and work, male (% of male children in employment, ages 7-14)</t>
  </si>
  <si>
    <t>SL.TLF.0714.SW.MA.ZS</t>
  </si>
  <si>
    <t>Average working hours of children, study and work, ages 7-14 (hours per week)</t>
  </si>
  <si>
    <t>SL.TLF.0714.SW.TM</t>
  </si>
  <si>
    <t>Children in employment, study and work (% of children in employment, ages 7-14)</t>
  </si>
  <si>
    <t>SL.TLF.0714.SW.ZS</t>
  </si>
  <si>
    <t>Average working hours of children, working only, female, ages 7-14 (hours per week)</t>
  </si>
  <si>
    <t>SL.TLF.0714.WK.FE.TM</t>
  </si>
  <si>
    <t>Children in employment, work only, female (% of female children in employment, ages 7-14)</t>
  </si>
  <si>
    <t>SL.TLF.0714.WK.FE.ZS</t>
  </si>
  <si>
    <t>Average working hours of children, working only, male, ages 7-14 (hours per week)</t>
  </si>
  <si>
    <t>SL.TLF.0714.WK.MA.TM</t>
  </si>
  <si>
    <t>Children in employment, work only, male (% of male children in employment, ages 7-14)</t>
  </si>
  <si>
    <t>SL.TLF.0714.WK.MA.ZS</t>
  </si>
  <si>
    <t>Average working hours of children, working only, ages 7-14 (hours per week)</t>
  </si>
  <si>
    <t>SL.TLF.0714.WK.TM</t>
  </si>
  <si>
    <t>Children in employment, work only (% of children in employment, ages 7-14)</t>
  </si>
  <si>
    <t>SL.TLF.0714.WK.ZS</t>
  </si>
  <si>
    <t>Children in employment, total (% of children ages 7-14)</t>
  </si>
  <si>
    <t>SL.TLF.0714.ZS</t>
  </si>
  <si>
    <t>Labor force participation rate for ages 15-24, female (%) (national estimate)</t>
  </si>
  <si>
    <t>SL.TLF.ACTI.1524.FE.NE.ZS</t>
  </si>
  <si>
    <t>Labor force participation rate for ages 15-24, female (%) (modeled ILO estimate)</t>
  </si>
  <si>
    <t>SL.TLF.ACTI.1524.FE.ZS</t>
  </si>
  <si>
    <t>Labor force participation rate for ages 15-24, male (%) (national estimate)</t>
  </si>
  <si>
    <t>SL.TLF.ACTI.1524.MA.NE.ZS</t>
  </si>
  <si>
    <t>Labor force participation rate for ages 15-24, male (%) (modeled ILO estimate)</t>
  </si>
  <si>
    <t>SL.TLF.ACTI.1524.MA.ZS</t>
  </si>
  <si>
    <t>Labor force participation rate for ages 15-24, total (%) (national estimate)</t>
  </si>
  <si>
    <t>SL.TLF.ACTI.1524.NE.ZS</t>
  </si>
  <si>
    <t>Labor force participation rate for ages 15-24, total (%) (modeled ILO estimate)</t>
  </si>
  <si>
    <t>SL.TLF.ACTI.1524.ZS</t>
  </si>
  <si>
    <t>Labor force participation rate, female (% of female population ages 15-64) (modeled ILO estimate)</t>
  </si>
  <si>
    <t>SL.TLF.ACTI.FE.ZS</t>
  </si>
  <si>
    <t>Labor force participation rate, male (% of male population ages 15-64) (modeled ILO estimate)</t>
  </si>
  <si>
    <t>SL.TLF.ACTI.MA.ZS</t>
  </si>
  <si>
    <t>Labor force participation rate, total (% of total population ages 15-64) (modeled ILO estimate)</t>
  </si>
  <si>
    <t>SL.TLF.ACTI.ZS</t>
  </si>
  <si>
    <t>Labor force participation rate, female (% of female population ages 15+) (national estimate)</t>
  </si>
  <si>
    <t>SL.TLF.CACT.FE.NE.ZS</t>
  </si>
  <si>
    <t>Labor force participation rate, female (% of female population ages 15+) (modeled ILO estimate)</t>
  </si>
  <si>
    <t>SL.TLF.CACT.FE.ZS</t>
  </si>
  <si>
    <t>Ratio of female to male labor force participation rate (%) (national estimate)</t>
  </si>
  <si>
    <t>SL.TLF.CACT.FM.NE.ZS</t>
  </si>
  <si>
    <t>Ratio of female to male labor force participation rate (%) (modeled ILO estimate)</t>
  </si>
  <si>
    <t>SL.TLF.CACT.FM.ZS</t>
  </si>
  <si>
    <t>Labor force participation rate, male (% of male population ages 15+) (national estimate)</t>
  </si>
  <si>
    <t>SL.TLF.CACT.MA.NE.ZS</t>
  </si>
  <si>
    <t>Labor force participation rate, male (% of male population ages 15+) (modeled ILO estimate)</t>
  </si>
  <si>
    <t>SL.TLF.CACT.MA.ZS</t>
  </si>
  <si>
    <t>Labor force participation rate, total (% of total population ages 15+) (national estimate)</t>
  </si>
  <si>
    <t>SL.TLF.CACT.NE.ZS</t>
  </si>
  <si>
    <t>Labor force participation rate, total (% of total population ages 15+) (modeled ILO estimate)</t>
  </si>
  <si>
    <t>SL.TLF.CACT.ZS</t>
  </si>
  <si>
    <t>Part time employment, female (% of total female employment)</t>
  </si>
  <si>
    <t>SL.TLF.PART.FE.ZS</t>
  </si>
  <si>
    <t>Part time employment, male (% of total male employment)</t>
  </si>
  <si>
    <t>SL.TLF.PART.MA.ZS</t>
  </si>
  <si>
    <t>Part time employment, female (% of total part time employment)</t>
  </si>
  <si>
    <t>SL.TLF.PART.TL.FE.ZS</t>
  </si>
  <si>
    <t>Part time employment, total (% of total employment)</t>
  </si>
  <si>
    <t>SL.TLF.PART.ZS</t>
  </si>
  <si>
    <t>Labor force with primary education, female (% of female labor force)</t>
  </si>
  <si>
    <t>SL.TLF.PRIM.FE.ZS</t>
  </si>
  <si>
    <t>Labor force with primary education, male (% of male labor force)</t>
  </si>
  <si>
    <t>SL.TLF.PRIM.MA.ZS</t>
  </si>
  <si>
    <t>Labor force with primary education (% of total)</t>
  </si>
  <si>
    <t>SL.TLF.PRIM.ZS</t>
  </si>
  <si>
    <t>Labor force with secondary education, female (% of female labor force)</t>
  </si>
  <si>
    <t>SL.TLF.SECO.FE.ZS</t>
  </si>
  <si>
    <t>Labor force with secondary education, male (% of male labor force)</t>
  </si>
  <si>
    <t>SL.TLF.SECO.MA.ZS</t>
  </si>
  <si>
    <t>Labor force with secondary education (% of total)</t>
  </si>
  <si>
    <t>SL.TLF.SECO.ZS</t>
  </si>
  <si>
    <t>Labor force with tertiary education, female (% of female labor force)</t>
  </si>
  <si>
    <t>SL.TLF.TERT.FE.ZS</t>
  </si>
  <si>
    <t>Labor force with tertiary education, male (% of male labor force)</t>
  </si>
  <si>
    <t>SL.TLF.TERT.MA.ZS</t>
  </si>
  <si>
    <t>Labor force with tertiary education (% of total)</t>
  </si>
  <si>
    <t>SL.TLF.TERT.ZS</t>
  </si>
  <si>
    <t>Labor force, female (% of total labor force)</t>
  </si>
  <si>
    <t>SL.TLF.TOTL.FE.ZS</t>
  </si>
  <si>
    <t>Labor force, total</t>
  </si>
  <si>
    <t>SL.TLF.TOTL.IN</t>
  </si>
  <si>
    <t>Unemployment, youth female (% of female labor force ages 15-24) (national estimate)</t>
  </si>
  <si>
    <t>SL.UEM.1524.FE.NE.ZS</t>
  </si>
  <si>
    <t>Unemployment, youth female (% of female labor force ages 15-24) (modeled ILO estimate)</t>
  </si>
  <si>
    <t>SL.UEM.1524.FE.ZS</t>
  </si>
  <si>
    <t>Unemployment, youth male (% of male labor force ages 15-24) (national estimate)</t>
  </si>
  <si>
    <t>SL.UEM.1524.MA.NE.ZS</t>
  </si>
  <si>
    <t>Unemployment, youth male (% of male labor force ages 15-24) (modeled ILO estimate)</t>
  </si>
  <si>
    <t>SL.UEM.1524.MA.ZS</t>
  </si>
  <si>
    <t>Unemployment, youth total (% of total labor force ages 15-24) (national estimate)</t>
  </si>
  <si>
    <t>SL.UEM.1524.NE.ZS</t>
  </si>
  <si>
    <t>Unemployment, youth total (% of total labor force ages 15-24) (modeled ILO estimate)</t>
  </si>
  <si>
    <t>SL.UEM.1524.ZS</t>
  </si>
  <si>
    <t>Long-term unemployment, female (% of female unemployment)</t>
  </si>
  <si>
    <t>SL.UEM.LTRM.FE.ZS</t>
  </si>
  <si>
    <t>Long-term unemployment, male (% of male unemployment)</t>
  </si>
  <si>
    <t>SL.UEM.LTRM.MA.ZS</t>
  </si>
  <si>
    <t>Long-term unemployment (% of total unemployment)</t>
  </si>
  <si>
    <t>SL.UEM.LTRM.ZS</t>
  </si>
  <si>
    <t>Share of youth not in education, employment, or training, female (% of female youth population)</t>
  </si>
  <si>
    <t>SL.UEM.NEET.FE.ZS</t>
  </si>
  <si>
    <t>Share of youth not in education, employment, or training, male (% of male youth population)</t>
  </si>
  <si>
    <t>SL.UEM.NEET.MA.ZS</t>
  </si>
  <si>
    <t>Share of youth not in education, employment, or training, total (% of youth population)</t>
  </si>
  <si>
    <t>SL.UEM.NEET.ZS</t>
  </si>
  <si>
    <t>Unemployment with primary education, female (% of female unemployment)</t>
  </si>
  <si>
    <t>SL.UEM.PRIM.FE.ZS</t>
  </si>
  <si>
    <t>Unemployment with primary education, male (% of male unemployment)</t>
  </si>
  <si>
    <t>SL.UEM.PRIM.MA.ZS</t>
  </si>
  <si>
    <t>Unemployment with primary education (% of total unemployment)</t>
  </si>
  <si>
    <t>SL.UEM.PRIM.ZS</t>
  </si>
  <si>
    <t>Unemployment with secondary education, female (% of female unemployment)</t>
  </si>
  <si>
    <t>SL.UEM.SECO.FE.ZS</t>
  </si>
  <si>
    <t>Unemployment with secondary education, male (% of male unemployment)</t>
  </si>
  <si>
    <t>SL.UEM.SECO.MA.ZS</t>
  </si>
  <si>
    <t>Unemployment with secondary education (% of total unemployment)</t>
  </si>
  <si>
    <t>SL.UEM.SECO.ZS</t>
  </si>
  <si>
    <t>Unemployment with tertiary education, female (% of female unemployment)</t>
  </si>
  <si>
    <t>SL.UEM.TERT.FE.ZS</t>
  </si>
  <si>
    <t>Unemployment with tertiary education, male (% of male unemployment)</t>
  </si>
  <si>
    <t>SL.UEM.TERT.MA.ZS</t>
  </si>
  <si>
    <t>Unemployment with tertiary education (% of total unemployment)</t>
  </si>
  <si>
    <t>SL.UEM.TERT.ZS</t>
  </si>
  <si>
    <t>Unemployment, female (% of female labor force) (national estimate)</t>
  </si>
  <si>
    <t>SL.UEM.TOTL.FE.NE.ZS</t>
  </si>
  <si>
    <t>Unemployment, female (% of female labor force)</t>
  </si>
  <si>
    <t>SL.UEM.TOTL.FE.ZS</t>
  </si>
  <si>
    <t>Unemployment, male (% of male labor force) (national estimate)</t>
  </si>
  <si>
    <t>SL.UEM.TOTL.MA.NE.ZS</t>
  </si>
  <si>
    <t>Unemployment, male (% of male labor force)</t>
  </si>
  <si>
    <t>SL.UEM.TOTL.MA.ZS</t>
  </si>
  <si>
    <t>Unemployment, total (% of total labor force) (national estimate)</t>
  </si>
  <si>
    <t>SL.UEM.TOTL.NE.ZS</t>
  </si>
  <si>
    <t>Unemployment, total (% of total labor force)</t>
  </si>
  <si>
    <t>SL.UEM.TOTL.ZS</t>
  </si>
  <si>
    <t>Children in employment, wage workers, female (% of female children in employment, ages 7-14)</t>
  </si>
  <si>
    <t>SL.WAG.0714.FE.ZS</t>
  </si>
  <si>
    <t>Children in employment, wage workers, male (% of male children in employment, ages 7-14)</t>
  </si>
  <si>
    <t>SL.WAG.0714.MA.ZS</t>
  </si>
  <si>
    <t>Children in employment, wage workers (% of children in employment, ages 7-14)</t>
  </si>
  <si>
    <t>SL.WAG.0714.ZS</t>
  </si>
  <si>
    <t>Emigration rate of tertiary educated (% of total tertiary educated population)</t>
  </si>
  <si>
    <t>SM.EMI.TERT.ZS</t>
  </si>
  <si>
    <t>Net migration</t>
  </si>
  <si>
    <t>SM.POP.NETM</t>
  </si>
  <si>
    <t>Refugee population by country or territory of asylum</t>
  </si>
  <si>
    <t>SM.POP.REFG</t>
  </si>
  <si>
    <t>Refugee population by country or territory of origin</t>
  </si>
  <si>
    <t>SM.POP.REFG.OR</t>
  </si>
  <si>
    <t>International migrant stock, total</t>
  </si>
  <si>
    <t>SM.POP.TOTL</t>
  </si>
  <si>
    <t>International migrant stock (% of population)</t>
  </si>
  <si>
    <t>SM.POP.TOTL.ZS</t>
  </si>
  <si>
    <t>Prevalence of undernourishment (% of population)</t>
  </si>
  <si>
    <t>SN.ITK.DEFC.ZS</t>
  </si>
  <si>
    <t>Depth of the food deficit (kilocalories per person per day)</t>
  </si>
  <si>
    <t>SN.ITK.DFCT</t>
  </si>
  <si>
    <t>Consumption of iodized salt (% of households)</t>
  </si>
  <si>
    <t>SN.ITK.SALT.ZS</t>
  </si>
  <si>
    <t>Vitamin A supplementation coverage rate (% of children ages 6-59 months)</t>
  </si>
  <si>
    <t>SN.ITK.VITA.ZS</t>
  </si>
  <si>
    <t>Adolescent fertility rate (births per 1,000 women ages 15-19)</t>
  </si>
  <si>
    <t>SP.ADO.TFRT</t>
  </si>
  <si>
    <t>Completeness of infant death reporting (% of reported infant deaths to estimated infant deaths)</t>
  </si>
  <si>
    <t>SP.DTH.INFR.ZS</t>
  </si>
  <si>
    <t>Completeness of total death reporting (% of reported total deaths to estimated total deaths)</t>
  </si>
  <si>
    <t>SP.DTH.REPT.ZS</t>
  </si>
  <si>
    <t>Mortality rate, adult, female (per 1,000 female adults)</t>
  </si>
  <si>
    <t>SP.DYN.AMRT.FE</t>
  </si>
  <si>
    <t>Mortality rate, adult, male (per 1,000 male adults)</t>
  </si>
  <si>
    <t>SP.DYN.AMRT.MA</t>
  </si>
  <si>
    <t>Birth rate, crude (per 1,000 people)</t>
  </si>
  <si>
    <t>SP.DYN.CBRT.IN</t>
  </si>
  <si>
    <t>Death rate, crude (per 1,000 people)</t>
  </si>
  <si>
    <t>SP.DYN.CDRT.IN</t>
  </si>
  <si>
    <t>Contraceptive prevalence, modern methods (% of women ages 15-49)</t>
  </si>
  <si>
    <t>SP.DYN.CONM.ZS</t>
  </si>
  <si>
    <t>Contraceptive prevalence, any methods (% of women ages 15-49)</t>
  </si>
  <si>
    <t>SP.DYN.CONU.ZS</t>
  </si>
  <si>
    <t>Mortality rate, infant, female (per 1,000 live births)</t>
  </si>
  <si>
    <t>SP.DYN.IMRT.FE.IN</t>
  </si>
  <si>
    <t>Mortality rate, infant (per 1,000 live births)</t>
  </si>
  <si>
    <t>SP.DYN.IMRT.IN</t>
  </si>
  <si>
    <t>Mortality rate, infant, male (per 1,000 live births)</t>
  </si>
  <si>
    <t>SP.DYN.IMRT.MA.IN</t>
  </si>
  <si>
    <t>Life expectancy at birth, female (years)</t>
  </si>
  <si>
    <t>SP.DYN.LE00.FE.IN</t>
  </si>
  <si>
    <t>Life expectancy at birth, total (years)</t>
  </si>
  <si>
    <t>SP.DYN.LE00.IN</t>
  </si>
  <si>
    <t>Life expectancy at birth, male (years)</t>
  </si>
  <si>
    <t>SP.DYN.LE00.MA.IN</t>
  </si>
  <si>
    <t>Fertility rate, total (births per woman)</t>
  </si>
  <si>
    <t>SP.DYN.TFRT.IN</t>
  </si>
  <si>
    <t>Survival to age 65, female (% of cohort)</t>
  </si>
  <si>
    <t>SP.DYN.TO65.FE.ZS</t>
  </si>
  <si>
    <t>Survival to age 65, male (% of cohort)</t>
  </si>
  <si>
    <t>SP.DYN.TO65.MA.ZS</t>
  </si>
  <si>
    <t>Wanted fertility rate (births per woman)</t>
  </si>
  <si>
    <t>SP.DYN.WFRT</t>
  </si>
  <si>
    <t>Female headed households (% of households with a female head)</t>
  </si>
  <si>
    <t>SP.HOU.FEMA.ZS</t>
  </si>
  <si>
    <t>Women who were first married by age 18 (% of women ages 20-24)</t>
  </si>
  <si>
    <t>SP.M18.2024.FE.ZS</t>
  </si>
  <si>
    <t>Teenage mothers (% of women ages 15-19 who have had children or are currently pregnant)</t>
  </si>
  <si>
    <t>SP.MTR.1519.ZS</t>
  </si>
  <si>
    <t>Population, ages 0-14 (% of total)</t>
  </si>
  <si>
    <t>SP.POP.0014.TO.ZS</t>
  </si>
  <si>
    <t>Population, ages 15-64 (% of total)</t>
  </si>
  <si>
    <t>SP.POP.1564.TO.ZS</t>
  </si>
  <si>
    <t>Population ages 65 and above (% of total)</t>
  </si>
  <si>
    <t>SP.POP.65UP.TO.ZS</t>
  </si>
  <si>
    <t>Age dependency ratio (% of working-age population)</t>
  </si>
  <si>
    <t>SP.POP.DPND</t>
  </si>
  <si>
    <t>Age dependency ratio, old (% of working-age population)</t>
  </si>
  <si>
    <t>SP.POP.DPND.OL</t>
  </si>
  <si>
    <t>Age dependency ratio, young (% of working-age population)</t>
  </si>
  <si>
    <t>SP.POP.DPND.YG</t>
  </si>
  <si>
    <t>Population growth (annual %)</t>
  </si>
  <si>
    <t>SP.POP.GROW</t>
  </si>
  <si>
    <t>Researchers in R&amp;D (per million people)</t>
  </si>
  <si>
    <t>SP.POP.SCIE.RD.P6</t>
  </si>
  <si>
    <t>Technicians in R&amp;D (per million people)</t>
  </si>
  <si>
    <t>SP.POP.TECH.RD.P6</t>
  </si>
  <si>
    <t>Population, total</t>
  </si>
  <si>
    <t>SP.POP.TOTL</t>
  </si>
  <si>
    <t>Population, female (% of total)</t>
  </si>
  <si>
    <t>SP.POP.TOTL.FE.ZS</t>
  </si>
  <si>
    <t>Completeness of birth registration, rural (%)</t>
  </si>
  <si>
    <t>SP.REG.BRTH.RU.ZS</t>
  </si>
  <si>
    <t>Completeness of birth registration, urban (%)</t>
  </si>
  <si>
    <t>SP.REG.BRTH.UR.ZS</t>
  </si>
  <si>
    <t>Completeness of birth registration (%)</t>
  </si>
  <si>
    <t>SP.REG.BRTH.ZS</t>
  </si>
  <si>
    <t>Completeness of death registration with cause-of-death information (%)</t>
  </si>
  <si>
    <t>SP.REG.DTHS.ZS</t>
  </si>
  <si>
    <t>Rural population</t>
  </si>
  <si>
    <t>SP.RUR.TOTL</t>
  </si>
  <si>
    <t>Rural population growth (annual %)</t>
  </si>
  <si>
    <t>SP.RUR.TOTL.ZG</t>
  </si>
  <si>
    <t>Rural population (% of total population)</t>
  </si>
  <si>
    <t>SP.RUR.TOTL.ZS</t>
  </si>
  <si>
    <t>Urban population growth (annual %)</t>
  </si>
  <si>
    <t>SP.URB.GROW</t>
  </si>
  <si>
    <t>Urban population</t>
  </si>
  <si>
    <t>SP.URB.TOTL</t>
  </si>
  <si>
    <t>Urban population (% of total)</t>
  </si>
  <si>
    <t>SP.URB.TOTL.IN.ZS</t>
  </si>
  <si>
    <t>Unmet need for contraception (% of married women ages 15-49)</t>
  </si>
  <si>
    <t>SP.UWT.TFRT</t>
  </si>
  <si>
    <t>International tourism, number of arrivals</t>
  </si>
  <si>
    <t>ST.INT.ARVL</t>
  </si>
  <si>
    <t>International tourism, number of departures</t>
  </si>
  <si>
    <t>ST.INT.DPRT</t>
  </si>
  <si>
    <t>International tourism, receipts (current US$)</t>
  </si>
  <si>
    <t>ST.INT.RCPT.CD</t>
  </si>
  <si>
    <t>International tourism, receipts (% of total exports)</t>
  </si>
  <si>
    <t>ST.INT.RCPT.XP.ZS</t>
  </si>
  <si>
    <t>International tourism, receipts for passenger transport items (current US$)</t>
  </si>
  <si>
    <t>ST.INT.TRNR.CD</t>
  </si>
  <si>
    <t>International tourism, expenditures for passenger transport items (current US$)</t>
  </si>
  <si>
    <t>ST.INT.TRNX.CD</t>
  </si>
  <si>
    <t>International tourism, receipts for travel items (current US$)</t>
  </si>
  <si>
    <t>ST.INT.TVLR.CD</t>
  </si>
  <si>
    <t>International tourism, expenditures for travel items (current US$)</t>
  </si>
  <si>
    <t>ST.INT.TVLX.CD</t>
  </si>
  <si>
    <t>International tourism, expenditures (current US$)</t>
  </si>
  <si>
    <t>ST.INT.XPND.CD</t>
  </si>
  <si>
    <t>International tourism, expenditures (% of total imports)</t>
  </si>
  <si>
    <t>ST.INT.XPND.MP.ZS</t>
  </si>
  <si>
    <t>Merchandise trade (% of GDP)</t>
  </si>
  <si>
    <t>TG.VAL.TOTL.GD.ZS</t>
  </si>
  <si>
    <t>Import volume index (2000 = 100)</t>
  </si>
  <si>
    <t>TM.QTY.MRCH.XD.WD</t>
  </si>
  <si>
    <t>Binding coverage, manufactured products (%)</t>
  </si>
  <si>
    <t>TM.TAX.MANF.BC.ZS</t>
  </si>
  <si>
    <t>Bound rate, simple mean, manufactured products (%)</t>
  </si>
  <si>
    <t>TM.TAX.MANF.BR.ZS</t>
  </si>
  <si>
    <t>Share of tariff lines with international peaks, manufactured products (%)</t>
  </si>
  <si>
    <t>TM.TAX.MANF.IP.ZS</t>
  </si>
  <si>
    <t>Tariff rate, applied, simple mean, manufactured products (%)</t>
  </si>
  <si>
    <t>TM.TAX.MANF.SM.AR.ZS</t>
  </si>
  <si>
    <t>Tariff rate, most favored nation, simple mean, manufactured products (%)</t>
  </si>
  <si>
    <t>TM.TAX.MANF.SM.FN.ZS</t>
  </si>
  <si>
    <t>Share of tariff lines with specific rates, manufactured products (%)</t>
  </si>
  <si>
    <t>TM.TAX.MANF.SR.ZS</t>
  </si>
  <si>
    <t>Tariff rate, applied, weighted mean, manufactured products (%)</t>
  </si>
  <si>
    <t>TM.TAX.MANF.WM.AR.ZS</t>
  </si>
  <si>
    <t>Tariff rate, most favored nation, weighted mean, manufactured products (%)</t>
  </si>
  <si>
    <t>TM.TAX.MANF.WM.FN.ZS</t>
  </si>
  <si>
    <t>Binding coverage, all products (%)</t>
  </si>
  <si>
    <t>TM.TAX.MRCH.BC.ZS</t>
  </si>
  <si>
    <t>Bound rate, simple mean, all products (%)</t>
  </si>
  <si>
    <t>TM.TAX.MRCH.BR.ZS</t>
  </si>
  <si>
    <t>Share of tariff lines with international peaks, all products (%)</t>
  </si>
  <si>
    <t>TM.TAX.MRCH.IP.ZS</t>
  </si>
  <si>
    <t>Tariff rate, applied, simple mean, all products (%)</t>
  </si>
  <si>
    <t>TM.TAX.MRCH.SM.AR.ZS</t>
  </si>
  <si>
    <t>Tariff rate, most favored nation, simple mean, all products (%)</t>
  </si>
  <si>
    <t>TM.TAX.MRCH.SM.FN.ZS</t>
  </si>
  <si>
    <t>Share of tariff lines with specific rates, all products (%)</t>
  </si>
  <si>
    <t>TM.TAX.MRCH.SR.ZS</t>
  </si>
  <si>
    <t>Tariff rate, applied, weighted mean, all products (%)</t>
  </si>
  <si>
    <t>TM.TAX.MRCH.WM.AR.ZS</t>
  </si>
  <si>
    <t>Tariff rate, most favored nation, weighted mean, all products (%)</t>
  </si>
  <si>
    <t>TM.TAX.MRCH.WM.FN.ZS</t>
  </si>
  <si>
    <t>Binding coverage, primary products (%)</t>
  </si>
  <si>
    <t>TM.TAX.TCOM.BC.ZS</t>
  </si>
  <si>
    <t>Bound rate, simple mean, primary products (%)</t>
  </si>
  <si>
    <t>TM.TAX.TCOM.BR.ZS</t>
  </si>
  <si>
    <t>Share of tariff lines with international peaks, primary products (%)</t>
  </si>
  <si>
    <t>TM.TAX.TCOM.IP.ZS</t>
  </si>
  <si>
    <t>Tariff rate, applied, simple mean, primary products (%)</t>
  </si>
  <si>
    <t>TM.TAX.TCOM.SM.AR.ZS</t>
  </si>
  <si>
    <t>Tariff rate, most favored nation, simple mean, primary products (%)</t>
  </si>
  <si>
    <t>TM.TAX.TCOM.SM.FN.ZS</t>
  </si>
  <si>
    <t>Share of tariff lines with specific rates, primary products (%)</t>
  </si>
  <si>
    <t>TM.TAX.TCOM.SR.ZS</t>
  </si>
  <si>
    <t>Tariff rate, applied, weighted mean, primary products (%)</t>
  </si>
  <si>
    <t>TM.TAX.TCOM.WM.AR.ZS</t>
  </si>
  <si>
    <t>Tariff rate, most favored nation, weighted mean, primary products (%)</t>
  </si>
  <si>
    <t>TM.TAX.TCOM.WM.FN.ZS</t>
  </si>
  <si>
    <t>Agricultural raw materials imports (% of merchandise imports)</t>
  </si>
  <si>
    <t>TM.VAL.AGRI.ZS.UN</t>
  </si>
  <si>
    <t>Food imports (% of merchandise imports)</t>
  </si>
  <si>
    <t>TM.VAL.FOOD.ZS.UN</t>
  </si>
  <si>
    <t>Fuel imports (% of merchandise imports)</t>
  </si>
  <si>
    <t>TM.VAL.FUEL.ZS.UN</t>
  </si>
  <si>
    <t>ICT goods imports (% total goods imports)</t>
  </si>
  <si>
    <t>TM.VAL.ICTG.ZS.UN</t>
  </si>
  <si>
    <t>Insurance and financial services (% of commercial service imports)</t>
  </si>
  <si>
    <t>TM.VAL.INSF.ZS.WT</t>
  </si>
  <si>
    <t>Manufactures imports (% of merchandise imports)</t>
  </si>
  <si>
    <t>TM.VAL.MANF.ZS.UN</t>
  </si>
  <si>
    <t>Ores and metals imports (% of merchandise imports)</t>
  </si>
  <si>
    <t>TM.VAL.MMTL.ZS.UN</t>
  </si>
  <si>
    <t>Merchandise imports from economies in the Arab World (% of total merchandise imports)</t>
  </si>
  <si>
    <t>TM.VAL.MRCH.AL.ZS</t>
  </si>
  <si>
    <t>Merchandise imports (current US$)</t>
  </si>
  <si>
    <t>TM.VAL.MRCH.CD.WT</t>
  </si>
  <si>
    <t>Merchandise imports from high-income economies (% of total merchandise imports)</t>
  </si>
  <si>
    <t>TM.VAL.MRCH.HI.ZS</t>
  </si>
  <si>
    <t>Merchandise imports from low- and middle-income economies outside region (% of total merchandise imports)</t>
  </si>
  <si>
    <t>TM.VAL.MRCH.OR.ZS</t>
  </si>
  <si>
    <t>Merchandise imports from low- and middle-income economies in East Asia &amp; Pacific (% of total merchandise imports)</t>
  </si>
  <si>
    <t>TM.VAL.MRCH.R1.ZS</t>
  </si>
  <si>
    <t>Merchandise imports from low- and middle-income economies in Europe &amp; Central Asia (% of total merchandise imports)</t>
  </si>
  <si>
    <t>TM.VAL.MRCH.R2.ZS</t>
  </si>
  <si>
    <t>Merchandise imports from low- and middle-income economies in Latin America &amp; the Caribbean (% of total merchandise imports)</t>
  </si>
  <si>
    <t>TM.VAL.MRCH.R3.ZS</t>
  </si>
  <si>
    <t>Merchandise imports from low- and middle-income economies in Middle East &amp; North Africa (% of total merchandise imports)</t>
  </si>
  <si>
    <t>TM.VAL.MRCH.R4.ZS</t>
  </si>
  <si>
    <t>Merchandise imports from low- and middle-income economies in South Asia (% of total merchandise imports)</t>
  </si>
  <si>
    <t>TM.VAL.MRCH.R5.ZS</t>
  </si>
  <si>
    <t>Merchandise imports from low- and middle-income economies in Sub-Saharan Africa (% of total merchandise imports)</t>
  </si>
  <si>
    <t>TM.VAL.MRCH.R6.ZS</t>
  </si>
  <si>
    <t>Merchandise imports by the reporting economy, residual (% of total merchandise imports)</t>
  </si>
  <si>
    <t>TM.VAL.MRCH.RS.ZS</t>
  </si>
  <si>
    <t>Merchandise imports by the reporting economy (current US$)</t>
  </si>
  <si>
    <t>TM.VAL.MRCH.WL.CD</t>
  </si>
  <si>
    <t>Merchandise imports from low- and middle-income economies within region (% of total merchandise imports)</t>
  </si>
  <si>
    <t>TM.VAL.MRCH.WR.ZS</t>
  </si>
  <si>
    <t>Import value index (2000 = 100)</t>
  </si>
  <si>
    <t>TM.VAL.MRCH.XD.WD</t>
  </si>
  <si>
    <t>Computer, communications and other services (% of commercial service imports)</t>
  </si>
  <si>
    <t>TM.VAL.OTHR.ZS.WT</t>
  </si>
  <si>
    <t>Commercial service imports (current US$)</t>
  </si>
  <si>
    <t>TM.VAL.SERV.CD.WT</t>
  </si>
  <si>
    <t>Transport services (% of commercial service imports)</t>
  </si>
  <si>
    <t>TM.VAL.TRAN.ZS.WT</t>
  </si>
  <si>
    <t>Travel services (% of commercial service imports)</t>
  </si>
  <si>
    <t>TM.VAL.TRVL.ZS.WT</t>
  </si>
  <si>
    <t>Net barter terms of trade index (2000 = 100)</t>
  </si>
  <si>
    <t>TT.PRI.MRCH.XD.WD</t>
  </si>
  <si>
    <t>Export volume index (2000 = 100)</t>
  </si>
  <si>
    <t>TX.QTY.MRCH.XD.WD</t>
  </si>
  <si>
    <t>Agricultural raw materials exports (% of merchandise exports)</t>
  </si>
  <si>
    <t>TX.VAL.AGRI.ZS.UN</t>
  </si>
  <si>
    <t>Food exports (% of merchandise exports)</t>
  </si>
  <si>
    <t>TX.VAL.FOOD.ZS.UN</t>
  </si>
  <si>
    <t>Fuel exports (% of merchandise exports)</t>
  </si>
  <si>
    <t>TX.VAL.FUEL.ZS.UN</t>
  </si>
  <si>
    <t>ICT goods exports (% of total goods exports)</t>
  </si>
  <si>
    <t>TX.VAL.ICTG.ZS.UN</t>
  </si>
  <si>
    <t>Insurance and financial services (% of commercial service exports)</t>
  </si>
  <si>
    <t>TX.VAL.INSF.ZS.WT</t>
  </si>
  <si>
    <t>Manufactures exports (% of merchandise exports)</t>
  </si>
  <si>
    <t>TX.VAL.MANF.ZS.UN</t>
  </si>
  <si>
    <t>Ores and metals exports (% of merchandise exports)</t>
  </si>
  <si>
    <t>TX.VAL.MMTL.ZS.UN</t>
  </si>
  <si>
    <t>Merchandise exports to economies in the Arab World (% of total merchandise exports)</t>
  </si>
  <si>
    <t>TX.VAL.MRCH.AL.ZS</t>
  </si>
  <si>
    <t>Merchandise exports (current US$)</t>
  </si>
  <si>
    <t>TX.VAL.MRCH.CD.WT</t>
  </si>
  <si>
    <t>Merchandise exports to high-income economies (% of total merchandise exports)</t>
  </si>
  <si>
    <t>TX.VAL.MRCH.HI.ZS</t>
  </si>
  <si>
    <t>Merchandise exports to low- and middle-income economies outside region (% of total merchandise exports)</t>
  </si>
  <si>
    <t>TX.VAL.MRCH.OR.ZS</t>
  </si>
  <si>
    <t>Merchandise exports to low- and middle-income economies in East Asia &amp; Pacific (% of total merchandise exports)</t>
  </si>
  <si>
    <t>TX.VAL.MRCH.R1.ZS</t>
  </si>
  <si>
    <t>Merchandise exports to low- and middle-income economies in Europe &amp; Central Asia (% of total merchandise exports)</t>
  </si>
  <si>
    <t>TX.VAL.MRCH.R2.ZS</t>
  </si>
  <si>
    <t>Merchandise exports to low- and middle-income economies in Latin America &amp; the Caribbean (% of total merchandise exports)</t>
  </si>
  <si>
    <t>TX.VAL.MRCH.R3.ZS</t>
  </si>
  <si>
    <t>Merchandise exports to low- and middle-income economies in Middle East &amp; North Africa (% of total merchandise exports)</t>
  </si>
  <si>
    <t>TX.VAL.MRCH.R4.ZS</t>
  </si>
  <si>
    <t>Merchandise exports to low- and middle-income economies in South Asia (% of total merchandise exports)</t>
  </si>
  <si>
    <t>TX.VAL.MRCH.R5.ZS</t>
  </si>
  <si>
    <t>Merchandise exports to low- and middle-income economies in Sub-Saharan Africa (% of total merchandise exports)</t>
  </si>
  <si>
    <t>TX.VAL.MRCH.R6.ZS</t>
  </si>
  <si>
    <t>Merchandise exports by the reporting economy, residual (% of total merchandise exports)</t>
  </si>
  <si>
    <t>TX.VAL.MRCH.RS.ZS</t>
  </si>
  <si>
    <t>Merchandise exports by the reporting economy (current US$)</t>
  </si>
  <si>
    <t>TX.VAL.MRCH.WL.CD</t>
  </si>
  <si>
    <t>Merchandise exports to low- and middle-income economies within region (% of total merchandise exports)</t>
  </si>
  <si>
    <t>TX.VAL.MRCH.WR.ZS</t>
  </si>
  <si>
    <t>Export value index (2000 = 100)</t>
  </si>
  <si>
    <t>TX.VAL.MRCH.XD.WD</t>
  </si>
  <si>
    <t>Computer, communications and other services (% of commercial service exports)</t>
  </si>
  <si>
    <t>TX.VAL.OTHR.ZS.WT</t>
  </si>
  <si>
    <t>Commercial service exports (current US$)</t>
  </si>
  <si>
    <t>TX.VAL.SERV.CD.WT</t>
  </si>
  <si>
    <t>High-technology exports (current US$)</t>
  </si>
  <si>
    <t>TX.VAL.TECH.CD</t>
  </si>
  <si>
    <t>High-technology exports (% of manufactured exports)</t>
  </si>
  <si>
    <t>TX.VAL.TECH.MF.ZS</t>
  </si>
  <si>
    <t>Transport services (% of commercial service exports)</t>
  </si>
  <si>
    <t>TX.VAL.TRAN.ZS.WT</t>
  </si>
  <si>
    <t>Travel services (% of commercial service exports)</t>
  </si>
  <si>
    <t>TX.VAL.TRVL.ZS.WT</t>
  </si>
  <si>
    <t>Battle-related deaths (number of people)</t>
  </si>
  <si>
    <t>VC.BTL.DETH</t>
  </si>
  <si>
    <t>Internally displaced persons (number, high estimate)</t>
  </si>
  <si>
    <t>VC.IDP.TOTL.HE</t>
  </si>
  <si>
    <t>Internally displaced persons (number, low estimate)</t>
  </si>
  <si>
    <t>VC.IDP.TOTL.LE</t>
  </si>
  <si>
    <t>Intentional homicides (per 100,000 people)</t>
  </si>
  <si>
    <t>VC.IHR.PSRC.P5</t>
  </si>
  <si>
    <t>Presence of peace keepers (number of troops, police, and military observers in mandate)</t>
  </si>
  <si>
    <t>VC.PKP.TOTL.UN</t>
  </si>
  <si>
    <t>Account at a financial institution (% age 15+) [ts]</t>
  </si>
  <si>
    <t>WP_time_01.1</t>
  </si>
  <si>
    <t>Account at a financial institution, male (% age 15+) [ts]</t>
  </si>
  <si>
    <t>WP_time_01.2</t>
  </si>
  <si>
    <t>Account at a financial institution, female (% age 15+) [ts]</t>
  </si>
  <si>
    <t>WP_time_01.3</t>
  </si>
  <si>
    <t>Account at a financial institution, income, poorest 40% (% ages 15+) [ts]</t>
  </si>
  <si>
    <t>WP_time_01.8</t>
  </si>
  <si>
    <t>Account at a financial institution, income, richest 60% (% ages 15+) [ts]</t>
  </si>
  <si>
    <t>WP_time_01.9</t>
  </si>
  <si>
    <t>Mobile account (% age 15+) [w2]</t>
  </si>
  <si>
    <t>WP15163_4.1</t>
  </si>
  <si>
    <t>Mobile account, male (% age 15+) [w2]</t>
  </si>
  <si>
    <t>WP15163_4.2</t>
  </si>
  <si>
    <t>Mobile account, female (% age 15+) [w2]</t>
  </si>
  <si>
    <t>WP15163_4.3</t>
  </si>
  <si>
    <t>Mobile account, income, poorest 40% (% ages 15+) [w2]</t>
  </si>
  <si>
    <t>WP15163_4.8</t>
  </si>
  <si>
    <t>Mobile account, income, richest 60% (% ages 15+) [w2]</t>
  </si>
  <si>
    <t>WP15163_4.9</t>
  </si>
  <si>
    <t>National Health Accounts</t>
  </si>
  <si>
    <t>(numerator: number of persons with Xray; denominator: total population)</t>
  </si>
  <si>
    <t>(numerator: number of persons with TST; denominator: total population)</t>
  </si>
  <si>
    <t>(not done, will only be PLHIV)</t>
  </si>
  <si>
    <t>Completed</t>
  </si>
  <si>
    <t>in USD</t>
  </si>
  <si>
    <t>(TB related health care cost: cost caused by Tuberculosis cases outside the TB budget - estimate)</t>
  </si>
  <si>
    <t>Percent MDR (incl. XDR)</t>
  </si>
  <si>
    <t>US$14 per month</t>
  </si>
  <si>
    <t>2015: US$5.65 twice a month, US$10 for monthly transport pass</t>
  </si>
  <si>
    <t>Monthly HW benefits: US$40-120</t>
  </si>
  <si>
    <t>US$80 per month, U$4 per patient visit rural, US$1 for visit</t>
  </si>
  <si>
    <t>Incentives for PHC workers per DS patient</t>
  </si>
  <si>
    <t>Incentives &amp; enablers per DS patient</t>
  </si>
  <si>
    <t>Incentives for PHC workers per MDR patient</t>
  </si>
  <si>
    <t>Incentives &amp; enablers per MDR patient</t>
  </si>
  <si>
    <t>Incentives &amp; enablers per XDR patient</t>
  </si>
  <si>
    <t>Incentives for PHC workers per XDR patient</t>
  </si>
  <si>
    <t>4 months</t>
  </si>
  <si>
    <t>15 months (12-18 months)</t>
  </si>
  <si>
    <t>(Specify duration of treatment or frequency of testing)</t>
  </si>
  <si>
    <t>(numerator: persons with TB who had Xpert /culture; denominator: all TB cases)</t>
  </si>
  <si>
    <t>To be determined</t>
  </si>
  <si>
    <t>Exchange rate</t>
  </si>
  <si>
    <t>Total domestic and international expenditure on health</t>
  </si>
  <si>
    <t>Countries</t>
  </si>
  <si>
    <t>Indicators</t>
  </si>
  <si>
    <t>Value</t>
  </si>
  <si>
    <t>Total Health Expenditure (THE) % Gross Domestic Product (GDP)</t>
  </si>
  <si>
    <t>General Government Health Expenditure (GGHE) as % of Total Health Expenditure</t>
  </si>
  <si>
    <t>Private Health Expenditure (PvtHE) as % of Total Health Expenditure (THE)</t>
  </si>
  <si>
    <t>General Government Health Expenditure (GGHE) as % of General government expenditure (GGE)</t>
  </si>
  <si>
    <t>External Resources on Health as % of Total Health Expenditure (THE)</t>
  </si>
  <si>
    <t>&lt;</t>
  </si>
  <si>
    <t>Social Security Funds as % of General Government Health Expenditure (GGHE)</t>
  </si>
  <si>
    <t>-</t>
  </si>
  <si>
    <t>:</t>
  </si>
  <si>
    <t>Out of Pocket Expenditure (OOPS) as % of Total Health Expenditure (THE)</t>
  </si>
  <si>
    <t>Out of Pocket Expenditure (OOPS) as % of Private Health Expenditure (PvtHE)</t>
  </si>
  <si>
    <t>Total Health Expenditure (THE) per Capita in US$</t>
  </si>
  <si>
    <t>Total Health Expenditure (THE) per Capita in Int$ (Purchasing Power Parity)</t>
  </si>
  <si>
    <t>General Government Health Expenditure (GGHE) per Capita in US$</t>
  </si>
  <si>
    <t>General Government Health Expenditure per Capita in Int$ (Purchasing Power Parity)</t>
  </si>
  <si>
    <t>Out of Pocket Expenditure (OOPS) per Capita in US$</t>
  </si>
  <si>
    <t>General Government Health Expenditure (GGHE) as % of Gross Domestic Product (GDP)</t>
  </si>
  <si>
    <t>Private Insurance as % of Private Health Expenditure (PvtHE)</t>
  </si>
  <si>
    <t>Public Funds for Health per Capita in Constant 2009 US$</t>
  </si>
  <si>
    <t>Prevention and Public Health Services as % of Total Health Expenditure (THE)</t>
  </si>
  <si>
    <t>Government Expenditure on Inpatient Care as % of General Government Health Expenditure (GGHE)</t>
  </si>
  <si>
    <t>Total Expenditure on Inpatient Care as % of Total Health Expenditure (THE)</t>
  </si>
  <si>
    <t>Public funds</t>
  </si>
  <si>
    <t>in million current US$</t>
  </si>
  <si>
    <t>Rest of the world funds / External resources</t>
  </si>
  <si>
    <t>Total expenditure on health</t>
  </si>
  <si>
    <t>General government expenditure on health</t>
  </si>
  <si>
    <t>Ministry of Health</t>
  </si>
  <si>
    <t>Social security funds</t>
  </si>
  <si>
    <t>Private expenditure on health</t>
  </si>
  <si>
    <t>Private insurance</t>
  </si>
  <si>
    <t>Out of pocket expenditure</t>
  </si>
  <si>
    <t>Non-profit institutions serving households (e.g. NGOs)</t>
  </si>
  <si>
    <t>General government to Services of curative and rehabilitative care</t>
  </si>
  <si>
    <t xml:space="preserve">Gross Domestic Product </t>
  </si>
  <si>
    <t>Final consumption expenditure of Households and Non-profit institutions serving households</t>
  </si>
  <si>
    <t xml:space="preserve">General government expenditure </t>
  </si>
  <si>
    <t>Purchasing Power Parity (NCU per Int$)</t>
  </si>
  <si>
    <t>Exchange Rate  (NCU per US$)</t>
  </si>
  <si>
    <t>Gross domestic product - Price index</t>
  </si>
  <si>
    <t>POPULATION (in thousands)</t>
  </si>
  <si>
    <t>Population less than 5</t>
  </si>
  <si>
    <t>Female Population 15-49</t>
  </si>
  <si>
    <t>Life expectancy at birth</t>
  </si>
  <si>
    <t>Infant mortality rate</t>
  </si>
  <si>
    <t>Maternal mortality ratio</t>
  </si>
  <si>
    <t>Under-five mortality rate</t>
  </si>
  <si>
    <t>Births attended by skilled health personnel (%)</t>
  </si>
  <si>
    <t xml:space="preserve">  </t>
  </si>
  <si>
    <t>N/A</t>
  </si>
  <si>
    <t>Total annual spending</t>
  </si>
  <si>
    <t>Total annual spending excluding items outside TB budget</t>
  </si>
  <si>
    <t>Persons with TB who had Xpert /culture</t>
  </si>
  <si>
    <t>Detailed breakdown 2015</t>
  </si>
  <si>
    <t>Other</t>
  </si>
  <si>
    <t>Total  expenses for TB care (related to medical care)</t>
  </si>
  <si>
    <t>State budget expenses</t>
  </si>
  <si>
    <t>Private expenses</t>
  </si>
  <si>
    <t>includes dispensary cost (staff, building, etc)</t>
  </si>
  <si>
    <t>should include hospital costs</t>
  </si>
  <si>
    <t>DS</t>
  </si>
  <si>
    <t>MDR</t>
  </si>
  <si>
    <t>pre-XDR</t>
  </si>
  <si>
    <t>XDR</t>
  </si>
  <si>
    <t>Ambulatory</t>
  </si>
  <si>
    <t>Hospital-based</t>
  </si>
  <si>
    <t xml:space="preserve"> includes additional measures for security, 24 hour police surveillance</t>
  </si>
  <si>
    <t>Drug-susceptible TB</t>
  </si>
  <si>
    <t>MDR TB</t>
  </si>
  <si>
    <t>pre-XDR TB</t>
  </si>
  <si>
    <t>XDR TB</t>
  </si>
  <si>
    <t>Number of persons</t>
  </si>
  <si>
    <t>Total number of treatment days</t>
  </si>
  <si>
    <t>Number of days per person (on average)</t>
  </si>
  <si>
    <t>Government</t>
  </si>
  <si>
    <t>Global Fund</t>
  </si>
  <si>
    <t>Involuntary isolation department treatment*</t>
  </si>
  <si>
    <t>*Note: this will depend on the patient mix</t>
  </si>
  <si>
    <t>Question: If the duration of ambulatory treatment is longer for DS, should the number of people on ambulatory treatment not also be higher than the number of hospital-based ones? Alternatively, we can just put the same number of patients (on DS, MDR, pre-XDR and XDR) and apply the average number of days to receive the number of hospital-based and ambulatory treatment cases.</t>
  </si>
  <si>
    <t>Cost per course of treatment</t>
  </si>
  <si>
    <t>Total cost as per national health accounts</t>
  </si>
  <si>
    <t>n.a.</t>
  </si>
  <si>
    <t>Total drug costs</t>
  </si>
  <si>
    <t xml:space="preserve">Total drug costs (by source) </t>
  </si>
  <si>
    <t>Total drug cost</t>
  </si>
  <si>
    <t>check</t>
  </si>
  <si>
    <t>Grant management</t>
  </si>
  <si>
    <t>Procurement</t>
  </si>
  <si>
    <t>Training + research</t>
  </si>
  <si>
    <t>Not in TB sub-accounts</t>
  </si>
  <si>
    <t>Ambulatory care/hospital care?</t>
  </si>
  <si>
    <t>Prevention?</t>
  </si>
  <si>
    <t>not yet available in 2015</t>
  </si>
  <si>
    <t>Other cost within NHA classied as treatment costs</t>
  </si>
  <si>
    <t>Involuntary isolation department treatment costs excluding drug costs</t>
  </si>
  <si>
    <t>Sub-total: Remaining cost of care</t>
  </si>
  <si>
    <t>Total number of hospital days (excl. isolation dep.)</t>
  </si>
  <si>
    <t>Table 2. Drug costs (2015, USD)</t>
  </si>
  <si>
    <t>Table 3. Reconciliation with data from national health accounts for TB and cost per day of care (2015)</t>
  </si>
  <si>
    <t>Cost per day of care (in USD)</t>
  </si>
  <si>
    <t>Table 4. Total costs by delivery mode</t>
  </si>
  <si>
    <t xml:space="preserve">Total drug costs (by delivery mode) </t>
  </si>
  <si>
    <t>Table 1. Duration of hospital-based and ambulatory treatment (2015 - estimates)</t>
  </si>
  <si>
    <t>please check the selection of these costs within the 'Cost and coverage sheet' (column 'V')</t>
  </si>
  <si>
    <t>For C20: drugs cost only</t>
  </si>
  <si>
    <t>Deaths (UN WPP)</t>
  </si>
  <si>
    <t>Status in NHA TB sub-accounts</t>
  </si>
  <si>
    <t>Total number of treatment days in 2015</t>
  </si>
  <si>
    <t>Cost per course of treatment (calendar year 2015)</t>
  </si>
  <si>
    <t>Proportions</t>
  </si>
  <si>
    <t>PMDT/DOTS for pre-XDR</t>
  </si>
  <si>
    <t>PMDT pre-XDR</t>
  </si>
  <si>
    <t>median cost based on an international literature review</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</si>
</sst>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_-* #,##0.00\ _₽_-;\-* #,##0.00\ _₽_-;_-* &quot;-&quot;??\ _₽_-;_-@_-"/>
    <numFmt numFmtId="165" formatCode="_-* #,##0.00_р_._-;\-* #,##0.00_р_._-;_-* &quot;-&quot;??_р_._-;_-@_-"/>
    <numFmt numFmtId="166" formatCode="_-* #,##0_-;\-* #,##0_-;_-* &quot;-&quot;??_-;_-@_-"/>
    <numFmt numFmtId="167" formatCode="0.0"/>
    <numFmt numFmtId="168" formatCode="0.0%"/>
    <numFmt numFmtId="169" formatCode="_(* #,##0_);_(* \(#,##0\);_(* &quot;-&quot;??_);_(@_)"/>
    <numFmt numFmtId="170" formatCode="0.000%"/>
    <numFmt numFmtId="171" formatCode="#,##0.0"/>
    <numFmt numFmtId="172" formatCode="0.000"/>
    <numFmt numFmtId="173" formatCode="_(* #,##0.0_);_(* \(#,##0.0\);_(* &quot;-&quot;??_);_(@_)"/>
  </numFmts>
  <fonts count="59" x14ac:knownFonts="1">
    <font>
      <sz val="11"/>
      <color theme="3"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sz val="11"/>
      <color indexed="8"/>
      <name val="Calibri"/>
      <family val="2"/>
    </font>
    <font>
      <sz val="8"/>
      <name val="Verdana"/>
      <family val="2"/>
    </font>
    <font>
      <sz val="11"/>
      <color indexed="8"/>
      <name val="Calibri"/>
      <family val="2"/>
    </font>
    <font>
      <b/>
      <sz val="11"/>
      <name val="Calibri"/>
      <family val="2"/>
      <scheme val="minor"/>
    </font>
    <font>
      <sz val="11"/>
      <name val="Calibri"/>
      <family val="2"/>
      <scheme val="minor"/>
    </font>
    <font>
      <b/>
      <sz val="11"/>
      <name val="Calibri"/>
      <family val="2"/>
    </font>
    <font>
      <b/>
      <sz val="12"/>
      <color theme="1"/>
      <name val="Calibri"/>
      <family val="2"/>
      <scheme val="minor"/>
    </font>
    <font>
      <sz val="9"/>
      <color indexed="81"/>
      <name val="Tahoma"/>
      <family val="2"/>
    </font>
    <font>
      <b/>
      <sz val="9"/>
      <color indexed="81"/>
      <name val="Tahoma"/>
      <family val="2"/>
    </font>
    <font>
      <sz val="11"/>
      <color rgb="FF000000"/>
      <name val="Calibri"/>
      <family val="2"/>
    </font>
    <font>
      <sz val="20"/>
      <color rgb="FFD5AA1D"/>
      <name val="Calibri"/>
      <family val="2"/>
    </font>
    <font>
      <sz val="11"/>
      <name val="Calibri"/>
      <family val="2"/>
    </font>
    <font>
      <b/>
      <sz val="11"/>
      <color rgb="FF000000"/>
      <name val="Calibri"/>
      <family val="2"/>
    </font>
    <font>
      <u/>
      <sz val="11"/>
      <color rgb="FF0000FF"/>
      <name val="Calibri"/>
      <family val="2"/>
    </font>
    <font>
      <sz val="11"/>
      <color theme="3" tint="-0.24994659260841701"/>
      <name val="Calibri"/>
      <family val="2"/>
      <scheme val="minor"/>
    </font>
    <font>
      <b/>
      <sz val="11"/>
      <color theme="5"/>
      <name val="Calibri"/>
      <family val="2"/>
      <scheme val="minor"/>
    </font>
    <font>
      <b/>
      <sz val="11"/>
      <color rgb="FF00B0F0"/>
      <name val="Calibri"/>
      <family val="2"/>
      <scheme val="minor"/>
    </font>
    <font>
      <sz val="11"/>
      <color rgb="FF00B0F0"/>
      <name val="Calibri"/>
      <family val="2"/>
      <scheme val="minor"/>
    </font>
    <font>
      <b/>
      <sz val="11"/>
      <color theme="3" tint="-0.24994659260841701"/>
      <name val="Calibri"/>
      <family val="2"/>
      <scheme val="minor"/>
    </font>
    <font>
      <sz val="11"/>
      <color theme="5"/>
      <name val="Calibri"/>
      <family val="2"/>
      <scheme val="minor"/>
    </font>
    <font>
      <sz val="9"/>
      <color theme="1"/>
      <name val="Calibri"/>
      <family val="2"/>
      <scheme val="minor"/>
    </font>
    <font>
      <sz val="11"/>
      <color theme="1"/>
      <name val="Calibri"/>
      <family val="2"/>
      <charset val="204"/>
      <scheme val="minor"/>
    </font>
    <font>
      <b/>
      <sz val="10"/>
      <color theme="1"/>
      <name val="Calibri"/>
      <family val="2"/>
      <scheme val="minor"/>
    </font>
    <font>
      <sz val="10"/>
      <color theme="1"/>
      <name val="Calibri"/>
      <family val="2"/>
      <scheme val="minor"/>
    </font>
    <font>
      <sz val="8"/>
      <color theme="1"/>
      <name val="Calibri"/>
      <family val="2"/>
      <scheme val="minor"/>
    </font>
    <font>
      <sz val="10"/>
      <color indexed="8"/>
      <name val="Calibri"/>
      <family val="2"/>
    </font>
    <font>
      <sz val="10"/>
      <color theme="3" tint="-0.24994659260841701"/>
      <name val="Calibri"/>
      <family val="2"/>
      <scheme val="minor"/>
    </font>
    <font>
      <sz val="8"/>
      <name val="Calibri"/>
      <family val="2"/>
      <scheme val="minor"/>
    </font>
    <font>
      <sz val="8"/>
      <color theme="3" tint="-0.24994659260841701"/>
      <name val="Calibri"/>
      <family val="2"/>
      <scheme val="minor"/>
    </font>
    <font>
      <b/>
      <sz val="10"/>
      <color theme="3" tint="-0.24994659260841701"/>
      <name val="Calibri"/>
      <family val="2"/>
      <scheme val="minor"/>
    </font>
    <font>
      <i/>
      <sz val="10"/>
      <color theme="3" tint="-0.24994659260841701"/>
      <name val="Calibri"/>
      <family val="2"/>
      <scheme val="minor"/>
    </font>
    <font>
      <i/>
      <sz val="10"/>
      <color rgb="FFFF0000"/>
      <name val="Calibri"/>
      <family val="2"/>
      <scheme val="minor"/>
    </font>
    <font>
      <b/>
      <i/>
      <sz val="10"/>
      <color theme="3" tint="-0.24994659260841701"/>
      <name val="Calibri"/>
      <family val="2"/>
      <scheme val="minor"/>
    </font>
    <font>
      <sz val="11"/>
      <color rgb="FFC00000"/>
      <name val="Calibri"/>
      <family val="2"/>
      <scheme val="minor"/>
    </font>
    <font>
      <i/>
      <sz val="11"/>
      <color theme="3" tint="-0.24994659260841701"/>
      <name val="Calibri"/>
      <family val="2"/>
      <scheme val="minor"/>
    </font>
    <font>
      <i/>
      <sz val="10"/>
      <color rgb="FFC00000"/>
      <name val="Calibri"/>
      <family val="2"/>
      <scheme val="minor"/>
    </font>
    <font>
      <b/>
      <sz val="11"/>
      <color rgb="FFC00000"/>
      <name val="Calibri"/>
      <family val="2"/>
      <scheme val="minor"/>
    </font>
    <font>
      <b/>
      <sz val="11"/>
      <color rgb="FFFF0000"/>
      <name val="Calibri"/>
      <family val="2"/>
      <scheme val="minor"/>
    </font>
    <font>
      <sz val="9"/>
      <color indexed="81"/>
      <name val="Tahoma"/>
      <family val="2"/>
      <charset val="204"/>
    </font>
    <font>
      <b/>
      <sz val="9"/>
      <color indexed="81"/>
      <name val="Tahoma"/>
      <family val="2"/>
      <charset val="204"/>
    </font>
    <font>
      <sz val="11"/>
      <color rgb="FFFF0000"/>
      <name val="Calibri"/>
      <family val="2"/>
    </font>
    <font>
      <sz val="9"/>
      <color indexed="81"/>
      <name val="Tahoma"/>
      <charset val="1"/>
    </font>
    <font>
      <b/>
      <sz val="9"/>
      <color indexed="81"/>
      <name val="Tahoma"/>
      <charset val="1"/>
    </font>
    <font>
      <sz val="10"/>
      <color rgb="FFFF0000"/>
      <name val="Calibri"/>
      <family val="2"/>
      <scheme val="minor"/>
    </font>
    <font>
      <sz val="11"/>
      <color rgb="FFFF0000"/>
      <name val="Calibri"/>
      <family val="2"/>
      <scheme val="minor"/>
    </font>
    <font>
      <sz val="9"/>
      <color theme="3" tint="-0.24994659260841701"/>
      <name val="Calibri"/>
      <family val="2"/>
      <scheme val="minor"/>
    </font>
    <font>
      <b/>
      <sz val="9"/>
      <color theme="1"/>
      <name val="Calibri"/>
      <family val="2"/>
      <scheme val="minor"/>
    </font>
  </fonts>
  <fills count="20">
    <fill>
      <patternFill patternType="none"/>
    </fill>
    <fill>
      <patternFill patternType="gray125"/>
    </fill>
    <fill>
      <patternFill patternType="solid">
        <fgColor rgb="FFB9DAED"/>
        <bgColor auto="1"/>
      </patternFill>
    </fill>
    <fill>
      <patternFill patternType="solid">
        <fgColor indexed="40"/>
        <bgColor indexed="64"/>
      </patternFill>
    </fill>
    <fill>
      <patternFill patternType="solid">
        <fgColor theme="0" tint="-4.9989318521683403E-2"/>
        <bgColor indexed="64"/>
      </patternFill>
    </fill>
    <fill>
      <patternFill patternType="solid">
        <fgColor rgb="FF0E0655"/>
        <bgColor rgb="FF0E0655"/>
      </patternFill>
    </fill>
    <fill>
      <patternFill patternType="solid">
        <fgColor rgb="FFEEEEEE"/>
        <bgColor rgb="FFEEEEEE"/>
      </patternFill>
    </fill>
    <fill>
      <patternFill patternType="solid">
        <fgColor rgb="FFFFFF00"/>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rgb="FF92D050"/>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14996795556505021"/>
        <bgColor indexed="64"/>
      </patternFill>
    </fill>
    <fill>
      <patternFill patternType="solid">
        <fgColor theme="5"/>
        <bgColor indexed="64"/>
      </patternFill>
    </fill>
    <fill>
      <patternFill patternType="solid">
        <fgColor theme="6"/>
        <bgColor indexed="64"/>
      </patternFill>
    </fill>
    <fill>
      <patternFill patternType="solid">
        <fgColor rgb="FFFFC000"/>
        <bgColor indexed="64"/>
      </patternFill>
    </fill>
  </fills>
  <borders count="15">
    <border>
      <left/>
      <right/>
      <top/>
      <bottom/>
      <diagonal/>
    </border>
    <border>
      <left style="thin">
        <color theme="0"/>
      </left>
      <right style="thin">
        <color theme="0"/>
      </right>
      <top style="thin">
        <color theme="0"/>
      </top>
      <bottom style="thin">
        <color theme="0"/>
      </bottom>
      <diagonal/>
    </border>
    <border>
      <left style="thin">
        <color indexed="9"/>
      </left>
      <right style="thin">
        <color indexed="9"/>
      </right>
      <top style="thin">
        <color indexed="9"/>
      </top>
      <bottom style="thin">
        <color indexed="9"/>
      </bottom>
      <diagonal/>
    </border>
    <border>
      <left style="thin">
        <color indexed="9"/>
      </left>
      <right/>
      <top/>
      <bottom style="thin">
        <color theme="0"/>
      </bottom>
      <diagonal/>
    </border>
    <border>
      <left style="thin">
        <color indexed="9"/>
      </left>
      <right/>
      <top style="thin">
        <color theme="0"/>
      </top>
      <bottom style="thin">
        <color theme="0"/>
      </bottom>
      <diagonal/>
    </border>
    <border>
      <left/>
      <right/>
      <top/>
      <bottom style="thin">
        <color theme="0"/>
      </bottom>
      <diagonal/>
    </border>
    <border>
      <left/>
      <right/>
      <top style="thin">
        <color theme="0"/>
      </top>
      <bottom style="thin">
        <color theme="0"/>
      </bottom>
      <diagonal/>
    </border>
    <border>
      <left/>
      <right/>
      <top style="thin">
        <color indexed="9"/>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s>
  <cellStyleXfs count="668">
    <xf numFmtId="0" fontId="0" fillId="0" borderId="0"/>
    <xf numFmtId="0" fontId="11" fillId="2" borderId="1" applyNumberFormat="0" applyAlignment="0" applyProtection="0"/>
    <xf numFmtId="0" fontId="11" fillId="0" borderId="0"/>
    <xf numFmtId="0" fontId="12" fillId="0" borderId="0"/>
    <xf numFmtId="0" fontId="9" fillId="0" borderId="0"/>
    <xf numFmtId="0" fontId="12" fillId="0" borderId="0"/>
    <xf numFmtId="0" fontId="12" fillId="0" borderId="0"/>
    <xf numFmtId="0" fontId="12" fillId="0" borderId="0"/>
    <xf numFmtId="9" fontId="11" fillId="0" borderId="0" applyFont="0" applyFill="0" applyBorder="0" applyAlignment="0" applyProtection="0"/>
    <xf numFmtId="0" fontId="9" fillId="0" borderId="0"/>
    <xf numFmtId="0" fontId="9" fillId="0" borderId="0"/>
    <xf numFmtId="0" fontId="9" fillId="0" borderId="0"/>
    <xf numFmtId="0" fontId="9" fillId="0" borderId="0"/>
    <xf numFmtId="43" fontId="11"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xf numFmtId="0" fontId="11" fillId="0" borderId="0"/>
    <xf numFmtId="0" fontId="11" fillId="0" borderId="0"/>
    <xf numFmtId="0" fontId="11" fillId="0" borderId="0"/>
    <xf numFmtId="0" fontId="11" fillId="0" borderId="0"/>
    <xf numFmtId="9" fontId="14" fillId="0" borderId="0" applyFont="0" applyFill="0" applyBorder="0" applyAlignment="0" applyProtection="0"/>
    <xf numFmtId="43" fontId="14" fillId="0" borderId="0" applyFont="0" applyFill="0" applyBorder="0" applyAlignment="0" applyProtection="0"/>
    <xf numFmtId="0" fontId="8" fillId="0" borderId="0"/>
    <xf numFmtId="0" fontId="21" fillId="0" borderId="0"/>
    <xf numFmtId="43" fontId="26" fillId="0" borderId="0" applyFont="0" applyFill="0" applyBorder="0" applyAlignment="0" applyProtection="0"/>
    <xf numFmtId="9" fontId="26" fillId="0" borderId="0" applyFont="0" applyFill="0" applyBorder="0" applyAlignment="0" applyProtection="0"/>
    <xf numFmtId="0" fontId="33" fillId="0" borderId="0"/>
    <xf numFmtId="0" fontId="4" fillId="0" borderId="0"/>
  </cellStyleXfs>
  <cellXfs count="316">
    <xf numFmtId="0" fontId="0" fillId="0" borderId="0" xfId="0"/>
    <xf numFmtId="0" fontId="10" fillId="0" borderId="0" xfId="0" applyFont="1" applyAlignment="1">
      <alignment horizontal="right"/>
    </xf>
    <xf numFmtId="0" fontId="10" fillId="0" borderId="0" xfId="0" applyFont="1" applyAlignment="1">
      <alignment horizontal="center"/>
    </xf>
    <xf numFmtId="0" fontId="0" fillId="0" borderId="0" xfId="0" applyAlignment="1">
      <alignment horizontal="right"/>
    </xf>
    <xf numFmtId="0" fontId="0" fillId="0" borderId="0" xfId="0"/>
    <xf numFmtId="0" fontId="0" fillId="0" borderId="0" xfId="0"/>
    <xf numFmtId="0" fontId="10" fillId="0" borderId="0" xfId="0" applyFont="1"/>
    <xf numFmtId="0" fontId="0" fillId="0" borderId="0" xfId="0" applyProtection="1"/>
    <xf numFmtId="0" fontId="10" fillId="0" borderId="0" xfId="0" applyFont="1" applyProtection="1"/>
    <xf numFmtId="0" fontId="11" fillId="3" borderId="2" xfId="1" applyFill="1" applyBorder="1" applyProtection="1">
      <protection locked="0"/>
    </xf>
    <xf numFmtId="11" fontId="11" fillId="3" borderId="2" xfId="1" applyNumberFormat="1" applyFill="1" applyBorder="1" applyProtection="1">
      <protection locked="0"/>
    </xf>
    <xf numFmtId="2" fontId="11" fillId="3" borderId="2" xfId="1" applyNumberFormat="1" applyFill="1" applyBorder="1" applyProtection="1">
      <protection locked="0"/>
    </xf>
    <xf numFmtId="9" fontId="11" fillId="3" borderId="2" xfId="1" applyNumberFormat="1" applyFill="1" applyBorder="1" applyProtection="1">
      <protection locked="0"/>
    </xf>
    <xf numFmtId="10" fontId="11" fillId="3" borderId="2" xfId="1" applyNumberFormat="1" applyFill="1" applyBorder="1" applyProtection="1">
      <protection locked="0"/>
    </xf>
    <xf numFmtId="1" fontId="11" fillId="3" borderId="2" xfId="1" applyNumberFormat="1" applyFill="1" applyBorder="1" applyProtection="1">
      <protection locked="0"/>
    </xf>
    <xf numFmtId="1" fontId="0" fillId="0" borderId="0" xfId="0" applyNumberFormat="1"/>
    <xf numFmtId="0" fontId="11" fillId="3" borderId="2" xfId="1" applyFill="1" applyBorder="1" applyAlignment="1" applyProtection="1">
      <alignment horizontal="right"/>
      <protection locked="0"/>
    </xf>
    <xf numFmtId="9" fontId="7" fillId="3" borderId="2" xfId="1" applyNumberFormat="1" applyFont="1" applyFill="1" applyBorder="1" applyProtection="1">
      <protection locked="0"/>
    </xf>
    <xf numFmtId="3" fontId="11" fillId="3" borderId="2" xfId="1" applyNumberFormat="1" applyFill="1" applyBorder="1" applyProtection="1">
      <protection locked="0"/>
    </xf>
    <xf numFmtId="0" fontId="11" fillId="3" borderId="2" xfId="1" applyNumberFormat="1" applyFill="1" applyBorder="1" applyProtection="1">
      <protection locked="0"/>
    </xf>
    <xf numFmtId="0" fontId="11" fillId="3" borderId="0" xfId="1" applyFill="1" applyBorder="1" applyProtection="1">
      <protection locked="0"/>
    </xf>
    <xf numFmtId="2" fontId="11" fillId="3" borderId="0" xfId="1" applyNumberFormat="1" applyFill="1" applyBorder="1" applyProtection="1">
      <protection locked="0"/>
    </xf>
    <xf numFmtId="0" fontId="11" fillId="3" borderId="3" xfId="1" applyFill="1" applyBorder="1" applyProtection="1">
      <protection locked="0"/>
    </xf>
    <xf numFmtId="1" fontId="11" fillId="3" borderId="0" xfId="1" applyNumberFormat="1" applyFill="1" applyBorder="1" applyProtection="1">
      <protection locked="0"/>
    </xf>
    <xf numFmtId="1" fontId="11" fillId="3" borderId="3" xfId="1" applyNumberFormat="1" applyFill="1" applyBorder="1" applyProtection="1">
      <protection locked="0"/>
    </xf>
    <xf numFmtId="1" fontId="11" fillId="3" borderId="4" xfId="1" applyNumberFormat="1" applyFill="1" applyBorder="1" applyProtection="1">
      <protection locked="0"/>
    </xf>
    <xf numFmtId="0" fontId="11" fillId="3" borderId="4" xfId="1" applyFill="1" applyBorder="1" applyProtection="1">
      <protection locked="0"/>
    </xf>
    <xf numFmtId="0" fontId="16" fillId="0" borderId="0" xfId="0" applyFont="1" applyAlignment="1">
      <alignment horizontal="right"/>
    </xf>
    <xf numFmtId="1" fontId="11" fillId="0" borderId="0" xfId="1" applyNumberFormat="1" applyFill="1" applyBorder="1" applyProtection="1">
      <protection locked="0"/>
    </xf>
    <xf numFmtId="1" fontId="11" fillId="3" borderId="1" xfId="1" applyNumberFormat="1" applyFill="1" applyBorder="1" applyProtection="1">
      <protection locked="0"/>
    </xf>
    <xf numFmtId="1" fontId="11" fillId="3" borderId="5" xfId="1" applyNumberFormat="1" applyFill="1" applyBorder="1" applyProtection="1">
      <protection locked="0"/>
    </xf>
    <xf numFmtId="1" fontId="11" fillId="3" borderId="6" xfId="1" applyNumberFormat="1" applyFill="1" applyBorder="1" applyProtection="1">
      <protection locked="0"/>
    </xf>
    <xf numFmtId="0" fontId="10" fillId="0" borderId="0" xfId="0" applyFont="1" applyFill="1" applyAlignment="1">
      <alignment horizontal="center"/>
    </xf>
    <xf numFmtId="0" fontId="16" fillId="0" borderId="0" xfId="0" applyFont="1"/>
    <xf numFmtId="0" fontId="15" fillId="0" borderId="0" xfId="0" applyFont="1" applyAlignment="1">
      <alignment horizontal="right"/>
    </xf>
    <xf numFmtId="9" fontId="11" fillId="3" borderId="0" xfId="1" applyNumberFormat="1" applyFill="1" applyBorder="1" applyProtection="1">
      <protection locked="0"/>
    </xf>
    <xf numFmtId="9" fontId="11" fillId="3" borderId="3" xfId="1" applyNumberFormat="1" applyFill="1" applyBorder="1" applyProtection="1">
      <protection locked="0"/>
    </xf>
    <xf numFmtId="0" fontId="0" fillId="4" borderId="0" xfId="0" applyFill="1"/>
    <xf numFmtId="0" fontId="0" fillId="0" borderId="0" xfId="0" applyAlignment="1">
      <alignment horizontal="center"/>
    </xf>
    <xf numFmtId="0" fontId="15" fillId="0" borderId="0" xfId="0" applyFont="1" applyAlignment="1">
      <alignment horizontal="center"/>
    </xf>
    <xf numFmtId="0" fontId="16" fillId="0" borderId="0" xfId="0" applyFont="1" applyAlignment="1">
      <alignment horizontal="center"/>
    </xf>
    <xf numFmtId="0" fontId="15" fillId="0" borderId="0" xfId="0" applyFont="1" applyFill="1" applyAlignment="1">
      <alignment horizontal="center"/>
    </xf>
    <xf numFmtId="10" fontId="11" fillId="3" borderId="0" xfId="1" applyNumberFormat="1" applyFill="1" applyBorder="1" applyProtection="1">
      <protection locked="0"/>
    </xf>
    <xf numFmtId="0" fontId="11" fillId="4" borderId="0" xfId="1" applyFill="1" applyBorder="1" applyProtection="1">
      <protection locked="0"/>
    </xf>
    <xf numFmtId="0" fontId="15" fillId="4" borderId="0" xfId="0" applyFont="1" applyFill="1" applyAlignment="1">
      <alignment horizontal="center"/>
    </xf>
    <xf numFmtId="10" fontId="11" fillId="4" borderId="0" xfId="1" applyNumberFormat="1" applyFill="1" applyBorder="1" applyProtection="1">
      <protection locked="0"/>
    </xf>
    <xf numFmtId="0" fontId="16" fillId="4" borderId="0" xfId="0" applyFont="1" applyFill="1"/>
    <xf numFmtId="0" fontId="11" fillId="4" borderId="7" xfId="1" applyFill="1" applyBorder="1" applyProtection="1">
      <protection locked="0"/>
    </xf>
    <xf numFmtId="0" fontId="11" fillId="4" borderId="5" xfId="1" applyFill="1" applyBorder="1" applyProtection="1">
      <protection locked="0"/>
    </xf>
    <xf numFmtId="9" fontId="11" fillId="4" borderId="5" xfId="1" applyNumberFormat="1" applyFill="1" applyBorder="1" applyProtection="1">
      <protection locked="0"/>
    </xf>
    <xf numFmtId="0" fontId="11" fillId="3" borderId="1" xfId="1" applyFill="1" applyBorder="1" applyProtection="1">
      <protection locked="0"/>
    </xf>
    <xf numFmtId="9" fontId="11" fillId="3" borderId="1" xfId="1" applyNumberFormat="1" applyFill="1" applyBorder="1" applyProtection="1">
      <protection locked="0"/>
    </xf>
    <xf numFmtId="10" fontId="11" fillId="3" borderId="1" xfId="1" applyNumberFormat="1" applyFill="1" applyBorder="1" applyProtection="1">
      <protection locked="0"/>
    </xf>
    <xf numFmtId="0" fontId="11" fillId="0" borderId="0" xfId="1" applyFill="1" applyBorder="1" applyProtection="1">
      <protection locked="0"/>
    </xf>
    <xf numFmtId="9" fontId="11" fillId="0" borderId="0" xfId="1" applyNumberFormat="1" applyFill="1" applyBorder="1" applyProtection="1">
      <protection locked="0"/>
    </xf>
    <xf numFmtId="10" fontId="11" fillId="0" borderId="0" xfId="1" applyNumberFormat="1" applyFill="1" applyBorder="1" applyProtection="1">
      <protection locked="0"/>
    </xf>
    <xf numFmtId="0" fontId="16" fillId="0" borderId="0" xfId="0" applyFont="1" applyFill="1"/>
    <xf numFmtId="0" fontId="15" fillId="0" borderId="0" xfId="0" applyFont="1" applyFill="1" applyAlignment="1">
      <alignment horizontal="right"/>
    </xf>
    <xf numFmtId="0" fontId="16" fillId="0" borderId="0" xfId="0" applyFont="1" applyFill="1" applyAlignment="1">
      <alignment horizontal="right"/>
    </xf>
    <xf numFmtId="0" fontId="0" fillId="0" borderId="0" xfId="0" applyFill="1"/>
    <xf numFmtId="0" fontId="10" fillId="0" borderId="0" xfId="0" applyFont="1" applyFill="1" applyAlignment="1">
      <alignment horizontal="right"/>
    </xf>
    <xf numFmtId="0" fontId="10" fillId="0" borderId="0" xfId="0" applyFont="1" applyFill="1"/>
    <xf numFmtId="0" fontId="15" fillId="0" borderId="0" xfId="0" applyFont="1" applyFill="1"/>
    <xf numFmtId="0" fontId="5" fillId="0" borderId="0" xfId="0" applyFont="1" applyFill="1" applyAlignment="1">
      <alignment horizontal="right"/>
    </xf>
    <xf numFmtId="0" fontId="17" fillId="0" borderId="0" xfId="1" applyFont="1" applyFill="1" applyBorder="1" applyProtection="1">
      <protection locked="0"/>
    </xf>
    <xf numFmtId="9" fontId="17" fillId="0" borderId="0" xfId="1" applyNumberFormat="1" applyFont="1" applyFill="1" applyBorder="1" applyProtection="1">
      <protection locked="0"/>
    </xf>
    <xf numFmtId="0" fontId="11" fillId="3" borderId="0" xfId="1" applyFill="1" applyBorder="1" applyAlignment="1" applyProtection="1">
      <alignment horizontal="right"/>
      <protection locked="0"/>
    </xf>
    <xf numFmtId="0" fontId="11" fillId="0" borderId="0" xfId="1" applyFill="1" applyBorder="1" applyAlignment="1" applyProtection="1">
      <alignment horizontal="right"/>
      <protection locked="0"/>
    </xf>
    <xf numFmtId="2" fontId="11" fillId="3" borderId="2" xfId="1" quotePrefix="1" applyNumberFormat="1" applyFill="1" applyBorder="1" applyProtection="1">
      <protection locked="0"/>
    </xf>
    <xf numFmtId="0" fontId="10" fillId="0" borderId="0" xfId="0" applyFont="1" applyFill="1" applyBorder="1"/>
    <xf numFmtId="0" fontId="18" fillId="0" borderId="0" xfId="0" applyFont="1"/>
    <xf numFmtId="0" fontId="15" fillId="0" borderId="0" xfId="0" applyFont="1" applyAlignment="1">
      <alignment horizontal="right" wrapText="1"/>
    </xf>
    <xf numFmtId="0" fontId="15" fillId="0" borderId="0" xfId="0" applyFont="1" applyAlignment="1">
      <alignment horizontal="left"/>
    </xf>
    <xf numFmtId="0" fontId="15" fillId="0" borderId="0" xfId="0" applyFont="1"/>
    <xf numFmtId="0" fontId="21" fillId="0" borderId="0" xfId="663" applyFont="1" applyAlignment="1"/>
    <xf numFmtId="0" fontId="21" fillId="6" borderId="0" xfId="663" applyFont="1" applyFill="1" applyBorder="1" applyAlignment="1">
      <alignment wrapText="1"/>
    </xf>
    <xf numFmtId="0" fontId="24" fillId="6" borderId="0" xfId="663" applyFont="1" applyFill="1" applyBorder="1"/>
    <xf numFmtId="0" fontId="25" fillId="6" borderId="0" xfId="663" applyFont="1" applyFill="1" applyBorder="1" applyAlignment="1">
      <alignment horizontal="center" wrapText="1"/>
    </xf>
    <xf numFmtId="0" fontId="27" fillId="0" borderId="0" xfId="0" applyFont="1" applyAlignment="1">
      <alignment horizontal="right"/>
    </xf>
    <xf numFmtId="0" fontId="28" fillId="0" borderId="0" xfId="0" applyFont="1" applyAlignment="1">
      <alignment horizontal="right"/>
    </xf>
    <xf numFmtId="0" fontId="29" fillId="0" borderId="0" xfId="0" applyFont="1"/>
    <xf numFmtId="0" fontId="30" fillId="0" borderId="0" xfId="0" applyFont="1" applyProtection="1"/>
    <xf numFmtId="0" fontId="31" fillId="0" borderId="0" xfId="0" applyFont="1"/>
    <xf numFmtId="166" fontId="32" fillId="0" borderId="0" xfId="0" applyNumberFormat="1" applyFont="1" applyFill="1" applyBorder="1"/>
    <xf numFmtId="10" fontId="0" fillId="0" borderId="0" xfId="0" applyNumberFormat="1"/>
    <xf numFmtId="9" fontId="0" fillId="0" borderId="0" xfId="0" applyNumberFormat="1"/>
    <xf numFmtId="168" fontId="0" fillId="0" borderId="0" xfId="665" applyNumberFormat="1" applyFont="1"/>
    <xf numFmtId="169" fontId="11" fillId="3" borderId="2" xfId="664" applyNumberFormat="1" applyFont="1" applyFill="1" applyBorder="1" applyProtection="1">
      <protection locked="0"/>
    </xf>
    <xf numFmtId="168" fontId="11" fillId="3" borderId="2" xfId="665" applyNumberFormat="1" applyFont="1" applyFill="1" applyBorder="1" applyProtection="1">
      <protection locked="0"/>
    </xf>
    <xf numFmtId="170" fontId="11" fillId="3" borderId="2" xfId="665" applyNumberFormat="1" applyFont="1" applyFill="1" applyBorder="1" applyProtection="1">
      <protection locked="0"/>
    </xf>
    <xf numFmtId="0" fontId="34" fillId="0" borderId="0" xfId="666" applyFont="1" applyFill="1" applyBorder="1" applyAlignment="1">
      <alignment vertical="center" wrapText="1"/>
    </xf>
    <xf numFmtId="0" fontId="35" fillId="0" borderId="0" xfId="666" applyFont="1" applyFill="1"/>
    <xf numFmtId="167" fontId="35" fillId="0" borderId="0" xfId="666" applyNumberFormat="1" applyFont="1" applyFill="1" applyAlignment="1">
      <alignment wrapText="1"/>
    </xf>
    <xf numFmtId="1" fontId="35" fillId="0" borderId="0" xfId="666" applyNumberFormat="1" applyFont="1" applyFill="1" applyAlignment="1">
      <alignment wrapText="1"/>
    </xf>
    <xf numFmtId="0" fontId="35" fillId="0" borderId="0" xfId="666" applyFont="1" applyFill="1" applyAlignment="1">
      <alignment horizontal="center" vertical="center" wrapText="1"/>
    </xf>
    <xf numFmtId="167" fontId="34" fillId="0" borderId="8" xfId="666" applyNumberFormat="1" applyFont="1" applyFill="1" applyBorder="1" applyAlignment="1">
      <alignment wrapText="1"/>
    </xf>
    <xf numFmtId="1" fontId="34" fillId="0" borderId="8" xfId="666" applyNumberFormat="1" applyFont="1" applyFill="1" applyBorder="1" applyAlignment="1">
      <alignment wrapText="1"/>
    </xf>
    <xf numFmtId="171" fontId="34" fillId="0" borderId="8" xfId="666" applyNumberFormat="1" applyFont="1" applyFill="1" applyBorder="1"/>
    <xf numFmtId="0" fontId="34" fillId="0" borderId="0" xfId="666" applyFont="1" applyFill="1"/>
    <xf numFmtId="168" fontId="34" fillId="0" borderId="8" xfId="666" applyNumberFormat="1" applyFont="1" applyFill="1" applyBorder="1" applyAlignment="1">
      <alignment wrapText="1"/>
    </xf>
    <xf numFmtId="168" fontId="34" fillId="0" borderId="8" xfId="666" applyNumberFormat="1" applyFont="1" applyFill="1" applyBorder="1"/>
    <xf numFmtId="168" fontId="34" fillId="0" borderId="0" xfId="666" applyNumberFormat="1" applyFont="1" applyFill="1"/>
    <xf numFmtId="171" fontId="35" fillId="0" borderId="0" xfId="666" applyNumberFormat="1" applyFont="1" applyFill="1"/>
    <xf numFmtId="171" fontId="34" fillId="8" borderId="8" xfId="666" applyNumberFormat="1" applyFont="1" applyFill="1" applyBorder="1"/>
    <xf numFmtId="168" fontId="34" fillId="8" borderId="0" xfId="666" applyNumberFormat="1" applyFont="1" applyFill="1"/>
    <xf numFmtId="0" fontId="34" fillId="8" borderId="0" xfId="666" applyFont="1" applyFill="1"/>
    <xf numFmtId="171" fontId="35" fillId="8" borderId="0" xfId="666" applyNumberFormat="1" applyFont="1" applyFill="1"/>
    <xf numFmtId="168" fontId="34" fillId="8" borderId="8" xfId="666" applyNumberFormat="1" applyFont="1" applyFill="1" applyBorder="1"/>
    <xf numFmtId="167" fontId="35" fillId="0" borderId="8" xfId="666" applyNumberFormat="1" applyFont="1" applyFill="1" applyBorder="1" applyAlignment="1">
      <alignment wrapText="1"/>
    </xf>
    <xf numFmtId="1" fontId="35" fillId="0" borderId="8" xfId="666" applyNumberFormat="1" applyFont="1" applyFill="1" applyBorder="1" applyAlignment="1">
      <alignment wrapText="1"/>
    </xf>
    <xf numFmtId="171" fontId="35" fillId="0" borderId="8" xfId="666" applyNumberFormat="1" applyFont="1" applyFill="1" applyBorder="1"/>
    <xf numFmtId="171" fontId="34" fillId="0" borderId="0" xfId="666" applyNumberFormat="1" applyFont="1" applyFill="1"/>
    <xf numFmtId="0" fontId="35" fillId="8" borderId="0" xfId="666" applyFont="1" applyFill="1"/>
    <xf numFmtId="167" fontId="34" fillId="9" borderId="8" xfId="666" applyNumberFormat="1" applyFont="1" applyFill="1" applyBorder="1" applyAlignment="1">
      <alignment horizontal="center" vertical="center" wrapText="1"/>
    </xf>
    <xf numFmtId="1" fontId="34" fillId="9" borderId="8" xfId="666" applyNumberFormat="1" applyFont="1" applyFill="1" applyBorder="1" applyAlignment="1">
      <alignment horizontal="center" vertical="center" wrapText="1"/>
    </xf>
    <xf numFmtId="0" fontId="34" fillId="9" borderId="8" xfId="666" applyFont="1" applyFill="1" applyBorder="1" applyAlignment="1">
      <alignment horizontal="center" vertical="center" wrapText="1"/>
    </xf>
    <xf numFmtId="0" fontId="30" fillId="0" borderId="0" xfId="0" applyFont="1"/>
    <xf numFmtId="0" fontId="10" fillId="12" borderId="0" xfId="0" applyFont="1" applyFill="1" applyAlignment="1">
      <alignment horizontal="center"/>
    </xf>
    <xf numFmtId="0" fontId="32" fillId="0" borderId="0" xfId="0" applyFont="1" applyFill="1" applyBorder="1"/>
    <xf numFmtId="0" fontId="32" fillId="0" borderId="0" xfId="0" quotePrefix="1" applyFont="1" applyFill="1" applyBorder="1"/>
    <xf numFmtId="0" fontId="11" fillId="14" borderId="0" xfId="1" applyFill="1" applyBorder="1" applyProtection="1">
      <protection locked="0"/>
    </xf>
    <xf numFmtId="9" fontId="11" fillId="15" borderId="2" xfId="1" applyNumberFormat="1" applyFill="1" applyBorder="1" applyProtection="1">
      <protection locked="0"/>
    </xf>
    <xf numFmtId="0" fontId="11" fillId="15" borderId="2" xfId="1" applyFill="1" applyBorder="1" applyProtection="1">
      <protection locked="0"/>
    </xf>
    <xf numFmtId="9" fontId="11" fillId="15" borderId="3" xfId="1" applyNumberFormat="1" applyFill="1" applyBorder="1" applyProtection="1">
      <protection locked="0"/>
    </xf>
    <xf numFmtId="0" fontId="11" fillId="15" borderId="4" xfId="1" applyFill="1" applyBorder="1" applyProtection="1">
      <protection locked="0"/>
    </xf>
    <xf numFmtId="0" fontId="11" fillId="15" borderId="0" xfId="1" applyFill="1" applyBorder="1" applyProtection="1">
      <protection locked="0"/>
    </xf>
    <xf numFmtId="172" fontId="37" fillId="15" borderId="2" xfId="1" applyNumberFormat="1" applyFont="1" applyFill="1" applyBorder="1" applyProtection="1">
      <protection locked="0"/>
    </xf>
    <xf numFmtId="166" fontId="11" fillId="15" borderId="2" xfId="1" applyNumberFormat="1" applyFill="1" applyBorder="1" applyProtection="1">
      <protection locked="0"/>
    </xf>
    <xf numFmtId="172" fontId="11" fillId="3" borderId="2" xfId="1" applyNumberFormat="1" applyFill="1" applyBorder="1" applyProtection="1">
      <protection locked="0"/>
    </xf>
    <xf numFmtId="168" fontId="11" fillId="3" borderId="1" xfId="665" applyNumberFormat="1" applyFont="1" applyFill="1" applyBorder="1" applyProtection="1">
      <protection locked="0"/>
    </xf>
    <xf numFmtId="0" fontId="35" fillId="3" borderId="2" xfId="1" applyFont="1" applyFill="1" applyBorder="1" applyProtection="1">
      <protection locked="0"/>
    </xf>
    <xf numFmtId="0" fontId="38" fillId="0" borderId="0" xfId="0" applyFont="1" applyProtection="1"/>
    <xf numFmtId="0" fontId="38" fillId="0" borderId="0" xfId="0" applyFont="1" applyFill="1" applyBorder="1" applyProtection="1"/>
    <xf numFmtId="0" fontId="37" fillId="3" borderId="2" xfId="1" applyFont="1" applyFill="1" applyBorder="1" applyProtection="1">
      <protection locked="0"/>
    </xf>
    <xf numFmtId="0" fontId="35" fillId="3" borderId="0" xfId="1" applyFont="1" applyFill="1" applyBorder="1" applyProtection="1">
      <protection locked="0"/>
    </xf>
    <xf numFmtId="0" fontId="39" fillId="0" borderId="0" xfId="0" applyFont="1" applyFill="1" applyBorder="1" applyAlignment="1">
      <alignment horizontal="left"/>
    </xf>
    <xf numFmtId="166" fontId="36" fillId="0" borderId="0" xfId="0" applyNumberFormat="1" applyFont="1" applyFill="1" applyBorder="1"/>
    <xf numFmtId="16" fontId="40" fillId="0" borderId="0" xfId="0" quotePrefix="1" applyNumberFormat="1" applyFont="1" applyAlignment="1">
      <alignment horizontal="left"/>
    </xf>
    <xf numFmtId="0" fontId="40" fillId="0" borderId="0" xfId="0" applyFont="1" applyAlignment="1">
      <alignment horizontal="left"/>
    </xf>
    <xf numFmtId="0" fontId="40" fillId="0" borderId="0" xfId="0" applyFont="1"/>
    <xf numFmtId="10" fontId="40" fillId="0" borderId="0" xfId="0" applyNumberFormat="1" applyFont="1"/>
    <xf numFmtId="166" fontId="40" fillId="0" borderId="0" xfId="0" applyNumberFormat="1" applyFont="1"/>
    <xf numFmtId="9" fontId="40" fillId="0" borderId="0" xfId="665" applyFont="1"/>
    <xf numFmtId="0" fontId="38" fillId="0" borderId="0" xfId="0" applyFont="1"/>
    <xf numFmtId="0" fontId="11" fillId="15" borderId="3" xfId="1" applyFill="1" applyBorder="1" applyProtection="1">
      <protection locked="0"/>
    </xf>
    <xf numFmtId="170" fontId="11" fillId="15" borderId="2" xfId="665" applyNumberFormat="1" applyFont="1" applyFill="1" applyBorder="1" applyProtection="1">
      <protection locked="0"/>
    </xf>
    <xf numFmtId="10" fontId="11" fillId="15" borderId="2" xfId="1" applyNumberFormat="1" applyFill="1" applyBorder="1" applyProtection="1">
      <protection locked="0"/>
    </xf>
    <xf numFmtId="168" fontId="11" fillId="15" borderId="2" xfId="665" applyNumberFormat="1" applyFont="1" applyFill="1" applyBorder="1" applyProtection="1">
      <protection locked="0"/>
    </xf>
    <xf numFmtId="167" fontId="11" fillId="15" borderId="2" xfId="1" applyNumberFormat="1" applyFill="1" applyBorder="1" applyProtection="1">
      <protection locked="0"/>
    </xf>
    <xf numFmtId="1" fontId="11" fillId="15" borderId="2" xfId="1" applyNumberFormat="1" applyFill="1" applyBorder="1" applyProtection="1">
      <protection locked="0"/>
    </xf>
    <xf numFmtId="0" fontId="11" fillId="16" borderId="2" xfId="1" applyFill="1" applyBorder="1" applyProtection="1">
      <protection locked="0"/>
    </xf>
    <xf numFmtId="1" fontId="11" fillId="16" borderId="2" xfId="1" applyNumberFormat="1" applyFill="1" applyBorder="1" applyProtection="1">
      <protection locked="0"/>
    </xf>
    <xf numFmtId="0" fontId="11" fillId="16" borderId="3" xfId="1" applyFill="1" applyBorder="1" applyProtection="1">
      <protection locked="0"/>
    </xf>
    <xf numFmtId="0" fontId="11" fillId="16" borderId="2" xfId="1" applyNumberFormat="1" applyFont="1" applyFill="1" applyBorder="1" applyAlignment="1" applyProtection="1">
      <protection locked="0"/>
    </xf>
    <xf numFmtId="169" fontId="11" fillId="14" borderId="2" xfId="664" applyNumberFormat="1" applyFont="1" applyFill="1" applyBorder="1" applyProtection="1">
      <protection locked="0"/>
    </xf>
    <xf numFmtId="1" fontId="11" fillId="16" borderId="2" xfId="1" applyNumberFormat="1" applyFont="1" applyFill="1" applyBorder="1" applyAlignment="1" applyProtection="1">
      <protection locked="0"/>
    </xf>
    <xf numFmtId="1" fontId="11" fillId="7" borderId="2" xfId="1" applyNumberFormat="1" applyFill="1" applyBorder="1" applyProtection="1">
      <protection locked="0"/>
    </xf>
    <xf numFmtId="1" fontId="0" fillId="0" borderId="0" xfId="665" applyNumberFormat="1" applyFont="1"/>
    <xf numFmtId="0" fontId="41" fillId="13" borderId="8" xfId="0" applyFont="1" applyFill="1" applyBorder="1"/>
    <xf numFmtId="0" fontId="38" fillId="13" borderId="8" xfId="0" applyFont="1" applyFill="1" applyBorder="1"/>
    <xf numFmtId="0" fontId="38" fillId="11" borderId="8" xfId="0" applyFont="1" applyFill="1" applyBorder="1"/>
    <xf numFmtId="0" fontId="41" fillId="11" borderId="8" xfId="0" applyFont="1" applyFill="1" applyBorder="1"/>
    <xf numFmtId="0" fontId="41" fillId="0" borderId="8" xfId="0" applyFont="1" applyBorder="1"/>
    <xf numFmtId="0" fontId="41" fillId="12" borderId="8" xfId="0" applyFont="1" applyFill="1" applyBorder="1"/>
    <xf numFmtId="0" fontId="38" fillId="0" borderId="8" xfId="0" applyFont="1" applyBorder="1"/>
    <xf numFmtId="0" fontId="44" fillId="13" borderId="8" xfId="0" applyFont="1" applyFill="1" applyBorder="1" applyAlignment="1">
      <alignment horizontal="center" vertical="center" wrapText="1"/>
    </xf>
    <xf numFmtId="0" fontId="41" fillId="13" borderId="8" xfId="0" applyFont="1" applyFill="1" applyBorder="1" applyAlignment="1">
      <alignment horizontal="center" vertical="center" wrapText="1"/>
    </xf>
    <xf numFmtId="0" fontId="41" fillId="13" borderId="8" xfId="0" applyFont="1" applyFill="1" applyBorder="1" applyAlignment="1">
      <alignment horizontal="center" vertical="center"/>
    </xf>
    <xf numFmtId="0" fontId="10" fillId="10" borderId="0" xfId="0" applyFont="1" applyFill="1" applyAlignment="1">
      <alignment horizontal="center"/>
    </xf>
    <xf numFmtId="0" fontId="15" fillId="12" borderId="0" xfId="0" applyFont="1" applyFill="1" applyAlignment="1">
      <alignment horizontal="right"/>
    </xf>
    <xf numFmtId="0" fontId="4" fillId="0" borderId="0" xfId="667"/>
    <xf numFmtId="14" fontId="4" fillId="0" borderId="0" xfId="667" applyNumberFormat="1"/>
    <xf numFmtId="0" fontId="4" fillId="10" borderId="0" xfId="0" applyFont="1" applyFill="1"/>
    <xf numFmtId="0" fontId="4" fillId="10" borderId="0" xfId="0" applyFont="1" applyFill="1" applyAlignment="1">
      <alignment horizontal="center"/>
    </xf>
    <xf numFmtId="0" fontId="10" fillId="10" borderId="0" xfId="0" applyFont="1" applyFill="1"/>
    <xf numFmtId="0" fontId="4" fillId="0" borderId="0" xfId="666" applyFont="1" applyFill="1"/>
    <xf numFmtId="169" fontId="4" fillId="10" borderId="0" xfId="664" applyNumberFormat="1" applyFont="1" applyFill="1"/>
    <xf numFmtId="169" fontId="16" fillId="7" borderId="0" xfId="664" applyNumberFormat="1" applyFont="1" applyFill="1"/>
    <xf numFmtId="0" fontId="15" fillId="12" borderId="0" xfId="0" applyFont="1" applyFill="1" applyAlignment="1">
      <alignment horizontal="right" wrapText="1"/>
    </xf>
    <xf numFmtId="0" fontId="16" fillId="12" borderId="0" xfId="0" applyFont="1" applyFill="1" applyAlignment="1">
      <alignment horizontal="right"/>
    </xf>
    <xf numFmtId="0" fontId="15" fillId="12" borderId="0" xfId="0" applyFont="1" applyFill="1" applyAlignment="1">
      <alignment horizontal="center"/>
    </xf>
    <xf numFmtId="0" fontId="6" fillId="12" borderId="0" xfId="0" applyFont="1" applyFill="1" applyAlignment="1">
      <alignment horizontal="right"/>
    </xf>
    <xf numFmtId="0" fontId="0" fillId="12" borderId="0" xfId="0" applyFill="1"/>
    <xf numFmtId="0" fontId="10" fillId="12" borderId="0" xfId="0" applyFont="1" applyFill="1" applyAlignment="1">
      <alignment horizontal="right"/>
    </xf>
    <xf numFmtId="0" fontId="0" fillId="12" borderId="0" xfId="0" applyFill="1" applyAlignment="1">
      <alignment horizontal="right"/>
    </xf>
    <xf numFmtId="0" fontId="5" fillId="12" borderId="0" xfId="0" applyFont="1" applyFill="1" applyAlignment="1">
      <alignment horizontal="right"/>
    </xf>
    <xf numFmtId="0" fontId="45" fillId="0" borderId="0" xfId="0" applyFont="1"/>
    <xf numFmtId="43" fontId="11" fillId="3" borderId="2" xfId="664" applyFont="1" applyFill="1" applyBorder="1" applyProtection="1">
      <protection locked="0"/>
    </xf>
    <xf numFmtId="0" fontId="4" fillId="10" borderId="0" xfId="0" applyFont="1" applyFill="1" applyAlignment="1">
      <alignment horizontal="right"/>
    </xf>
    <xf numFmtId="3" fontId="11" fillId="3" borderId="0" xfId="1" applyNumberFormat="1" applyFill="1" applyBorder="1" applyProtection="1">
      <protection locked="0"/>
    </xf>
    <xf numFmtId="0" fontId="46" fillId="0" borderId="0" xfId="0" applyFont="1"/>
    <xf numFmtId="167" fontId="11" fillId="3" borderId="2" xfId="1" applyNumberFormat="1" applyFill="1" applyBorder="1" applyProtection="1">
      <protection locked="0"/>
    </xf>
    <xf numFmtId="167" fontId="0" fillId="0" borderId="0" xfId="0" applyNumberFormat="1"/>
    <xf numFmtId="9" fontId="0" fillId="0" borderId="0" xfId="665" applyFont="1" applyFill="1"/>
    <xf numFmtId="0" fontId="47" fillId="11" borderId="8" xfId="0" applyFont="1" applyFill="1" applyBorder="1" applyAlignment="1">
      <alignment wrapText="1"/>
    </xf>
    <xf numFmtId="43" fontId="7" fillId="3" borderId="2" xfId="664" applyFont="1" applyFill="1" applyBorder="1" applyProtection="1">
      <protection locked="0"/>
    </xf>
    <xf numFmtId="43" fontId="0" fillId="0" borderId="0" xfId="664" applyFont="1"/>
    <xf numFmtId="167" fontId="34" fillId="0" borderId="0" xfId="666" applyNumberFormat="1" applyFont="1" applyFill="1" applyAlignment="1">
      <alignment wrapText="1"/>
    </xf>
    <xf numFmtId="1" fontId="34" fillId="0" borderId="0" xfId="666" applyNumberFormat="1" applyFont="1" applyFill="1" applyAlignment="1">
      <alignment wrapText="1"/>
    </xf>
    <xf numFmtId="3" fontId="34" fillId="0" borderId="0" xfId="666" applyNumberFormat="1" applyFont="1" applyFill="1"/>
    <xf numFmtId="0" fontId="48" fillId="0" borderId="0" xfId="0" applyFont="1" applyProtection="1"/>
    <xf numFmtId="0" fontId="3" fillId="0" borderId="0" xfId="667" applyFont="1"/>
    <xf numFmtId="43" fontId="0" fillId="0" borderId="0" xfId="0" applyNumberFormat="1"/>
    <xf numFmtId="173" fontId="0" fillId="0" borderId="0" xfId="664" applyNumberFormat="1" applyFont="1"/>
    <xf numFmtId="3" fontId="0" fillId="0" borderId="0" xfId="0" applyNumberFormat="1"/>
    <xf numFmtId="0" fontId="2" fillId="0" borderId="0" xfId="667" applyFont="1"/>
    <xf numFmtId="2" fontId="41" fillId="0" borderId="8" xfId="0" applyNumberFormat="1" applyFont="1" applyBorder="1"/>
    <xf numFmtId="0" fontId="11" fillId="3" borderId="3" xfId="1" applyNumberFormat="1" applyFill="1" applyBorder="1" applyProtection="1">
      <protection locked="0"/>
    </xf>
    <xf numFmtId="164" fontId="11" fillId="3" borderId="2" xfId="1" applyNumberFormat="1" applyFill="1" applyBorder="1" applyProtection="1">
      <protection locked="0"/>
    </xf>
    <xf numFmtId="2" fontId="41" fillId="12" borderId="8" xfId="0" applyNumberFormat="1" applyFont="1" applyFill="1" applyBorder="1"/>
    <xf numFmtId="0" fontId="10" fillId="17" borderId="0" xfId="0" applyFont="1" applyFill="1" applyAlignment="1">
      <alignment horizontal="right"/>
    </xf>
    <xf numFmtId="0" fontId="49" fillId="0" borderId="0" xfId="0" applyFont="1" applyAlignment="1">
      <alignment horizontal="right"/>
    </xf>
    <xf numFmtId="171" fontId="0" fillId="0" borderId="0" xfId="0" applyNumberFormat="1"/>
    <xf numFmtId="164" fontId="11" fillId="3" borderId="0" xfId="1" applyNumberFormat="1" applyFill="1" applyBorder="1" applyProtection="1">
      <protection locked="0"/>
    </xf>
    <xf numFmtId="0" fontId="38" fillId="17" borderId="8" xfId="0" applyFont="1" applyFill="1" applyBorder="1"/>
    <xf numFmtId="165" fontId="11" fillId="3" borderId="2" xfId="1" applyNumberFormat="1" applyFill="1" applyBorder="1" applyProtection="1">
      <protection locked="0"/>
    </xf>
    <xf numFmtId="0" fontId="52" fillId="0" borderId="0" xfId="1" applyFont="1" applyFill="1" applyBorder="1" applyProtection="1">
      <protection locked="0"/>
    </xf>
    <xf numFmtId="0" fontId="10" fillId="17" borderId="0" xfId="0" applyFont="1" applyFill="1"/>
    <xf numFmtId="0" fontId="55" fillId="0" borderId="8" xfId="0" applyFont="1" applyBorder="1"/>
    <xf numFmtId="0" fontId="56" fillId="0" borderId="0" xfId="0" applyFont="1"/>
    <xf numFmtId="9" fontId="11" fillId="3" borderId="2" xfId="665" applyFont="1" applyFill="1" applyBorder="1" applyProtection="1">
      <protection locked="0"/>
    </xf>
    <xf numFmtId="43" fontId="30" fillId="0" borderId="0" xfId="0" applyNumberFormat="1" applyFont="1"/>
    <xf numFmtId="0" fontId="56" fillId="0" borderId="0" xfId="0" applyFont="1" applyFill="1"/>
    <xf numFmtId="1" fontId="35" fillId="11" borderId="0" xfId="666" applyNumberFormat="1" applyFont="1" applyFill="1" applyAlignment="1">
      <alignment wrapText="1"/>
    </xf>
    <xf numFmtId="1" fontId="35" fillId="18" borderId="0" xfId="666" applyNumberFormat="1" applyFont="1" applyFill="1" applyAlignment="1">
      <alignment wrapText="1"/>
    </xf>
    <xf numFmtId="0" fontId="34" fillId="18" borderId="8" xfId="666" applyFont="1" applyFill="1" applyBorder="1" applyAlignment="1">
      <alignment horizontal="center" vertical="center" wrapText="1"/>
    </xf>
    <xf numFmtId="167" fontId="34" fillId="18" borderId="0" xfId="666" applyNumberFormat="1" applyFont="1" applyFill="1" applyAlignment="1">
      <alignment horizontal="left" vertical="center" wrapText="1"/>
    </xf>
    <xf numFmtId="167" fontId="34" fillId="11" borderId="0" xfId="666" applyNumberFormat="1" applyFont="1" applyFill="1" applyAlignment="1">
      <alignment wrapText="1"/>
    </xf>
    <xf numFmtId="169" fontId="34" fillId="11" borderId="0" xfId="664" applyNumberFormat="1" applyFont="1" applyFill="1"/>
    <xf numFmtId="167" fontId="35" fillId="11" borderId="0" xfId="666" applyNumberFormat="1" applyFont="1" applyFill="1" applyAlignment="1">
      <alignment wrapText="1"/>
    </xf>
    <xf numFmtId="169" fontId="35" fillId="11" borderId="0" xfId="664" applyNumberFormat="1" applyFont="1" applyFill="1"/>
    <xf numFmtId="0" fontId="35" fillId="11" borderId="0" xfId="666" applyFont="1" applyFill="1"/>
    <xf numFmtId="3" fontId="34" fillId="11" borderId="0" xfId="666" applyNumberFormat="1" applyFont="1" applyFill="1"/>
    <xf numFmtId="171" fontId="35" fillId="11" borderId="0" xfId="666" applyNumberFormat="1" applyFont="1" applyFill="1"/>
    <xf numFmtId="43" fontId="11" fillId="0" borderId="0" xfId="664" applyFont="1" applyFill="1" applyBorder="1" applyProtection="1">
      <protection locked="0"/>
    </xf>
    <xf numFmtId="43" fontId="0" fillId="0" borderId="0" xfId="664" applyFont="1" applyFill="1"/>
    <xf numFmtId="2" fontId="11" fillId="0" borderId="0" xfId="1" applyNumberFormat="1" applyFill="1" applyBorder="1" applyProtection="1">
      <protection locked="0"/>
    </xf>
    <xf numFmtId="0" fontId="30" fillId="13" borderId="0" xfId="0" applyFont="1" applyFill="1"/>
    <xf numFmtId="43" fontId="1" fillId="0" borderId="0" xfId="664" applyFont="1" applyFill="1" applyBorder="1" applyProtection="1">
      <protection locked="0"/>
    </xf>
    <xf numFmtId="0" fontId="41" fillId="0" borderId="0" xfId="0" applyFont="1"/>
    <xf numFmtId="0" fontId="41" fillId="9" borderId="8" xfId="0" applyFont="1" applyFill="1" applyBorder="1"/>
    <xf numFmtId="169" fontId="38" fillId="0" borderId="8" xfId="664" applyNumberFormat="1" applyFont="1" applyBorder="1" applyAlignment="1">
      <alignment horizontal="center"/>
    </xf>
    <xf numFmtId="169" fontId="38" fillId="0" borderId="8" xfId="664" applyNumberFormat="1" applyFont="1" applyBorder="1"/>
    <xf numFmtId="169" fontId="38" fillId="13" borderId="8" xfId="664" applyNumberFormat="1" applyFont="1" applyFill="1" applyBorder="1"/>
    <xf numFmtId="0" fontId="41" fillId="11" borderId="8" xfId="0" applyFont="1" applyFill="1" applyBorder="1" applyAlignment="1">
      <alignment horizontal="center"/>
    </xf>
    <xf numFmtId="0" fontId="38" fillId="11" borderId="8" xfId="0" applyFont="1" applyFill="1" applyBorder="1" applyAlignment="1">
      <alignment horizontal="center"/>
    </xf>
    <xf numFmtId="169" fontId="38" fillId="11" borderId="8" xfId="664" applyNumberFormat="1" applyFont="1" applyFill="1" applyBorder="1" applyAlignment="1">
      <alignment horizontal="center"/>
    </xf>
    <xf numFmtId="0" fontId="38" fillId="0" borderId="0" xfId="0" applyFont="1" applyAlignment="1">
      <alignment horizontal="center" vertical="center" wrapText="1"/>
    </xf>
    <xf numFmtId="0" fontId="38" fillId="0" borderId="0" xfId="0" applyFont="1" applyBorder="1"/>
    <xf numFmtId="0" fontId="41" fillId="0" borderId="0" xfId="0" applyFont="1" applyFill="1" applyBorder="1"/>
    <xf numFmtId="169" fontId="38" fillId="11" borderId="8" xfId="0" applyNumberFormat="1" applyFont="1" applyFill="1" applyBorder="1"/>
    <xf numFmtId="0" fontId="38" fillId="9" borderId="8" xfId="0" applyFont="1" applyFill="1" applyBorder="1"/>
    <xf numFmtId="0" fontId="38" fillId="0" borderId="0" xfId="0" applyFont="1" applyFill="1" applyBorder="1"/>
    <xf numFmtId="169" fontId="38" fillId="13" borderId="8" xfId="664" applyNumberFormat="1" applyFont="1" applyFill="1" applyBorder="1" applyAlignment="1">
      <alignment vertical="center"/>
    </xf>
    <xf numFmtId="169" fontId="38" fillId="13" borderId="8" xfId="0" applyNumberFormat="1" applyFont="1" applyFill="1" applyBorder="1" applyAlignment="1">
      <alignment vertical="center"/>
    </xf>
    <xf numFmtId="0" fontId="38" fillId="0" borderId="8" xfId="0" applyFont="1" applyBorder="1" applyAlignment="1">
      <alignment vertical="top" wrapText="1"/>
    </xf>
    <xf numFmtId="169" fontId="38" fillId="13" borderId="8" xfId="0" applyNumberFormat="1" applyFont="1" applyFill="1" applyBorder="1"/>
    <xf numFmtId="1" fontId="41" fillId="11" borderId="8" xfId="0" applyNumberFormat="1" applyFont="1" applyFill="1" applyBorder="1"/>
    <xf numFmtId="169" fontId="41" fillId="11" borderId="8" xfId="0" applyNumberFormat="1" applyFont="1" applyFill="1" applyBorder="1"/>
    <xf numFmtId="0" fontId="55" fillId="0" borderId="0" xfId="0" applyFont="1"/>
    <xf numFmtId="169" fontId="55" fillId="0" borderId="0" xfId="0" applyNumberFormat="1" applyFont="1"/>
    <xf numFmtId="169" fontId="38" fillId="13" borderId="8" xfId="664" applyNumberFormat="1" applyFont="1" applyFill="1" applyBorder="1" applyAlignment="1">
      <alignment horizontal="center"/>
    </xf>
    <xf numFmtId="0" fontId="38" fillId="7" borderId="0" xfId="0" applyFont="1" applyFill="1"/>
    <xf numFmtId="0" fontId="58" fillId="0" borderId="0" xfId="0" applyFont="1" applyFill="1" applyBorder="1"/>
    <xf numFmtId="169" fontId="0" fillId="0" borderId="0" xfId="664" applyNumberFormat="1" applyFont="1"/>
    <xf numFmtId="169" fontId="11" fillId="3" borderId="3" xfId="664" applyNumberFormat="1" applyFont="1" applyFill="1" applyBorder="1" applyProtection="1">
      <protection locked="0"/>
    </xf>
    <xf numFmtId="169" fontId="11" fillId="3" borderId="0" xfId="664" applyNumberFormat="1" applyFont="1" applyFill="1" applyBorder="1" applyProtection="1">
      <protection locked="0"/>
    </xf>
    <xf numFmtId="0" fontId="55" fillId="0" borderId="0" xfId="0" applyFont="1" applyBorder="1"/>
    <xf numFmtId="0" fontId="41" fillId="9" borderId="0" xfId="0" applyFont="1" applyFill="1" applyBorder="1"/>
    <xf numFmtId="169" fontId="38" fillId="13" borderId="0" xfId="664" applyNumberFormat="1" applyFont="1" applyFill="1" applyBorder="1" applyAlignment="1">
      <alignment vertical="center"/>
    </xf>
    <xf numFmtId="169" fontId="38" fillId="13" borderId="0" xfId="0" applyNumberFormat="1" applyFont="1" applyFill="1" applyBorder="1" applyAlignment="1">
      <alignment vertical="center"/>
    </xf>
    <xf numFmtId="169" fontId="38" fillId="11" borderId="0" xfId="0" applyNumberFormat="1" applyFont="1" applyFill="1" applyBorder="1"/>
    <xf numFmtId="169" fontId="38" fillId="13" borderId="0" xfId="0" applyNumberFormat="1" applyFont="1" applyFill="1" applyBorder="1"/>
    <xf numFmtId="1" fontId="41" fillId="11" borderId="0" xfId="0" applyNumberFormat="1" applyFont="1" applyFill="1" applyBorder="1"/>
    <xf numFmtId="169" fontId="38" fillId="13" borderId="0" xfId="664" applyNumberFormat="1" applyFont="1" applyFill="1" applyBorder="1" applyAlignment="1">
      <alignment horizontal="center"/>
    </xf>
    <xf numFmtId="169" fontId="41" fillId="11" borderId="0" xfId="0" applyNumberFormat="1" applyFont="1" applyFill="1" applyBorder="1"/>
    <xf numFmtId="169" fontId="11" fillId="19" borderId="2" xfId="664" applyNumberFormat="1" applyFont="1" applyFill="1" applyBorder="1" applyProtection="1">
      <protection locked="0"/>
    </xf>
    <xf numFmtId="169" fontId="38" fillId="14" borderId="8" xfId="664" applyNumberFormat="1" applyFont="1" applyFill="1" applyBorder="1" applyAlignment="1">
      <alignment horizontal="center"/>
    </xf>
    <xf numFmtId="9" fontId="55" fillId="0" borderId="0" xfId="665" applyFont="1"/>
    <xf numFmtId="169" fontId="7" fillId="3" borderId="2" xfId="664" applyNumberFormat="1" applyFont="1" applyFill="1" applyBorder="1" applyProtection="1">
      <protection locked="0"/>
    </xf>
    <xf numFmtId="43" fontId="7" fillId="19" borderId="2" xfId="664" applyFont="1" applyFill="1" applyBorder="1" applyProtection="1">
      <protection locked="0"/>
    </xf>
    <xf numFmtId="169" fontId="0" fillId="0" borderId="0" xfId="0" applyNumberFormat="1"/>
    <xf numFmtId="0" fontId="22" fillId="5" borderId="0" xfId="663" applyFont="1" applyFill="1" applyBorder="1" applyAlignment="1">
      <alignment horizontal="center" vertical="center"/>
    </xf>
    <xf numFmtId="0" fontId="23" fillId="0" borderId="0" xfId="663" applyFont="1" applyBorder="1"/>
    <xf numFmtId="0" fontId="57" fillId="0" borderId="14" xfId="0" applyFont="1" applyBorder="1" applyAlignment="1">
      <alignment horizontal="center" vertical="center" wrapText="1"/>
    </xf>
    <xf numFmtId="0" fontId="57" fillId="0" borderId="0" xfId="0" applyFont="1" applyAlignment="1">
      <alignment horizontal="center" vertical="center" wrapText="1"/>
    </xf>
    <xf numFmtId="0" fontId="41" fillId="9" borderId="8" xfId="0" applyFont="1" applyFill="1" applyBorder="1" applyAlignment="1">
      <alignment horizontal="center" vertical="center"/>
    </xf>
    <xf numFmtId="0" fontId="41" fillId="9" borderId="11" xfId="0" applyFont="1" applyFill="1" applyBorder="1" applyAlignment="1">
      <alignment horizontal="center"/>
    </xf>
    <xf numFmtId="0" fontId="41" fillId="9" borderId="12" xfId="0" applyFont="1" applyFill="1" applyBorder="1" applyAlignment="1">
      <alignment horizontal="center"/>
    </xf>
    <xf numFmtId="0" fontId="41" fillId="9" borderId="8" xfId="0" applyFont="1" applyFill="1" applyBorder="1" applyAlignment="1">
      <alignment horizontal="center"/>
    </xf>
    <xf numFmtId="0" fontId="41" fillId="9" borderId="8" xfId="0" applyFont="1" applyFill="1" applyBorder="1" applyAlignment="1">
      <alignment horizontal="center" vertical="center" wrapText="1"/>
    </xf>
    <xf numFmtId="0" fontId="41" fillId="9" borderId="11" xfId="0" applyFont="1" applyFill="1" applyBorder="1" applyAlignment="1">
      <alignment horizontal="center" wrapText="1"/>
    </xf>
    <xf numFmtId="0" fontId="41" fillId="9" borderId="12" xfId="0" applyFont="1" applyFill="1" applyBorder="1" applyAlignment="1">
      <alignment horizontal="center" wrapText="1"/>
    </xf>
    <xf numFmtId="0" fontId="41" fillId="9" borderId="11" xfId="0" applyFont="1" applyFill="1" applyBorder="1" applyAlignment="1">
      <alignment horizontal="center" vertical="center" wrapText="1"/>
    </xf>
    <xf numFmtId="0" fontId="41" fillId="9" borderId="12" xfId="0" applyFont="1" applyFill="1" applyBorder="1" applyAlignment="1">
      <alignment horizontal="center" vertical="center" wrapText="1"/>
    </xf>
    <xf numFmtId="0" fontId="41" fillId="9" borderId="9" xfId="0" applyFont="1" applyFill="1" applyBorder="1" applyAlignment="1">
      <alignment horizontal="center" wrapText="1"/>
    </xf>
    <xf numFmtId="0" fontId="41" fillId="9" borderId="10" xfId="0" applyFont="1" applyFill="1" applyBorder="1" applyAlignment="1">
      <alignment horizontal="center" wrapText="1"/>
    </xf>
    <xf numFmtId="0" fontId="41" fillId="11" borderId="11" xfId="0" applyFont="1" applyFill="1" applyBorder="1" applyAlignment="1">
      <alignment horizontal="center"/>
    </xf>
    <xf numFmtId="0" fontId="41" fillId="11" borderId="13" xfId="0" applyFont="1" applyFill="1" applyBorder="1" applyAlignment="1">
      <alignment horizontal="center"/>
    </xf>
    <xf numFmtId="0" fontId="41" fillId="11" borderId="12" xfId="0" applyFont="1" applyFill="1" applyBorder="1" applyAlignment="1">
      <alignment horizontal="center"/>
    </xf>
    <xf numFmtId="0" fontId="41" fillId="11" borderId="11" xfId="0" applyFont="1" applyFill="1" applyBorder="1" applyAlignment="1">
      <alignment horizontal="center" vertical="center" wrapText="1"/>
    </xf>
    <xf numFmtId="0" fontId="41" fillId="11" borderId="13" xfId="0" applyFont="1" applyFill="1" applyBorder="1" applyAlignment="1">
      <alignment horizontal="center" vertical="center" wrapText="1"/>
    </xf>
    <xf numFmtId="0" fontId="41" fillId="11" borderId="12" xfId="0" applyFont="1" applyFill="1" applyBorder="1" applyAlignment="1">
      <alignment horizontal="center" vertical="center" wrapText="1"/>
    </xf>
    <xf numFmtId="0" fontId="41" fillId="11" borderId="11" xfId="0" applyFont="1" applyFill="1" applyBorder="1" applyAlignment="1">
      <alignment horizontal="center" wrapText="1"/>
    </xf>
    <xf numFmtId="0" fontId="41" fillId="11" borderId="13" xfId="0" applyFont="1" applyFill="1" applyBorder="1" applyAlignment="1">
      <alignment horizontal="center" wrapText="1"/>
    </xf>
    <xf numFmtId="0" fontId="41" fillId="11" borderId="12" xfId="0" applyFont="1" applyFill="1" applyBorder="1" applyAlignment="1">
      <alignment horizontal="center" wrapText="1"/>
    </xf>
    <xf numFmtId="167" fontId="34" fillId="0" borderId="8" xfId="666" applyNumberFormat="1" applyFont="1" applyFill="1" applyBorder="1" applyAlignment="1">
      <alignment horizontal="left" wrapText="1"/>
    </xf>
    <xf numFmtId="1" fontId="34" fillId="0" borderId="8" xfId="666" applyNumberFormat="1" applyFont="1" applyFill="1" applyBorder="1" applyAlignment="1">
      <alignment horizontal="center" wrapText="1"/>
    </xf>
    <xf numFmtId="0" fontId="34" fillId="0" borderId="0" xfId="666" applyFont="1" applyFill="1" applyBorder="1" applyAlignment="1">
      <alignment horizontal="center" vertical="center" wrapText="1"/>
    </xf>
    <xf numFmtId="167" fontId="34" fillId="0" borderId="8" xfId="666" applyNumberFormat="1" applyFont="1" applyFill="1" applyBorder="1" applyAlignment="1">
      <alignment horizontal="center" wrapText="1"/>
    </xf>
    <xf numFmtId="167" fontId="35" fillId="0" borderId="8" xfId="666" applyNumberFormat="1" applyFont="1" applyFill="1" applyBorder="1" applyAlignment="1">
      <alignment horizontal="center" wrapText="1"/>
    </xf>
    <xf numFmtId="167" fontId="34" fillId="8" borderId="8" xfId="666" applyNumberFormat="1" applyFont="1" applyFill="1" applyBorder="1" applyAlignment="1">
      <alignment horizontal="left" wrapText="1"/>
    </xf>
    <xf numFmtId="1" fontId="34" fillId="8" borderId="8" xfId="666" applyNumberFormat="1" applyFont="1" applyFill="1" applyBorder="1" applyAlignment="1">
      <alignment horizontal="center" wrapText="1"/>
    </xf>
    <xf numFmtId="167" fontId="34" fillId="8" borderId="8" xfId="666" applyNumberFormat="1" applyFont="1" applyFill="1" applyBorder="1" applyAlignment="1">
      <alignment horizontal="center" wrapText="1"/>
    </xf>
    <xf numFmtId="1" fontId="34" fillId="8" borderId="9" xfId="666" applyNumberFormat="1" applyFont="1" applyFill="1" applyBorder="1" applyAlignment="1">
      <alignment horizontal="center" wrapText="1"/>
    </xf>
    <xf numFmtId="1" fontId="34" fillId="8" borderId="10" xfId="666" applyNumberFormat="1" applyFont="1" applyFill="1" applyBorder="1" applyAlignment="1">
      <alignment horizontal="center" wrapText="1"/>
    </xf>
  </cellXfs>
  <cellStyles count="668">
    <cellStyle name="Comma" xfId="664" builtinId="3"/>
    <cellStyle name="Comma 2" xfId="13"/>
    <cellStyle name="Comma 2 2" xfId="661"/>
    <cellStyle name="Input" xfId="1" builtinId="20" customBuiltin="1"/>
    <cellStyle name="Normal" xfId="0" builtinId="0" customBuiltin="1"/>
    <cellStyle name="Normal 10" xfId="662"/>
    <cellStyle name="Normal 11" xfId="663"/>
    <cellStyle name="Normal 12" xfId="666"/>
    <cellStyle name="Normal 13" xfId="667"/>
    <cellStyle name="Normal 2" xfId="3"/>
    <cellStyle name="Normal 2 2" xfId="656"/>
    <cellStyle name="Normal 3" xfId="5"/>
    <cellStyle name="Normal 3 2" xfId="657"/>
    <cellStyle name="Normal 4" xfId="6"/>
    <cellStyle name="Normal 4 2" xfId="658"/>
    <cellStyle name="Normal 5" xfId="7"/>
    <cellStyle name="Normal 5 2" xfId="659"/>
    <cellStyle name="Normal 6" xfId="4"/>
    <cellStyle name="Normal 6 10" xfId="49"/>
    <cellStyle name="Normal 6 10 2" xfId="149"/>
    <cellStyle name="Normal 6 10 2 2" xfId="363"/>
    <cellStyle name="Normal 6 10 2 3" xfId="579"/>
    <cellStyle name="Normal 6 10 3" xfId="263"/>
    <cellStyle name="Normal 6 10 4" xfId="479"/>
    <cellStyle name="Normal 6 11" xfId="17"/>
    <cellStyle name="Normal 6 11 2" xfId="181"/>
    <cellStyle name="Normal 6 11 2 2" xfId="395"/>
    <cellStyle name="Normal 6 11 2 3" xfId="611"/>
    <cellStyle name="Normal 6 11 3" xfId="231"/>
    <cellStyle name="Normal 6 11 4" xfId="447"/>
    <cellStyle name="Normal 6 12" xfId="82"/>
    <cellStyle name="Normal 6 12 2" xfId="187"/>
    <cellStyle name="Normal 6 12 2 2" xfId="401"/>
    <cellStyle name="Normal 6 12 2 3" xfId="617"/>
    <cellStyle name="Normal 6 12 3" xfId="296"/>
    <cellStyle name="Normal 6 12 4" xfId="512"/>
    <cellStyle name="Normal 6 13" xfId="111"/>
    <cellStyle name="Normal 6 13 2" xfId="218"/>
    <cellStyle name="Normal 6 13 2 2" xfId="432"/>
    <cellStyle name="Normal 6 13 2 3" xfId="648"/>
    <cellStyle name="Normal 6 13 3" xfId="325"/>
    <cellStyle name="Normal 6 13 4" xfId="541"/>
    <cellStyle name="Normal 6 14" xfId="57"/>
    <cellStyle name="Normal 6 14 2" xfId="117"/>
    <cellStyle name="Normal 6 14 2 2" xfId="331"/>
    <cellStyle name="Normal 6 14 2 3" xfId="547"/>
    <cellStyle name="Normal 6 14 3" xfId="271"/>
    <cellStyle name="Normal 6 14 4" xfId="487"/>
    <cellStyle name="Normal 6 15" xfId="116"/>
    <cellStyle name="Normal 6 15 2" xfId="330"/>
    <cellStyle name="Normal 6 15 3" xfId="546"/>
    <cellStyle name="Normal 6 16" xfId="223"/>
    <cellStyle name="Normal 6 17" xfId="439"/>
    <cellStyle name="Normal 6 2" xfId="12"/>
    <cellStyle name="Normal 6 2 10" xfId="227"/>
    <cellStyle name="Normal 6 2 11" xfId="443"/>
    <cellStyle name="Normal 6 2 2" xfId="16"/>
    <cellStyle name="Normal 6 2 2 10" xfId="446"/>
    <cellStyle name="Normal 6 2 2 2" xfId="32"/>
    <cellStyle name="Normal 6 2 2 2 2" xfId="48"/>
    <cellStyle name="Normal 6 2 2 2 2 2" xfId="81"/>
    <cellStyle name="Normal 6 2 2 2 2 2 2" xfId="180"/>
    <cellStyle name="Normal 6 2 2 2 2 2 2 2" xfId="394"/>
    <cellStyle name="Normal 6 2 2 2 2 2 2 3" xfId="610"/>
    <cellStyle name="Normal 6 2 2 2 2 2 3" xfId="295"/>
    <cellStyle name="Normal 6 2 2 2 2 2 4" xfId="511"/>
    <cellStyle name="Normal 6 2 2 2 2 3" xfId="110"/>
    <cellStyle name="Normal 6 2 2 2 2 3 2" xfId="217"/>
    <cellStyle name="Normal 6 2 2 2 2 3 2 2" xfId="431"/>
    <cellStyle name="Normal 6 2 2 2 2 3 2 3" xfId="647"/>
    <cellStyle name="Normal 6 2 2 2 2 3 3" xfId="324"/>
    <cellStyle name="Normal 6 2 2 2 2 3 4" xfId="540"/>
    <cellStyle name="Normal 6 2 2 2 2 4" xfId="148"/>
    <cellStyle name="Normal 6 2 2 2 2 4 2" xfId="362"/>
    <cellStyle name="Normal 6 2 2 2 2 4 3" xfId="578"/>
    <cellStyle name="Normal 6 2 2 2 2 5" xfId="262"/>
    <cellStyle name="Normal 6 2 2 2 2 6" xfId="478"/>
    <cellStyle name="Normal 6 2 2 2 3" xfId="65"/>
    <cellStyle name="Normal 6 2 2 2 3 2" xfId="164"/>
    <cellStyle name="Normal 6 2 2 2 3 2 2" xfId="378"/>
    <cellStyle name="Normal 6 2 2 2 3 2 3" xfId="594"/>
    <cellStyle name="Normal 6 2 2 2 3 3" xfId="279"/>
    <cellStyle name="Normal 6 2 2 2 3 4" xfId="495"/>
    <cellStyle name="Normal 6 2 2 2 4" xfId="94"/>
    <cellStyle name="Normal 6 2 2 2 4 2" xfId="201"/>
    <cellStyle name="Normal 6 2 2 2 4 2 2" xfId="415"/>
    <cellStyle name="Normal 6 2 2 2 4 2 3" xfId="631"/>
    <cellStyle name="Normal 6 2 2 2 4 3" xfId="308"/>
    <cellStyle name="Normal 6 2 2 2 4 4" xfId="524"/>
    <cellStyle name="Normal 6 2 2 2 5" xfId="132"/>
    <cellStyle name="Normal 6 2 2 2 5 2" xfId="346"/>
    <cellStyle name="Normal 6 2 2 2 5 3" xfId="562"/>
    <cellStyle name="Normal 6 2 2 2 6" xfId="246"/>
    <cellStyle name="Normal 6 2 2 2 7" xfId="462"/>
    <cellStyle name="Normal 6 2 2 3" xfId="40"/>
    <cellStyle name="Normal 6 2 2 3 2" xfId="73"/>
    <cellStyle name="Normal 6 2 2 3 2 2" xfId="172"/>
    <cellStyle name="Normal 6 2 2 3 2 2 2" xfId="386"/>
    <cellStyle name="Normal 6 2 2 3 2 2 3" xfId="602"/>
    <cellStyle name="Normal 6 2 2 3 2 3" xfId="287"/>
    <cellStyle name="Normal 6 2 2 3 2 4" xfId="503"/>
    <cellStyle name="Normal 6 2 2 3 3" xfId="102"/>
    <cellStyle name="Normal 6 2 2 3 3 2" xfId="209"/>
    <cellStyle name="Normal 6 2 2 3 3 2 2" xfId="423"/>
    <cellStyle name="Normal 6 2 2 3 3 2 3" xfId="639"/>
    <cellStyle name="Normal 6 2 2 3 3 3" xfId="316"/>
    <cellStyle name="Normal 6 2 2 3 3 4" xfId="532"/>
    <cellStyle name="Normal 6 2 2 3 4" xfId="140"/>
    <cellStyle name="Normal 6 2 2 3 4 2" xfId="354"/>
    <cellStyle name="Normal 6 2 2 3 4 3" xfId="570"/>
    <cellStyle name="Normal 6 2 2 3 5" xfId="254"/>
    <cellStyle name="Normal 6 2 2 3 6" xfId="470"/>
    <cellStyle name="Normal 6 2 2 4" xfId="56"/>
    <cellStyle name="Normal 6 2 2 4 2" xfId="156"/>
    <cellStyle name="Normal 6 2 2 4 2 2" xfId="370"/>
    <cellStyle name="Normal 6 2 2 4 2 3" xfId="586"/>
    <cellStyle name="Normal 6 2 2 4 3" xfId="270"/>
    <cellStyle name="Normal 6 2 2 4 4" xfId="486"/>
    <cellStyle name="Normal 6 2 2 5" xfId="24"/>
    <cellStyle name="Normal 6 2 2 5 2" xfId="185"/>
    <cellStyle name="Normal 6 2 2 5 2 2" xfId="399"/>
    <cellStyle name="Normal 6 2 2 5 2 3" xfId="615"/>
    <cellStyle name="Normal 6 2 2 5 3" xfId="238"/>
    <cellStyle name="Normal 6 2 2 5 4" xfId="454"/>
    <cellStyle name="Normal 6 2 2 6" xfId="86"/>
    <cellStyle name="Normal 6 2 2 6 2" xfId="192"/>
    <cellStyle name="Normal 6 2 2 6 2 2" xfId="406"/>
    <cellStyle name="Normal 6 2 2 6 2 3" xfId="622"/>
    <cellStyle name="Normal 6 2 2 6 3" xfId="300"/>
    <cellStyle name="Normal 6 2 2 6 4" xfId="516"/>
    <cellStyle name="Normal 6 2 2 7" xfId="115"/>
    <cellStyle name="Normal 6 2 2 7 2" xfId="222"/>
    <cellStyle name="Normal 6 2 2 7 2 2" xfId="436"/>
    <cellStyle name="Normal 6 2 2 7 2 3" xfId="652"/>
    <cellStyle name="Normal 6 2 2 7 3" xfId="329"/>
    <cellStyle name="Normal 6 2 2 7 4" xfId="545"/>
    <cellStyle name="Normal 6 2 2 8" xfId="124"/>
    <cellStyle name="Normal 6 2 2 8 2" xfId="338"/>
    <cellStyle name="Normal 6 2 2 8 3" xfId="554"/>
    <cellStyle name="Normal 6 2 2 9" xfId="230"/>
    <cellStyle name="Normal 6 2 3" xfId="29"/>
    <cellStyle name="Normal 6 2 3 2" xfId="45"/>
    <cellStyle name="Normal 6 2 3 2 2" xfId="78"/>
    <cellStyle name="Normal 6 2 3 2 2 2" xfId="177"/>
    <cellStyle name="Normal 6 2 3 2 2 2 2" xfId="391"/>
    <cellStyle name="Normal 6 2 3 2 2 2 3" xfId="607"/>
    <cellStyle name="Normal 6 2 3 2 2 3" xfId="292"/>
    <cellStyle name="Normal 6 2 3 2 2 4" xfId="508"/>
    <cellStyle name="Normal 6 2 3 2 3" xfId="107"/>
    <cellStyle name="Normal 6 2 3 2 3 2" xfId="214"/>
    <cellStyle name="Normal 6 2 3 2 3 2 2" xfId="428"/>
    <cellStyle name="Normal 6 2 3 2 3 2 3" xfId="644"/>
    <cellStyle name="Normal 6 2 3 2 3 3" xfId="321"/>
    <cellStyle name="Normal 6 2 3 2 3 4" xfId="537"/>
    <cellStyle name="Normal 6 2 3 2 4" xfId="145"/>
    <cellStyle name="Normal 6 2 3 2 4 2" xfId="359"/>
    <cellStyle name="Normal 6 2 3 2 4 3" xfId="575"/>
    <cellStyle name="Normal 6 2 3 2 5" xfId="259"/>
    <cellStyle name="Normal 6 2 3 2 6" xfId="475"/>
    <cellStyle name="Normal 6 2 3 3" xfId="62"/>
    <cellStyle name="Normal 6 2 3 3 2" xfId="161"/>
    <cellStyle name="Normal 6 2 3 3 2 2" xfId="375"/>
    <cellStyle name="Normal 6 2 3 3 2 3" xfId="591"/>
    <cellStyle name="Normal 6 2 3 3 3" xfId="276"/>
    <cellStyle name="Normal 6 2 3 3 4" xfId="492"/>
    <cellStyle name="Normal 6 2 3 4" xfId="91"/>
    <cellStyle name="Normal 6 2 3 4 2" xfId="198"/>
    <cellStyle name="Normal 6 2 3 4 2 2" xfId="412"/>
    <cellStyle name="Normal 6 2 3 4 2 3" xfId="628"/>
    <cellStyle name="Normal 6 2 3 4 3" xfId="305"/>
    <cellStyle name="Normal 6 2 3 4 4" xfId="521"/>
    <cellStyle name="Normal 6 2 3 5" xfId="129"/>
    <cellStyle name="Normal 6 2 3 5 2" xfId="343"/>
    <cellStyle name="Normal 6 2 3 5 3" xfId="559"/>
    <cellStyle name="Normal 6 2 3 6" xfId="243"/>
    <cellStyle name="Normal 6 2 3 7" xfId="459"/>
    <cellStyle name="Normal 6 2 4" xfId="37"/>
    <cellStyle name="Normal 6 2 4 2" xfId="70"/>
    <cellStyle name="Normal 6 2 4 2 2" xfId="169"/>
    <cellStyle name="Normal 6 2 4 2 2 2" xfId="383"/>
    <cellStyle name="Normal 6 2 4 2 2 3" xfId="599"/>
    <cellStyle name="Normal 6 2 4 2 3" xfId="284"/>
    <cellStyle name="Normal 6 2 4 2 4" xfId="500"/>
    <cellStyle name="Normal 6 2 4 3" xfId="99"/>
    <cellStyle name="Normal 6 2 4 3 2" xfId="206"/>
    <cellStyle name="Normal 6 2 4 3 2 2" xfId="420"/>
    <cellStyle name="Normal 6 2 4 3 2 3" xfId="636"/>
    <cellStyle name="Normal 6 2 4 3 3" xfId="313"/>
    <cellStyle name="Normal 6 2 4 3 4" xfId="529"/>
    <cellStyle name="Normal 6 2 4 4" xfId="137"/>
    <cellStyle name="Normal 6 2 4 4 2" xfId="351"/>
    <cellStyle name="Normal 6 2 4 4 3" xfId="567"/>
    <cellStyle name="Normal 6 2 4 5" xfId="251"/>
    <cellStyle name="Normal 6 2 4 6" xfId="467"/>
    <cellStyle name="Normal 6 2 5" xfId="53"/>
    <cellStyle name="Normal 6 2 5 2" xfId="153"/>
    <cellStyle name="Normal 6 2 5 2 2" xfId="367"/>
    <cellStyle name="Normal 6 2 5 2 3" xfId="583"/>
    <cellStyle name="Normal 6 2 5 3" xfId="267"/>
    <cellStyle name="Normal 6 2 5 4" xfId="483"/>
    <cellStyle name="Normal 6 2 6" xfId="21"/>
    <cellStyle name="Normal 6 2 6 2" xfId="182"/>
    <cellStyle name="Normal 6 2 6 2 2" xfId="396"/>
    <cellStyle name="Normal 6 2 6 2 3" xfId="612"/>
    <cellStyle name="Normal 6 2 6 3" xfId="235"/>
    <cellStyle name="Normal 6 2 6 4" xfId="451"/>
    <cellStyle name="Normal 6 2 7" xfId="83"/>
    <cellStyle name="Normal 6 2 7 2" xfId="189"/>
    <cellStyle name="Normal 6 2 7 2 2" xfId="403"/>
    <cellStyle name="Normal 6 2 7 2 3" xfId="619"/>
    <cellStyle name="Normal 6 2 7 3" xfId="297"/>
    <cellStyle name="Normal 6 2 7 4" xfId="513"/>
    <cellStyle name="Normal 6 2 8" xfId="112"/>
    <cellStyle name="Normal 6 2 8 2" xfId="219"/>
    <cellStyle name="Normal 6 2 8 2 2" xfId="433"/>
    <cellStyle name="Normal 6 2 8 2 3" xfId="649"/>
    <cellStyle name="Normal 6 2 8 3" xfId="326"/>
    <cellStyle name="Normal 6 2 8 4" xfId="542"/>
    <cellStyle name="Normal 6 2 9" xfId="121"/>
    <cellStyle name="Normal 6 2 9 2" xfId="335"/>
    <cellStyle name="Normal 6 2 9 3" xfId="551"/>
    <cellStyle name="Normal 6 3" xfId="14"/>
    <cellStyle name="Normal 6 3 10" xfId="444"/>
    <cellStyle name="Normal 6 3 2" xfId="30"/>
    <cellStyle name="Normal 6 3 2 2" xfId="46"/>
    <cellStyle name="Normal 6 3 2 2 2" xfId="79"/>
    <cellStyle name="Normal 6 3 2 2 2 2" xfId="178"/>
    <cellStyle name="Normal 6 3 2 2 2 2 2" xfId="392"/>
    <cellStyle name="Normal 6 3 2 2 2 2 3" xfId="608"/>
    <cellStyle name="Normal 6 3 2 2 2 3" xfId="293"/>
    <cellStyle name="Normal 6 3 2 2 2 4" xfId="509"/>
    <cellStyle name="Normal 6 3 2 2 3" xfId="108"/>
    <cellStyle name="Normal 6 3 2 2 3 2" xfId="215"/>
    <cellStyle name="Normal 6 3 2 2 3 2 2" xfId="429"/>
    <cellStyle name="Normal 6 3 2 2 3 2 3" xfId="645"/>
    <cellStyle name="Normal 6 3 2 2 3 3" xfId="322"/>
    <cellStyle name="Normal 6 3 2 2 3 4" xfId="538"/>
    <cellStyle name="Normal 6 3 2 2 4" xfId="146"/>
    <cellStyle name="Normal 6 3 2 2 4 2" xfId="360"/>
    <cellStyle name="Normal 6 3 2 2 4 3" xfId="576"/>
    <cellStyle name="Normal 6 3 2 2 5" xfId="260"/>
    <cellStyle name="Normal 6 3 2 2 6" xfId="476"/>
    <cellStyle name="Normal 6 3 2 3" xfId="63"/>
    <cellStyle name="Normal 6 3 2 3 2" xfId="162"/>
    <cellStyle name="Normal 6 3 2 3 2 2" xfId="376"/>
    <cellStyle name="Normal 6 3 2 3 2 3" xfId="592"/>
    <cellStyle name="Normal 6 3 2 3 3" xfId="277"/>
    <cellStyle name="Normal 6 3 2 3 4" xfId="493"/>
    <cellStyle name="Normal 6 3 2 4" xfId="92"/>
    <cellStyle name="Normal 6 3 2 4 2" xfId="199"/>
    <cellStyle name="Normal 6 3 2 4 2 2" xfId="413"/>
    <cellStyle name="Normal 6 3 2 4 2 3" xfId="629"/>
    <cellStyle name="Normal 6 3 2 4 3" xfId="306"/>
    <cellStyle name="Normal 6 3 2 4 4" xfId="522"/>
    <cellStyle name="Normal 6 3 2 5" xfId="130"/>
    <cellStyle name="Normal 6 3 2 5 2" xfId="344"/>
    <cellStyle name="Normal 6 3 2 5 3" xfId="560"/>
    <cellStyle name="Normal 6 3 2 6" xfId="244"/>
    <cellStyle name="Normal 6 3 2 7" xfId="460"/>
    <cellStyle name="Normal 6 3 3" xfId="38"/>
    <cellStyle name="Normal 6 3 3 2" xfId="71"/>
    <cellStyle name="Normal 6 3 3 2 2" xfId="170"/>
    <cellStyle name="Normal 6 3 3 2 2 2" xfId="384"/>
    <cellStyle name="Normal 6 3 3 2 2 3" xfId="600"/>
    <cellStyle name="Normal 6 3 3 2 3" xfId="285"/>
    <cellStyle name="Normal 6 3 3 2 4" xfId="501"/>
    <cellStyle name="Normal 6 3 3 3" xfId="100"/>
    <cellStyle name="Normal 6 3 3 3 2" xfId="207"/>
    <cellStyle name="Normal 6 3 3 3 2 2" xfId="421"/>
    <cellStyle name="Normal 6 3 3 3 2 3" xfId="637"/>
    <cellStyle name="Normal 6 3 3 3 3" xfId="314"/>
    <cellStyle name="Normal 6 3 3 3 4" xfId="530"/>
    <cellStyle name="Normal 6 3 3 4" xfId="138"/>
    <cellStyle name="Normal 6 3 3 4 2" xfId="352"/>
    <cellStyle name="Normal 6 3 3 4 3" xfId="568"/>
    <cellStyle name="Normal 6 3 3 5" xfId="252"/>
    <cellStyle name="Normal 6 3 3 6" xfId="468"/>
    <cellStyle name="Normal 6 3 4" xfId="54"/>
    <cellStyle name="Normal 6 3 4 2" xfId="154"/>
    <cellStyle name="Normal 6 3 4 2 2" xfId="368"/>
    <cellStyle name="Normal 6 3 4 2 3" xfId="584"/>
    <cellStyle name="Normal 6 3 4 3" xfId="268"/>
    <cellStyle name="Normal 6 3 4 4" xfId="484"/>
    <cellStyle name="Normal 6 3 5" xfId="22"/>
    <cellStyle name="Normal 6 3 5 2" xfId="183"/>
    <cellStyle name="Normal 6 3 5 2 2" xfId="397"/>
    <cellStyle name="Normal 6 3 5 2 3" xfId="613"/>
    <cellStyle name="Normal 6 3 5 3" xfId="236"/>
    <cellStyle name="Normal 6 3 5 4" xfId="452"/>
    <cellStyle name="Normal 6 3 6" xfId="84"/>
    <cellStyle name="Normal 6 3 6 2" xfId="190"/>
    <cellStyle name="Normal 6 3 6 2 2" xfId="404"/>
    <cellStyle name="Normal 6 3 6 2 3" xfId="620"/>
    <cellStyle name="Normal 6 3 6 3" xfId="298"/>
    <cellStyle name="Normal 6 3 6 4" xfId="514"/>
    <cellStyle name="Normal 6 3 7" xfId="113"/>
    <cellStyle name="Normal 6 3 7 2" xfId="220"/>
    <cellStyle name="Normal 6 3 7 2 2" xfId="434"/>
    <cellStyle name="Normal 6 3 7 2 3" xfId="650"/>
    <cellStyle name="Normal 6 3 7 3" xfId="327"/>
    <cellStyle name="Normal 6 3 7 4" xfId="543"/>
    <cellStyle name="Normal 6 3 8" xfId="122"/>
    <cellStyle name="Normal 6 3 8 2" xfId="336"/>
    <cellStyle name="Normal 6 3 8 3" xfId="552"/>
    <cellStyle name="Normal 6 3 9" xfId="228"/>
    <cellStyle name="Normal 6 4" xfId="15"/>
    <cellStyle name="Normal 6 4 10" xfId="445"/>
    <cellStyle name="Normal 6 4 2" xfId="31"/>
    <cellStyle name="Normal 6 4 2 2" xfId="47"/>
    <cellStyle name="Normal 6 4 2 2 2" xfId="80"/>
    <cellStyle name="Normal 6 4 2 2 2 2" xfId="179"/>
    <cellStyle name="Normal 6 4 2 2 2 2 2" xfId="393"/>
    <cellStyle name="Normal 6 4 2 2 2 2 3" xfId="609"/>
    <cellStyle name="Normal 6 4 2 2 2 3" xfId="294"/>
    <cellStyle name="Normal 6 4 2 2 2 4" xfId="510"/>
    <cellStyle name="Normal 6 4 2 2 3" xfId="109"/>
    <cellStyle name="Normal 6 4 2 2 3 2" xfId="216"/>
    <cellStyle name="Normal 6 4 2 2 3 2 2" xfId="430"/>
    <cellStyle name="Normal 6 4 2 2 3 2 3" xfId="646"/>
    <cellStyle name="Normal 6 4 2 2 3 3" xfId="323"/>
    <cellStyle name="Normal 6 4 2 2 3 4" xfId="539"/>
    <cellStyle name="Normal 6 4 2 2 4" xfId="147"/>
    <cellStyle name="Normal 6 4 2 2 4 2" xfId="361"/>
    <cellStyle name="Normal 6 4 2 2 4 3" xfId="577"/>
    <cellStyle name="Normal 6 4 2 2 5" xfId="261"/>
    <cellStyle name="Normal 6 4 2 2 6" xfId="477"/>
    <cellStyle name="Normal 6 4 2 3" xfId="64"/>
    <cellStyle name="Normal 6 4 2 3 2" xfId="163"/>
    <cellStyle name="Normal 6 4 2 3 2 2" xfId="377"/>
    <cellStyle name="Normal 6 4 2 3 2 3" xfId="593"/>
    <cellStyle name="Normal 6 4 2 3 3" xfId="278"/>
    <cellStyle name="Normal 6 4 2 3 4" xfId="494"/>
    <cellStyle name="Normal 6 4 2 4" xfId="93"/>
    <cellStyle name="Normal 6 4 2 4 2" xfId="200"/>
    <cellStyle name="Normal 6 4 2 4 2 2" xfId="414"/>
    <cellStyle name="Normal 6 4 2 4 2 3" xfId="630"/>
    <cellStyle name="Normal 6 4 2 4 3" xfId="307"/>
    <cellStyle name="Normal 6 4 2 4 4" xfId="523"/>
    <cellStyle name="Normal 6 4 2 5" xfId="131"/>
    <cellStyle name="Normal 6 4 2 5 2" xfId="345"/>
    <cellStyle name="Normal 6 4 2 5 3" xfId="561"/>
    <cellStyle name="Normal 6 4 2 6" xfId="245"/>
    <cellStyle name="Normal 6 4 2 7" xfId="461"/>
    <cellStyle name="Normal 6 4 3" xfId="39"/>
    <cellStyle name="Normal 6 4 3 2" xfId="72"/>
    <cellStyle name="Normal 6 4 3 2 2" xfId="171"/>
    <cellStyle name="Normal 6 4 3 2 2 2" xfId="385"/>
    <cellStyle name="Normal 6 4 3 2 2 3" xfId="601"/>
    <cellStyle name="Normal 6 4 3 2 3" xfId="286"/>
    <cellStyle name="Normal 6 4 3 2 4" xfId="502"/>
    <cellStyle name="Normal 6 4 3 3" xfId="101"/>
    <cellStyle name="Normal 6 4 3 3 2" xfId="208"/>
    <cellStyle name="Normal 6 4 3 3 2 2" xfId="422"/>
    <cellStyle name="Normal 6 4 3 3 2 3" xfId="638"/>
    <cellStyle name="Normal 6 4 3 3 3" xfId="315"/>
    <cellStyle name="Normal 6 4 3 3 4" xfId="531"/>
    <cellStyle name="Normal 6 4 3 4" xfId="139"/>
    <cellStyle name="Normal 6 4 3 4 2" xfId="353"/>
    <cellStyle name="Normal 6 4 3 4 3" xfId="569"/>
    <cellStyle name="Normal 6 4 3 5" xfId="253"/>
    <cellStyle name="Normal 6 4 3 6" xfId="469"/>
    <cellStyle name="Normal 6 4 4" xfId="55"/>
    <cellStyle name="Normal 6 4 4 2" xfId="155"/>
    <cellStyle name="Normal 6 4 4 2 2" xfId="369"/>
    <cellStyle name="Normal 6 4 4 2 3" xfId="585"/>
    <cellStyle name="Normal 6 4 4 3" xfId="269"/>
    <cellStyle name="Normal 6 4 4 4" xfId="485"/>
    <cellStyle name="Normal 6 4 5" xfId="23"/>
    <cellStyle name="Normal 6 4 5 2" xfId="184"/>
    <cellStyle name="Normal 6 4 5 2 2" xfId="398"/>
    <cellStyle name="Normal 6 4 5 2 3" xfId="614"/>
    <cellStyle name="Normal 6 4 5 3" xfId="237"/>
    <cellStyle name="Normal 6 4 5 4" xfId="453"/>
    <cellStyle name="Normal 6 4 6" xfId="85"/>
    <cellStyle name="Normal 6 4 6 2" xfId="191"/>
    <cellStyle name="Normal 6 4 6 2 2" xfId="405"/>
    <cellStyle name="Normal 6 4 6 2 3" xfId="621"/>
    <cellStyle name="Normal 6 4 6 3" xfId="299"/>
    <cellStyle name="Normal 6 4 6 4" xfId="515"/>
    <cellStyle name="Normal 6 4 7" xfId="114"/>
    <cellStyle name="Normal 6 4 7 2" xfId="221"/>
    <cellStyle name="Normal 6 4 7 2 2" xfId="435"/>
    <cellStyle name="Normal 6 4 7 2 3" xfId="651"/>
    <cellStyle name="Normal 6 4 7 3" xfId="328"/>
    <cellStyle name="Normal 6 4 7 4" xfId="544"/>
    <cellStyle name="Normal 6 4 8" xfId="123"/>
    <cellStyle name="Normal 6 4 8 2" xfId="337"/>
    <cellStyle name="Normal 6 4 8 3" xfId="553"/>
    <cellStyle name="Normal 6 4 9" xfId="229"/>
    <cellStyle name="Normal 6 5" xfId="11"/>
    <cellStyle name="Normal 6 5 2" xfId="28"/>
    <cellStyle name="Normal 6 5 2 2" xfId="44"/>
    <cellStyle name="Normal 6 5 2 2 2" xfId="77"/>
    <cellStyle name="Normal 6 5 2 2 2 2" xfId="176"/>
    <cellStyle name="Normal 6 5 2 2 2 2 2" xfId="390"/>
    <cellStyle name="Normal 6 5 2 2 2 2 3" xfId="606"/>
    <cellStyle name="Normal 6 5 2 2 2 3" xfId="291"/>
    <cellStyle name="Normal 6 5 2 2 2 4" xfId="507"/>
    <cellStyle name="Normal 6 5 2 2 3" xfId="106"/>
    <cellStyle name="Normal 6 5 2 2 3 2" xfId="213"/>
    <cellStyle name="Normal 6 5 2 2 3 2 2" xfId="427"/>
    <cellStyle name="Normal 6 5 2 2 3 2 3" xfId="643"/>
    <cellStyle name="Normal 6 5 2 2 3 3" xfId="320"/>
    <cellStyle name="Normal 6 5 2 2 3 4" xfId="536"/>
    <cellStyle name="Normal 6 5 2 2 4" xfId="144"/>
    <cellStyle name="Normal 6 5 2 2 4 2" xfId="358"/>
    <cellStyle name="Normal 6 5 2 2 4 3" xfId="574"/>
    <cellStyle name="Normal 6 5 2 2 5" xfId="258"/>
    <cellStyle name="Normal 6 5 2 2 6" xfId="474"/>
    <cellStyle name="Normal 6 5 2 3" xfId="61"/>
    <cellStyle name="Normal 6 5 2 3 2" xfId="160"/>
    <cellStyle name="Normal 6 5 2 3 2 2" xfId="374"/>
    <cellStyle name="Normal 6 5 2 3 2 3" xfId="590"/>
    <cellStyle name="Normal 6 5 2 3 3" xfId="275"/>
    <cellStyle name="Normal 6 5 2 3 4" xfId="491"/>
    <cellStyle name="Normal 6 5 2 4" xfId="90"/>
    <cellStyle name="Normal 6 5 2 4 2" xfId="197"/>
    <cellStyle name="Normal 6 5 2 4 2 2" xfId="411"/>
    <cellStyle name="Normal 6 5 2 4 2 3" xfId="627"/>
    <cellStyle name="Normal 6 5 2 4 3" xfId="304"/>
    <cellStyle name="Normal 6 5 2 4 4" xfId="520"/>
    <cellStyle name="Normal 6 5 2 5" xfId="128"/>
    <cellStyle name="Normal 6 5 2 5 2" xfId="342"/>
    <cellStyle name="Normal 6 5 2 5 3" xfId="558"/>
    <cellStyle name="Normal 6 5 2 6" xfId="242"/>
    <cellStyle name="Normal 6 5 2 7" xfId="458"/>
    <cellStyle name="Normal 6 5 3" xfId="36"/>
    <cellStyle name="Normal 6 5 3 2" xfId="69"/>
    <cellStyle name="Normal 6 5 3 2 2" xfId="168"/>
    <cellStyle name="Normal 6 5 3 2 2 2" xfId="382"/>
    <cellStyle name="Normal 6 5 3 2 2 3" xfId="598"/>
    <cellStyle name="Normal 6 5 3 2 3" xfId="283"/>
    <cellStyle name="Normal 6 5 3 2 4" xfId="499"/>
    <cellStyle name="Normal 6 5 3 3" xfId="98"/>
    <cellStyle name="Normal 6 5 3 3 2" xfId="205"/>
    <cellStyle name="Normal 6 5 3 3 2 2" xfId="419"/>
    <cellStyle name="Normal 6 5 3 3 2 3" xfId="635"/>
    <cellStyle name="Normal 6 5 3 3 3" xfId="312"/>
    <cellStyle name="Normal 6 5 3 3 4" xfId="528"/>
    <cellStyle name="Normal 6 5 3 4" xfId="136"/>
    <cellStyle name="Normal 6 5 3 4 2" xfId="350"/>
    <cellStyle name="Normal 6 5 3 4 3" xfId="566"/>
    <cellStyle name="Normal 6 5 3 5" xfId="250"/>
    <cellStyle name="Normal 6 5 3 6" xfId="466"/>
    <cellStyle name="Normal 6 5 4" xfId="52"/>
    <cellStyle name="Normal 6 5 4 2" xfId="152"/>
    <cellStyle name="Normal 6 5 4 2 2" xfId="366"/>
    <cellStyle name="Normal 6 5 4 2 3" xfId="582"/>
    <cellStyle name="Normal 6 5 4 3" xfId="266"/>
    <cellStyle name="Normal 6 5 4 4" xfId="482"/>
    <cellStyle name="Normal 6 5 5" xfId="20"/>
    <cellStyle name="Normal 6 5 5 2" xfId="188"/>
    <cellStyle name="Normal 6 5 5 2 2" xfId="402"/>
    <cellStyle name="Normal 6 5 5 2 3" xfId="618"/>
    <cellStyle name="Normal 6 5 5 3" xfId="234"/>
    <cellStyle name="Normal 6 5 5 4" xfId="450"/>
    <cellStyle name="Normal 6 5 6" xfId="120"/>
    <cellStyle name="Normal 6 5 6 2" xfId="334"/>
    <cellStyle name="Normal 6 5 6 3" xfId="550"/>
    <cellStyle name="Normal 6 5 7" xfId="226"/>
    <cellStyle name="Normal 6 5 8" xfId="442"/>
    <cellStyle name="Normal 6 6" xfId="10"/>
    <cellStyle name="Normal 6 6 2" xfId="27"/>
    <cellStyle name="Normal 6 6 2 2" xfId="43"/>
    <cellStyle name="Normal 6 6 2 2 2" xfId="76"/>
    <cellStyle name="Normal 6 6 2 2 2 2" xfId="175"/>
    <cellStyle name="Normal 6 6 2 2 2 2 2" xfId="389"/>
    <cellStyle name="Normal 6 6 2 2 2 2 3" xfId="605"/>
    <cellStyle name="Normal 6 6 2 2 2 3" xfId="290"/>
    <cellStyle name="Normal 6 6 2 2 2 4" xfId="506"/>
    <cellStyle name="Normal 6 6 2 2 3" xfId="105"/>
    <cellStyle name="Normal 6 6 2 2 3 2" xfId="212"/>
    <cellStyle name="Normal 6 6 2 2 3 2 2" xfId="426"/>
    <cellStyle name="Normal 6 6 2 2 3 2 3" xfId="642"/>
    <cellStyle name="Normal 6 6 2 2 3 3" xfId="319"/>
    <cellStyle name="Normal 6 6 2 2 3 4" xfId="535"/>
    <cellStyle name="Normal 6 6 2 2 4" xfId="143"/>
    <cellStyle name="Normal 6 6 2 2 4 2" xfId="357"/>
    <cellStyle name="Normal 6 6 2 2 4 3" xfId="573"/>
    <cellStyle name="Normal 6 6 2 2 5" xfId="257"/>
    <cellStyle name="Normal 6 6 2 2 6" xfId="473"/>
    <cellStyle name="Normal 6 6 2 3" xfId="60"/>
    <cellStyle name="Normal 6 6 2 3 2" xfId="159"/>
    <cellStyle name="Normal 6 6 2 3 2 2" xfId="373"/>
    <cellStyle name="Normal 6 6 2 3 2 3" xfId="589"/>
    <cellStyle name="Normal 6 6 2 3 3" xfId="274"/>
    <cellStyle name="Normal 6 6 2 3 4" xfId="490"/>
    <cellStyle name="Normal 6 6 2 4" xfId="89"/>
    <cellStyle name="Normal 6 6 2 4 2" xfId="196"/>
    <cellStyle name="Normal 6 6 2 4 2 2" xfId="410"/>
    <cellStyle name="Normal 6 6 2 4 2 3" xfId="626"/>
    <cellStyle name="Normal 6 6 2 4 3" xfId="303"/>
    <cellStyle name="Normal 6 6 2 4 4" xfId="519"/>
    <cellStyle name="Normal 6 6 2 5" xfId="127"/>
    <cellStyle name="Normal 6 6 2 5 2" xfId="341"/>
    <cellStyle name="Normal 6 6 2 5 3" xfId="557"/>
    <cellStyle name="Normal 6 6 2 6" xfId="241"/>
    <cellStyle name="Normal 6 6 2 7" xfId="457"/>
    <cellStyle name="Normal 6 6 3" xfId="35"/>
    <cellStyle name="Normal 6 6 3 2" xfId="68"/>
    <cellStyle name="Normal 6 6 3 2 2" xfId="167"/>
    <cellStyle name="Normal 6 6 3 2 2 2" xfId="381"/>
    <cellStyle name="Normal 6 6 3 2 2 3" xfId="597"/>
    <cellStyle name="Normal 6 6 3 2 3" xfId="282"/>
    <cellStyle name="Normal 6 6 3 2 4" xfId="498"/>
    <cellStyle name="Normal 6 6 3 3" xfId="97"/>
    <cellStyle name="Normal 6 6 3 3 2" xfId="204"/>
    <cellStyle name="Normal 6 6 3 3 2 2" xfId="418"/>
    <cellStyle name="Normal 6 6 3 3 2 3" xfId="634"/>
    <cellStyle name="Normal 6 6 3 3 3" xfId="311"/>
    <cellStyle name="Normal 6 6 3 3 4" xfId="527"/>
    <cellStyle name="Normal 6 6 3 4" xfId="135"/>
    <cellStyle name="Normal 6 6 3 4 2" xfId="349"/>
    <cellStyle name="Normal 6 6 3 4 3" xfId="565"/>
    <cellStyle name="Normal 6 6 3 5" xfId="249"/>
    <cellStyle name="Normal 6 6 3 6" xfId="465"/>
    <cellStyle name="Normal 6 6 4" xfId="51"/>
    <cellStyle name="Normal 6 6 4 2" xfId="151"/>
    <cellStyle name="Normal 6 6 4 2 2" xfId="365"/>
    <cellStyle name="Normal 6 6 4 2 3" xfId="581"/>
    <cellStyle name="Normal 6 6 4 3" xfId="265"/>
    <cellStyle name="Normal 6 6 4 4" xfId="481"/>
    <cellStyle name="Normal 6 6 5" xfId="19"/>
    <cellStyle name="Normal 6 6 5 2" xfId="186"/>
    <cellStyle name="Normal 6 6 5 2 2" xfId="400"/>
    <cellStyle name="Normal 6 6 5 2 3" xfId="616"/>
    <cellStyle name="Normal 6 6 5 3" xfId="233"/>
    <cellStyle name="Normal 6 6 5 4" xfId="449"/>
    <cellStyle name="Normal 6 6 6" xfId="119"/>
    <cellStyle name="Normal 6 6 6 2" xfId="333"/>
    <cellStyle name="Normal 6 6 6 3" xfId="549"/>
    <cellStyle name="Normal 6 6 7" xfId="225"/>
    <cellStyle name="Normal 6 6 8" xfId="441"/>
    <cellStyle name="Normal 6 7" xfId="9"/>
    <cellStyle name="Normal 6 7 2" xfId="26"/>
    <cellStyle name="Normal 6 7 2 2" xfId="42"/>
    <cellStyle name="Normal 6 7 2 2 2" xfId="75"/>
    <cellStyle name="Normal 6 7 2 2 2 2" xfId="174"/>
    <cellStyle name="Normal 6 7 2 2 2 2 2" xfId="388"/>
    <cellStyle name="Normal 6 7 2 2 2 2 3" xfId="604"/>
    <cellStyle name="Normal 6 7 2 2 2 3" xfId="289"/>
    <cellStyle name="Normal 6 7 2 2 2 4" xfId="505"/>
    <cellStyle name="Normal 6 7 2 2 3" xfId="104"/>
    <cellStyle name="Normal 6 7 2 2 3 2" xfId="211"/>
    <cellStyle name="Normal 6 7 2 2 3 2 2" xfId="425"/>
    <cellStyle name="Normal 6 7 2 2 3 2 3" xfId="641"/>
    <cellStyle name="Normal 6 7 2 2 3 3" xfId="318"/>
    <cellStyle name="Normal 6 7 2 2 3 4" xfId="534"/>
    <cellStyle name="Normal 6 7 2 2 4" xfId="142"/>
    <cellStyle name="Normal 6 7 2 2 4 2" xfId="356"/>
    <cellStyle name="Normal 6 7 2 2 4 3" xfId="572"/>
    <cellStyle name="Normal 6 7 2 2 5" xfId="256"/>
    <cellStyle name="Normal 6 7 2 2 6" xfId="472"/>
    <cellStyle name="Normal 6 7 2 3" xfId="59"/>
    <cellStyle name="Normal 6 7 2 3 2" xfId="158"/>
    <cellStyle name="Normal 6 7 2 3 2 2" xfId="372"/>
    <cellStyle name="Normal 6 7 2 3 2 3" xfId="588"/>
    <cellStyle name="Normal 6 7 2 3 3" xfId="273"/>
    <cellStyle name="Normal 6 7 2 3 4" xfId="489"/>
    <cellStyle name="Normal 6 7 2 4" xfId="88"/>
    <cellStyle name="Normal 6 7 2 4 2" xfId="195"/>
    <cellStyle name="Normal 6 7 2 4 2 2" xfId="409"/>
    <cellStyle name="Normal 6 7 2 4 2 3" xfId="625"/>
    <cellStyle name="Normal 6 7 2 4 3" xfId="302"/>
    <cellStyle name="Normal 6 7 2 4 4" xfId="518"/>
    <cellStyle name="Normal 6 7 2 5" xfId="126"/>
    <cellStyle name="Normal 6 7 2 5 2" xfId="340"/>
    <cellStyle name="Normal 6 7 2 5 3" xfId="556"/>
    <cellStyle name="Normal 6 7 2 6" xfId="240"/>
    <cellStyle name="Normal 6 7 2 7" xfId="456"/>
    <cellStyle name="Normal 6 7 3" xfId="34"/>
    <cellStyle name="Normal 6 7 3 2" xfId="67"/>
    <cellStyle name="Normal 6 7 3 2 2" xfId="166"/>
    <cellStyle name="Normal 6 7 3 2 2 2" xfId="380"/>
    <cellStyle name="Normal 6 7 3 2 2 3" xfId="596"/>
    <cellStyle name="Normal 6 7 3 2 3" xfId="281"/>
    <cellStyle name="Normal 6 7 3 2 4" xfId="497"/>
    <cellStyle name="Normal 6 7 3 3" xfId="96"/>
    <cellStyle name="Normal 6 7 3 3 2" xfId="203"/>
    <cellStyle name="Normal 6 7 3 3 2 2" xfId="417"/>
    <cellStyle name="Normal 6 7 3 3 2 3" xfId="633"/>
    <cellStyle name="Normal 6 7 3 3 3" xfId="310"/>
    <cellStyle name="Normal 6 7 3 3 4" xfId="526"/>
    <cellStyle name="Normal 6 7 3 4" xfId="134"/>
    <cellStyle name="Normal 6 7 3 4 2" xfId="348"/>
    <cellStyle name="Normal 6 7 3 4 3" xfId="564"/>
    <cellStyle name="Normal 6 7 3 5" xfId="248"/>
    <cellStyle name="Normal 6 7 3 6" xfId="464"/>
    <cellStyle name="Normal 6 7 4" xfId="50"/>
    <cellStyle name="Normal 6 7 4 2" xfId="150"/>
    <cellStyle name="Normal 6 7 4 2 2" xfId="364"/>
    <cellStyle name="Normal 6 7 4 2 3" xfId="580"/>
    <cellStyle name="Normal 6 7 4 3" xfId="264"/>
    <cellStyle name="Normal 6 7 4 4" xfId="480"/>
    <cellStyle name="Normal 6 7 5" xfId="18"/>
    <cellStyle name="Normal 6 7 5 2" xfId="193"/>
    <cellStyle name="Normal 6 7 5 2 2" xfId="407"/>
    <cellStyle name="Normal 6 7 5 2 3" xfId="623"/>
    <cellStyle name="Normal 6 7 5 3" xfId="232"/>
    <cellStyle name="Normal 6 7 5 4" xfId="448"/>
    <cellStyle name="Normal 6 7 6" xfId="118"/>
    <cellStyle name="Normal 6 7 6 2" xfId="332"/>
    <cellStyle name="Normal 6 7 6 3" xfId="548"/>
    <cellStyle name="Normal 6 7 7" xfId="224"/>
    <cellStyle name="Normal 6 7 8" xfId="440"/>
    <cellStyle name="Normal 6 8" xfId="25"/>
    <cellStyle name="Normal 6 8 2" xfId="41"/>
    <cellStyle name="Normal 6 8 2 2" xfId="74"/>
    <cellStyle name="Normal 6 8 2 2 2" xfId="173"/>
    <cellStyle name="Normal 6 8 2 2 2 2" xfId="387"/>
    <cellStyle name="Normal 6 8 2 2 2 3" xfId="603"/>
    <cellStyle name="Normal 6 8 2 2 3" xfId="288"/>
    <cellStyle name="Normal 6 8 2 2 4" xfId="504"/>
    <cellStyle name="Normal 6 8 2 3" xfId="103"/>
    <cellStyle name="Normal 6 8 2 3 2" xfId="210"/>
    <cellStyle name="Normal 6 8 2 3 2 2" xfId="424"/>
    <cellStyle name="Normal 6 8 2 3 2 3" xfId="640"/>
    <cellStyle name="Normal 6 8 2 3 3" xfId="317"/>
    <cellStyle name="Normal 6 8 2 3 4" xfId="533"/>
    <cellStyle name="Normal 6 8 2 4" xfId="141"/>
    <cellStyle name="Normal 6 8 2 4 2" xfId="355"/>
    <cellStyle name="Normal 6 8 2 4 3" xfId="571"/>
    <cellStyle name="Normal 6 8 2 5" xfId="255"/>
    <cellStyle name="Normal 6 8 2 6" xfId="471"/>
    <cellStyle name="Normal 6 8 3" xfId="58"/>
    <cellStyle name="Normal 6 8 3 2" xfId="157"/>
    <cellStyle name="Normal 6 8 3 2 2" xfId="371"/>
    <cellStyle name="Normal 6 8 3 2 3" xfId="587"/>
    <cellStyle name="Normal 6 8 3 3" xfId="272"/>
    <cellStyle name="Normal 6 8 3 4" xfId="488"/>
    <cellStyle name="Normal 6 8 4" xfId="87"/>
    <cellStyle name="Normal 6 8 4 2" xfId="194"/>
    <cellStyle name="Normal 6 8 4 2 2" xfId="408"/>
    <cellStyle name="Normal 6 8 4 2 3" xfId="624"/>
    <cellStyle name="Normal 6 8 4 3" xfId="301"/>
    <cellStyle name="Normal 6 8 4 4" xfId="517"/>
    <cellStyle name="Normal 6 8 5" xfId="125"/>
    <cellStyle name="Normal 6 8 5 2" xfId="339"/>
    <cellStyle name="Normal 6 8 5 3" xfId="555"/>
    <cellStyle name="Normal 6 8 6" xfId="239"/>
    <cellStyle name="Normal 6 8 7" xfId="455"/>
    <cellStyle name="Normal 6 9" xfId="33"/>
    <cellStyle name="Normal 6 9 2" xfId="66"/>
    <cellStyle name="Normal 6 9 2 2" xfId="165"/>
    <cellStyle name="Normal 6 9 2 2 2" xfId="379"/>
    <cellStyle name="Normal 6 9 2 2 3" xfId="595"/>
    <cellStyle name="Normal 6 9 2 3" xfId="280"/>
    <cellStyle name="Normal 6 9 2 4" xfId="496"/>
    <cellStyle name="Normal 6 9 3" xfId="95"/>
    <cellStyle name="Normal 6 9 3 2" xfId="202"/>
    <cellStyle name="Normal 6 9 3 2 2" xfId="416"/>
    <cellStyle name="Normal 6 9 3 2 3" xfId="632"/>
    <cellStyle name="Normal 6 9 3 3" xfId="309"/>
    <cellStyle name="Normal 6 9 3 4" xfId="525"/>
    <cellStyle name="Normal 6 9 4" xfId="133"/>
    <cellStyle name="Normal 6 9 4 2" xfId="347"/>
    <cellStyle name="Normal 6 9 4 3" xfId="563"/>
    <cellStyle name="Normal 6 9 5" xfId="247"/>
    <cellStyle name="Normal 6 9 6" xfId="463"/>
    <cellStyle name="Normal 7" xfId="437"/>
    <cellStyle name="Normal 7 2" xfId="653"/>
    <cellStyle name="Normal 8" xfId="438"/>
    <cellStyle name="Normal 8 2" xfId="654"/>
    <cellStyle name="Normal 9" xfId="2"/>
    <cellStyle name="Normal 9 2" xfId="655"/>
    <cellStyle name="Percent" xfId="665" builtinId="5"/>
    <cellStyle name="Percent 2" xfId="8"/>
    <cellStyle name="Percent 2 2" xfId="660"/>
  </cellStyles>
  <dxfs count="0"/>
  <tableStyles count="0" defaultTableStyle="TableStyleMedium2"/>
  <colors>
    <mruColors>
      <color rgb="FFFFFFCC"/>
      <color rgb="FF33CCCC"/>
      <color rgb="FF00CCFF"/>
      <color rgb="FFB9DAED"/>
      <color rgb="FFA8CFEC"/>
      <color rgb="FFA0B1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rgbClr val="FFFF00"/>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lumMod val="40000"/>
                  <a:lumOff val="60000"/>
                </a:schemeClr>
              </a:solidFill>
              <a:ln w="19050">
                <a:solidFill>
                  <a:schemeClr val="lt1"/>
                </a:solidFill>
              </a:ln>
              <a:effectLst/>
            </c:spPr>
          </c:dPt>
          <c:dPt>
            <c:idx val="4"/>
            <c:bubble3D val="0"/>
            <c:spPr>
              <a:solidFill>
                <a:schemeClr val="accent4">
                  <a:lumMod val="60000"/>
                  <a:lumOff val="40000"/>
                </a:schemeClr>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4">
                  <a:lumMod val="75000"/>
                </a:schemeClr>
              </a:solidFill>
              <a:ln w="19050">
                <a:solidFill>
                  <a:schemeClr val="lt1"/>
                </a:solidFill>
              </a:ln>
              <a:effectLst/>
            </c:spPr>
          </c:dPt>
          <c:dPt>
            <c:idx val="7"/>
            <c:bubble3D val="0"/>
            <c:spPr>
              <a:solidFill>
                <a:schemeClr val="accent3">
                  <a:lumMod val="60000"/>
                  <a:lumOff val="40000"/>
                </a:schemeClr>
              </a:solidFill>
              <a:ln w="19050">
                <a:solidFill>
                  <a:schemeClr val="lt1"/>
                </a:solidFill>
              </a:ln>
              <a:effectLst/>
            </c:spPr>
          </c:dPt>
          <c:dPt>
            <c:idx val="8"/>
            <c:bubble3D val="0"/>
            <c:spPr>
              <a:solidFill>
                <a:schemeClr val="accent3">
                  <a:lumMod val="75000"/>
                </a:schemeClr>
              </a:solidFill>
              <a:ln w="19050">
                <a:solidFill>
                  <a:schemeClr val="lt1"/>
                </a:solidFill>
              </a:ln>
              <a:effectLst/>
            </c:spPr>
          </c:dPt>
          <c:dPt>
            <c:idx val="9"/>
            <c:bubble3D val="0"/>
            <c:spPr>
              <a:solidFill>
                <a:schemeClr val="accent3">
                  <a:lumMod val="5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2">
                  <a:lumMod val="40000"/>
                  <a:lumOff val="60000"/>
                </a:schemeClr>
              </a:solidFill>
              <a:ln w="19050">
                <a:solidFill>
                  <a:schemeClr val="lt1"/>
                </a:solidFill>
              </a:ln>
              <a:effectLst/>
            </c:spPr>
          </c:dPt>
          <c:dPt>
            <c:idx val="13"/>
            <c:bubble3D val="0"/>
            <c:spPr>
              <a:solidFill>
                <a:schemeClr val="accent2">
                  <a:lumMod val="60000"/>
                  <a:lumOff val="40000"/>
                </a:schemeClr>
              </a:solidFill>
              <a:ln w="19050">
                <a:solidFill>
                  <a:schemeClr val="lt1"/>
                </a:solidFill>
              </a:ln>
              <a:effectLst/>
            </c:spPr>
          </c:dPt>
          <c:dPt>
            <c:idx val="14"/>
            <c:bubble3D val="0"/>
            <c:spPr>
              <a:solidFill>
                <a:schemeClr val="accent2">
                  <a:lumMod val="75000"/>
                </a:schemeClr>
              </a:solidFill>
              <a:ln w="19050">
                <a:solidFill>
                  <a:schemeClr val="lt1"/>
                </a:solidFill>
              </a:ln>
              <a:effectLst/>
            </c:spPr>
          </c:dPt>
          <c:dPt>
            <c:idx val="15"/>
            <c:bubble3D val="0"/>
            <c:spPr>
              <a:solidFill>
                <a:schemeClr val="accent2">
                  <a:lumMod val="50000"/>
                </a:schemeClr>
              </a:solidFill>
              <a:ln w="19050">
                <a:solidFill>
                  <a:schemeClr val="lt1"/>
                </a:solidFill>
              </a:ln>
              <a:effectLst/>
            </c:spPr>
          </c:dPt>
          <c:dPt>
            <c:idx val="16"/>
            <c:bubble3D val="0"/>
            <c:spPr>
              <a:solidFill>
                <a:schemeClr val="accent5">
                  <a:lumMod val="40000"/>
                  <a:lumOff val="60000"/>
                </a:schemeClr>
              </a:solidFill>
              <a:ln w="19050">
                <a:solidFill>
                  <a:schemeClr val="lt1"/>
                </a:solidFill>
              </a:ln>
              <a:effectLst/>
            </c:spPr>
          </c:dPt>
          <c:dPt>
            <c:idx val="17"/>
            <c:bubble3D val="0"/>
            <c:spPr>
              <a:solidFill>
                <a:schemeClr val="accent5">
                  <a:lumMod val="60000"/>
                  <a:lumOff val="40000"/>
                </a:schemeClr>
              </a:solidFill>
              <a:ln w="19050">
                <a:solidFill>
                  <a:schemeClr val="lt1"/>
                </a:solidFill>
              </a:ln>
              <a:effectLst/>
            </c:spPr>
          </c:dPt>
          <c:dPt>
            <c:idx val="18"/>
            <c:bubble3D val="0"/>
            <c:spPr>
              <a:solidFill>
                <a:schemeClr val="accent5">
                  <a:lumMod val="75000"/>
                </a:schemeClr>
              </a:solidFill>
              <a:ln w="19050">
                <a:solidFill>
                  <a:schemeClr val="lt1"/>
                </a:solidFill>
              </a:ln>
              <a:effectLst/>
            </c:spPr>
          </c:dPt>
          <c:dPt>
            <c:idx val="19"/>
            <c:bubble3D val="0"/>
            <c:spPr>
              <a:solidFill>
                <a:schemeClr val="accent5">
                  <a:lumMod val="5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75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bg1">
                  <a:lumMod val="75000"/>
                </a:schemeClr>
              </a:solidFill>
              <a:ln w="19050">
                <a:solidFill>
                  <a:schemeClr val="lt1"/>
                </a:solidFill>
              </a:ln>
              <a:effectLst/>
            </c:spPr>
          </c:dPt>
          <c:dPt>
            <c:idx val="27"/>
            <c:bubble3D val="0"/>
            <c:spPr>
              <a:solidFill>
                <a:schemeClr val="bg1">
                  <a:lumMod val="50000"/>
                </a:schemeClr>
              </a:solidFill>
              <a:ln w="19050">
                <a:solidFill>
                  <a:schemeClr val="lt1"/>
                </a:solidFill>
              </a:ln>
              <a:effectLst/>
            </c:spPr>
          </c:dPt>
          <c:dLbls>
            <c:dLbl>
              <c:idx val="7"/>
              <c:layout>
                <c:manualLayout>
                  <c:x val="5.837235558230329E-2"/>
                  <c:y val="3.2236500259802549E-2"/>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dLbl>
              <c:idx val="12"/>
              <c:layout>
                <c:manualLayout>
                  <c:x val="-0.17152592641640643"/>
                  <c:y val="-3.2573644030536794E-2"/>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dLbl>
              <c:idx val="15"/>
              <c:layout>
                <c:manualLayout>
                  <c:x val="1.6712548212691459E-2"/>
                  <c:y val="-5.4288740557176546E-3"/>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dLbl>
              <c:idx val="20"/>
              <c:delete val="1"/>
              <c:extLst>
                <c:ext xmlns:c15="http://schemas.microsoft.com/office/drawing/2012/chart" uri="{CE6537A1-D6FC-4f65-9D91-7224C49458BB}"/>
              </c:extLst>
            </c:dLbl>
            <c:dLbl>
              <c:idx val="22"/>
              <c:delete val="1"/>
              <c:extLst>
                <c:ext xmlns:c15="http://schemas.microsoft.com/office/drawing/2012/chart" uri="{CE6537A1-D6FC-4f65-9D91-7224C49458BB}"/>
              </c:extLst>
            </c:dLbl>
            <c:dLbl>
              <c:idx val="23"/>
              <c:layout>
                <c:manualLayout>
                  <c:x val="1.0367905781541958E-3"/>
                  <c:y val="8.0264998601063189E-3"/>
                </c:manualLayout>
              </c:layout>
              <c:dLblPos val="bestFit"/>
              <c:showLegendKey val="0"/>
              <c:showVal val="1"/>
              <c:showCatName val="1"/>
              <c:showSerName val="0"/>
              <c:showPercent val="0"/>
              <c:showBubbleSize val="0"/>
              <c:extLst>
                <c:ext xmlns:c15="http://schemas.microsoft.com/office/drawing/2012/chart" uri="{CE6537A1-D6FC-4f65-9D91-7224C49458BB}">
                  <c15:layout/>
                </c:ext>
              </c:extLst>
            </c:dLbl>
            <c:dLbl>
              <c:idx val="24"/>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'Cost and coverage'!$A$92:$A$119</c:f>
              <c:strCache>
                <c:ptCount val="28"/>
                <c:pt idx="0">
                  <c:v>BCG vaccination</c:v>
                </c:pt>
                <c:pt idx="1">
                  <c:v>Tuberculin skin test</c:v>
                </c:pt>
                <c:pt idx="2">
                  <c:v>LPA testing</c:v>
                </c:pt>
                <c:pt idx="3">
                  <c:v>Solid culture testing</c:v>
                </c:pt>
                <c:pt idx="4">
                  <c:v>Liquid culture testing</c:v>
                </c:pt>
                <c:pt idx="5">
                  <c:v>Microscopy</c:v>
                </c:pt>
                <c:pt idx="6">
                  <c:v>Xpert testing</c:v>
                </c:pt>
                <c:pt idx="7">
                  <c:v>General population screening X-ray /fluorography</c:v>
                </c:pt>
                <c:pt idx="8">
                  <c:v>Active case finding among risk groups</c:v>
                </c:pt>
                <c:pt idx="9">
                  <c:v>Active case finding among obligatory groups</c:v>
                </c:pt>
                <c:pt idx="10">
                  <c:v>Preventive therapy for latent individuals</c:v>
                </c:pt>
                <c:pt idx="11">
                  <c:v>IPT/ART for HIV positive individuals</c:v>
                </c:pt>
                <c:pt idx="12">
                  <c:v>Hospital-based treatment of DS TB</c:v>
                </c:pt>
                <c:pt idx="13">
                  <c:v>Hospital-based treatment of MDR</c:v>
                </c:pt>
                <c:pt idx="14">
                  <c:v>Hospital-based treatment of pre-XDR</c:v>
                </c:pt>
                <c:pt idx="15">
                  <c:v>Hospital-based treatment of XDR TB</c:v>
                </c:pt>
                <c:pt idx="16">
                  <c:v>DOTS for DS TB</c:v>
                </c:pt>
                <c:pt idx="17">
                  <c:v>PMDT/DOTS for MDR</c:v>
                </c:pt>
                <c:pt idx="18">
                  <c:v>PMDT/DOTS for pre-XDR</c:v>
                </c:pt>
                <c:pt idx="19">
                  <c:v>PMDT/DOTS for XDR</c:v>
                </c:pt>
                <c:pt idx="20">
                  <c:v>Incentives to PHC workers' outreach</c:v>
                </c:pt>
                <c:pt idx="21">
                  <c:v>Incentives &amp; enablers for patients</c:v>
                </c:pt>
                <c:pt idx="22">
                  <c:v>Short course for MDR-TB</c:v>
                </c:pt>
                <c:pt idx="23">
                  <c:v>Involuntary isolation department treatment</c:v>
                </c:pt>
                <c:pt idx="24">
                  <c:v>Alcohol prevention intervention</c:v>
                </c:pt>
                <c:pt idx="25">
                  <c:v>Management including HR</c:v>
                </c:pt>
                <c:pt idx="26">
                  <c:v>Other costs</c:v>
                </c:pt>
                <c:pt idx="27">
                  <c:v>Procurement cost</c:v>
                </c:pt>
              </c:strCache>
            </c:strRef>
          </c:cat>
          <c:val>
            <c:numRef>
              <c:f>'Cost and coverage'!$B$92:$B$119</c:f>
              <c:numCache>
                <c:formatCode>_(* #,##0_);_(* \(#,##0\);_(* "-"??_);_(@_)</c:formatCode>
                <c:ptCount val="28"/>
                <c:pt idx="0">
                  <c:v>440000.00000000006</c:v>
                </c:pt>
                <c:pt idx="1">
                  <c:v>396000</c:v>
                </c:pt>
                <c:pt idx="2">
                  <c:v>65781.679142657114</c:v>
                </c:pt>
                <c:pt idx="3">
                  <c:v>301755.63035166136</c:v>
                </c:pt>
                <c:pt idx="4">
                  <c:v>278585.36840971513</c:v>
                </c:pt>
                <c:pt idx="5">
                  <c:v>75982.400775486021</c:v>
                </c:pt>
                <c:pt idx="6">
                  <c:v>1769831.4394959339</c:v>
                </c:pt>
                <c:pt idx="7">
                  <c:v>6500000</c:v>
                </c:pt>
                <c:pt idx="8">
                  <c:v>949205</c:v>
                </c:pt>
                <c:pt idx="9">
                  <c:v>3258596</c:v>
                </c:pt>
                <c:pt idx="10">
                  <c:v>918</c:v>
                </c:pt>
                <c:pt idx="11">
                  <c:v>72584</c:v>
                </c:pt>
                <c:pt idx="12">
                  <c:v>5580189.7733792178</c:v>
                </c:pt>
                <c:pt idx="13">
                  <c:v>4265461.0539051602</c:v>
                </c:pt>
                <c:pt idx="14">
                  <c:v>3803201.8489826364</c:v>
                </c:pt>
                <c:pt idx="15">
                  <c:v>4688764.6456619482</c:v>
                </c:pt>
                <c:pt idx="16">
                  <c:v>3309686.2361504729</c:v>
                </c:pt>
                <c:pt idx="17">
                  <c:v>2567165.7719707126</c:v>
                </c:pt>
                <c:pt idx="18">
                  <c:v>2195738.0943834158</c:v>
                </c:pt>
                <c:pt idx="19">
                  <c:v>3024274.8925033663</c:v>
                </c:pt>
                <c:pt idx="20">
                  <c:v>0</c:v>
                </c:pt>
                <c:pt idx="21">
                  <c:v>22704.600000000002</c:v>
                </c:pt>
                <c:pt idx="22">
                  <c:v>0</c:v>
                </c:pt>
                <c:pt idx="23">
                  <c:v>16594032</c:v>
                </c:pt>
                <c:pt idx="24">
                  <c:v>0</c:v>
                </c:pt>
                <c:pt idx="25">
                  <c:v>892060.78111264599</c:v>
                </c:pt>
                <c:pt idx="26">
                  <c:v>255054.62765289465</c:v>
                </c:pt>
                <c:pt idx="27">
                  <c:v>649348.23558960191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381000</xdr:colOff>
      <xdr:row>91</xdr:row>
      <xdr:rowOff>8468</xdr:rowOff>
    </xdr:from>
    <xdr:to>
      <xdr:col>12</xdr:col>
      <xdr:colOff>42333</xdr:colOff>
      <xdr:row>117</xdr:row>
      <xdr:rowOff>160868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72;&#1083;&#1077;&#1089;&#1103;\!&#1058;&#1072;&#1073;&#1083;&#1080;&#1094;&#1099;%20&#1053;&#1057;&#1047;\!!!&#1057;&#1057;&#1047;\&#1087;&#1086;&#1089;&#1083;&#1077;&#1076;&#1085;&#1077;&#1077;%20&#1058;&#10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Лист1"/>
      <sheetName val="Лист2"/>
      <sheetName val="Лист3"/>
      <sheetName val="2013"/>
      <sheetName val="2014"/>
      <sheetName val="2015"/>
      <sheetName val="2013-2015"/>
    </sheetNames>
    <sheetDataSet>
      <sheetData sheetId="0"/>
      <sheetData sheetId="1"/>
      <sheetData sheetId="2"/>
      <sheetData sheetId="3">
        <row r="7">
          <cell r="C7">
            <v>442630.95789999998</v>
          </cell>
          <cell r="D7">
            <v>1138.0070000000001</v>
          </cell>
          <cell r="E7">
            <v>26253.184999999998</v>
          </cell>
        </row>
        <row r="15">
          <cell r="C15">
            <v>91695.594999999987</v>
          </cell>
          <cell r="D15">
            <v>1529.57</v>
          </cell>
          <cell r="E15">
            <v>2509.7849999999999</v>
          </cell>
        </row>
        <row r="20">
          <cell r="C20">
            <v>3414.0969999999998</v>
          </cell>
          <cell r="D20">
            <v>0</v>
          </cell>
          <cell r="E20">
            <v>908.58500000000004</v>
          </cell>
        </row>
      </sheetData>
      <sheetData sheetId="4">
        <row r="7">
          <cell r="C7">
            <v>519736.80000000005</v>
          </cell>
          <cell r="D7">
            <v>1530.3</v>
          </cell>
          <cell r="E7">
            <v>28042.890000000003</v>
          </cell>
        </row>
        <row r="13">
          <cell r="B13">
            <v>1</v>
          </cell>
        </row>
        <row r="15">
          <cell r="B15">
            <v>129091.89000000001</v>
          </cell>
          <cell r="C15">
            <v>122559.79000000001</v>
          </cell>
          <cell r="D15">
            <v>5670.1</v>
          </cell>
          <cell r="E15">
            <v>862</v>
          </cell>
        </row>
        <row r="18">
          <cell r="B18">
            <v>0.99999999999999989</v>
          </cell>
          <cell r="C18">
            <v>0.94939960984380967</v>
          </cell>
          <cell r="D18">
            <v>4.3922976106399864E-2</v>
          </cell>
          <cell r="E18">
            <v>6.677414049790424E-3</v>
          </cell>
        </row>
        <row r="20">
          <cell r="B20">
            <v>2312.2599999999998</v>
          </cell>
          <cell r="C20">
            <v>2185.7999999999997</v>
          </cell>
          <cell r="D20">
            <v>4.66</v>
          </cell>
          <cell r="E20">
            <v>121.80000000000001</v>
          </cell>
        </row>
        <row r="24">
          <cell r="B24">
            <v>1</v>
          </cell>
          <cell r="C24">
            <v>0.94530891854722221</v>
          </cell>
          <cell r="D24">
            <v>2.0153442951917175E-3</v>
          </cell>
          <cell r="E24">
            <v>5.2675737157586097E-2</v>
          </cell>
        </row>
        <row r="26">
          <cell r="B26">
            <v>680714.14</v>
          </cell>
          <cell r="C26">
            <v>644482.39</v>
          </cell>
          <cell r="D26">
            <v>7205.06</v>
          </cell>
          <cell r="E26">
            <v>29026.690000000002</v>
          </cell>
        </row>
        <row r="27">
          <cell r="B27">
            <v>1</v>
          </cell>
          <cell r="C27">
            <v>0.94677391305548608</v>
          </cell>
          <cell r="D27">
            <v>1.0584560502885984E-2</v>
          </cell>
          <cell r="E27">
            <v>4.2641526441627907E-2</v>
          </cell>
        </row>
        <row r="29">
          <cell r="B29">
            <v>42770.270000000004</v>
          </cell>
          <cell r="C29">
            <v>31673.77</v>
          </cell>
          <cell r="D29">
            <v>0</v>
          </cell>
          <cell r="E29">
            <v>11096.500000000002</v>
          </cell>
        </row>
        <row r="34">
          <cell r="B34">
            <v>1</v>
          </cell>
          <cell r="C34">
            <v>0.74055576455327488</v>
          </cell>
          <cell r="D34">
            <v>0</v>
          </cell>
          <cell r="E34">
            <v>0.25944423544672507</v>
          </cell>
        </row>
        <row r="36">
          <cell r="B36">
            <v>723484.41</v>
          </cell>
          <cell r="C36">
            <v>676156.16</v>
          </cell>
          <cell r="D36">
            <v>7205.06</v>
          </cell>
          <cell r="E36">
            <v>40123.19</v>
          </cell>
        </row>
        <row r="37">
          <cell r="B37">
            <v>1</v>
          </cell>
          <cell r="C37">
            <v>0.93458290276082112</v>
          </cell>
          <cell r="D37">
            <v>9.9588324232169709E-3</v>
          </cell>
          <cell r="E37">
            <v>5.5458264815961965E-2</v>
          </cell>
        </row>
      </sheetData>
      <sheetData sheetId="5">
        <row r="7">
          <cell r="C7">
            <v>561005.79999999993</v>
          </cell>
          <cell r="D7">
            <v>1357.2</v>
          </cell>
          <cell r="E7">
            <v>10927.8</v>
          </cell>
        </row>
        <row r="15">
          <cell r="C15">
            <v>147032.9</v>
          </cell>
          <cell r="D15">
            <v>3822.6</v>
          </cell>
          <cell r="E15">
            <v>48590.400000000001</v>
          </cell>
        </row>
        <row r="20">
          <cell r="C20">
            <v>2262</v>
          </cell>
          <cell r="D20">
            <v>0</v>
          </cell>
          <cell r="E20">
            <v>5092.3</v>
          </cell>
        </row>
        <row r="30">
          <cell r="E30">
            <v>14206.96</v>
          </cell>
        </row>
        <row r="31">
          <cell r="C31">
            <v>19.7</v>
          </cell>
          <cell r="E31">
            <v>3465.5</v>
          </cell>
        </row>
        <row r="32">
          <cell r="E32">
            <v>576.79999999999995</v>
          </cell>
        </row>
        <row r="33">
          <cell r="C33">
            <v>10306.06</v>
          </cell>
          <cell r="E33">
            <v>35.46</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A21"/>
  <sheetViews>
    <sheetView workbookViewId="0">
      <selection activeCell="G13" sqref="G13"/>
    </sheetView>
  </sheetViews>
  <sheetFormatPr defaultColWidth="15.109375" defaultRowHeight="15" customHeight="1" x14ac:dyDescent="0.3"/>
  <cols>
    <col min="1" max="1" width="88.88671875" style="74" customWidth="1"/>
    <col min="2" max="6" width="7.5546875" style="74" customWidth="1"/>
    <col min="7" max="16384" width="15.109375" style="74"/>
  </cols>
  <sheetData>
    <row r="1" spans="1:1" ht="13.5" customHeight="1" x14ac:dyDescent="0.3">
      <c r="A1" s="282" t="s">
        <v>78</v>
      </c>
    </row>
    <row r="2" spans="1:1" ht="13.5" customHeight="1" x14ac:dyDescent="0.3">
      <c r="A2" s="283"/>
    </row>
    <row r="3" spans="1:1" ht="13.5" customHeight="1" x14ac:dyDescent="0.3">
      <c r="A3" s="283"/>
    </row>
    <row r="4" spans="1:1" ht="13.5" customHeight="1" x14ac:dyDescent="0.3">
      <c r="A4" s="75"/>
    </row>
    <row r="5" spans="1:1" ht="13.5" customHeight="1" x14ac:dyDescent="0.3">
      <c r="A5" s="76" t="s">
        <v>74</v>
      </c>
    </row>
    <row r="6" spans="1:1" ht="13.5" customHeight="1" x14ac:dyDescent="0.3">
      <c r="A6" s="75"/>
    </row>
    <row r="7" spans="1:1" ht="98.25" customHeight="1" x14ac:dyDescent="0.3">
      <c r="A7" s="75" t="s">
        <v>73</v>
      </c>
    </row>
    <row r="8" spans="1:1" ht="13.5" customHeight="1" x14ac:dyDescent="0.3">
      <c r="A8" s="75"/>
    </row>
    <row r="9" spans="1:1" ht="13.5" customHeight="1" x14ac:dyDescent="0.3">
      <c r="A9" s="76" t="s">
        <v>75</v>
      </c>
    </row>
    <row r="10" spans="1:1" ht="13.5" customHeight="1" x14ac:dyDescent="0.3">
      <c r="A10" s="75"/>
    </row>
    <row r="11" spans="1:1" ht="13.5" customHeight="1" x14ac:dyDescent="0.3">
      <c r="A11" s="75" t="s">
        <v>70</v>
      </c>
    </row>
    <row r="12" spans="1:1" ht="13.5" customHeight="1" x14ac:dyDescent="0.3">
      <c r="A12" s="75"/>
    </row>
    <row r="13" spans="1:1" ht="57" customHeight="1" x14ac:dyDescent="0.3">
      <c r="A13" s="75" t="s">
        <v>76</v>
      </c>
    </row>
    <row r="14" spans="1:1" ht="13.5" customHeight="1" x14ac:dyDescent="0.3">
      <c r="A14" s="75"/>
    </row>
    <row r="15" spans="1:1" ht="13.5" customHeight="1" x14ac:dyDescent="0.3">
      <c r="A15" s="75"/>
    </row>
    <row r="16" spans="1:1" ht="13.5" customHeight="1" x14ac:dyDescent="0.3">
      <c r="A16" s="76"/>
    </row>
    <row r="17" spans="1:1" ht="13.5" customHeight="1" x14ac:dyDescent="0.3">
      <c r="A17" s="75"/>
    </row>
    <row r="18" spans="1:1" ht="13.5" customHeight="1" x14ac:dyDescent="0.3">
      <c r="A18" s="75"/>
    </row>
    <row r="19" spans="1:1" ht="13.5" customHeight="1" x14ac:dyDescent="0.3">
      <c r="A19" s="75"/>
    </row>
    <row r="20" spans="1:1" ht="13.5" customHeight="1" x14ac:dyDescent="0.3">
      <c r="A20" s="77"/>
    </row>
    <row r="21" spans="1:1" ht="13.5" customHeight="1" x14ac:dyDescent="0.3">
      <c r="A21" s="75"/>
    </row>
  </sheetData>
  <mergeCells count="1">
    <mergeCell ref="A1:A3"/>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dimension ref="A1:X119"/>
  <sheetViews>
    <sheetView tabSelected="1" zoomScale="90" zoomScaleNormal="90" workbookViewId="0">
      <pane xSplit="2" ySplit="1" topLeftCell="C66" activePane="bottomRight" state="frozen"/>
      <selection pane="topRight" activeCell="C1" sqref="C1"/>
      <selection pane="bottomLeft" activeCell="A2" sqref="A2"/>
      <selection pane="bottomRight" activeCell="B98" sqref="B98"/>
    </sheetView>
  </sheetViews>
  <sheetFormatPr defaultColWidth="9.109375" defaultRowHeight="14.4" x14ac:dyDescent="0.3"/>
  <cols>
    <col min="1" max="1" width="44" style="5" customWidth="1"/>
    <col min="2" max="2" width="15.109375" style="5" customWidth="1"/>
    <col min="3" max="6" width="9.109375" style="5"/>
    <col min="7" max="7" width="16.5546875" style="5" customWidth="1"/>
    <col min="8" max="8" width="18.44140625" style="5" customWidth="1"/>
    <col min="9" max="9" width="20.44140625" style="5" customWidth="1"/>
    <col min="10" max="10" width="19.109375" style="5" customWidth="1"/>
    <col min="11" max="11" width="19" style="5" customWidth="1"/>
    <col min="12" max="12" width="18.44140625" style="5" customWidth="1"/>
    <col min="13" max="13" width="18.109375" style="5" customWidth="1"/>
    <col min="14" max="14" width="19.44140625" style="5" customWidth="1"/>
    <col min="15" max="15" width="17.88671875" style="5" customWidth="1"/>
    <col min="16" max="16" width="19.109375" style="5" customWidth="1"/>
    <col min="17" max="17" width="22.5546875" style="5" customWidth="1"/>
    <col min="18" max="18" width="18.109375" style="5" customWidth="1"/>
    <col min="19" max="19" width="14.6640625" style="5" customWidth="1"/>
    <col min="20" max="20" width="9.109375" style="5"/>
    <col min="21" max="21" width="15.44140625" style="5" bestFit="1" customWidth="1"/>
    <col min="22" max="22" width="28.6640625" style="5" customWidth="1"/>
    <col min="23" max="23" width="29" style="5" customWidth="1"/>
    <col min="24" max="16384" width="9.109375" style="5"/>
  </cols>
  <sheetData>
    <row r="1" spans="1:23" x14ac:dyDescent="0.3">
      <c r="C1" s="2">
        <v>2000</v>
      </c>
      <c r="D1" s="2">
        <v>2001</v>
      </c>
      <c r="E1" s="2">
        <v>2002</v>
      </c>
      <c r="F1" s="2">
        <v>2003</v>
      </c>
      <c r="G1" s="2">
        <v>2004</v>
      </c>
      <c r="H1" s="2">
        <v>2005</v>
      </c>
      <c r="I1" s="2">
        <v>2006</v>
      </c>
      <c r="J1" s="2">
        <v>2007</v>
      </c>
      <c r="K1" s="2">
        <v>2008</v>
      </c>
      <c r="L1" s="2">
        <v>2009</v>
      </c>
      <c r="M1" s="2">
        <v>2010</v>
      </c>
      <c r="N1" s="2">
        <v>2011</v>
      </c>
      <c r="O1" s="2">
        <v>2012</v>
      </c>
      <c r="P1" s="2">
        <v>2013</v>
      </c>
      <c r="Q1" s="168">
        <v>2014</v>
      </c>
      <c r="R1" s="117">
        <v>2015</v>
      </c>
      <c r="S1" s="2">
        <v>2016</v>
      </c>
      <c r="T1" s="38"/>
      <c r="U1" s="117" t="s">
        <v>1</v>
      </c>
      <c r="V1" s="237" t="s">
        <v>3262</v>
      </c>
    </row>
    <row r="2" spans="1:23" x14ac:dyDescent="0.3">
      <c r="A2" s="1" t="str">
        <f>Programs!B2</f>
        <v>BCG vaccination</v>
      </c>
      <c r="B2" s="181" t="s">
        <v>3</v>
      </c>
      <c r="C2" s="9"/>
      <c r="D2" s="12"/>
      <c r="E2" s="9"/>
      <c r="F2" s="9"/>
      <c r="G2" s="12"/>
      <c r="H2" s="12"/>
      <c r="I2" s="12"/>
      <c r="J2" s="9"/>
      <c r="K2" s="12"/>
      <c r="L2" s="9"/>
      <c r="M2" s="10"/>
      <c r="N2" s="12"/>
      <c r="O2" s="9"/>
      <c r="P2" s="12"/>
      <c r="Q2" s="9"/>
      <c r="R2" s="87">
        <v>400000</v>
      </c>
      <c r="S2" s="22"/>
      <c r="T2" s="2" t="s">
        <v>2</v>
      </c>
      <c r="U2" s="187">
        <v>1</v>
      </c>
      <c r="V2" s="234"/>
    </row>
    <row r="3" spans="1:23" x14ac:dyDescent="0.3">
      <c r="A3" s="1"/>
      <c r="B3" s="181" t="s">
        <v>7</v>
      </c>
      <c r="C3" s="11"/>
      <c r="D3" s="14"/>
      <c r="E3" s="14"/>
      <c r="F3" s="14"/>
      <c r="G3" s="14"/>
      <c r="H3" s="14"/>
      <c r="I3" s="14"/>
      <c r="J3" s="14"/>
      <c r="K3" s="14"/>
      <c r="L3" s="14"/>
      <c r="M3" s="14"/>
      <c r="N3" s="14"/>
      <c r="O3" s="14"/>
      <c r="P3" s="14"/>
      <c r="Q3" s="11"/>
      <c r="R3" s="87">
        <f>R2*U3</f>
        <v>440000.00000000006</v>
      </c>
      <c r="S3" s="21"/>
      <c r="T3" s="2" t="s">
        <v>2</v>
      </c>
      <c r="U3" s="195">
        <v>1.1000000000000001</v>
      </c>
      <c r="V3" s="238" t="s">
        <v>3247</v>
      </c>
    </row>
    <row r="4" spans="1:23" x14ac:dyDescent="0.3">
      <c r="A4" s="1"/>
      <c r="B4" s="182"/>
      <c r="R4" s="264"/>
      <c r="U4" s="196"/>
      <c r="V4" s="235"/>
    </row>
    <row r="5" spans="1:23" x14ac:dyDescent="0.3">
      <c r="A5" s="1" t="str">
        <f>Programs!B3</f>
        <v>Tuberculin skin test</v>
      </c>
      <c r="B5" s="181" t="s">
        <v>3</v>
      </c>
      <c r="C5" s="9"/>
      <c r="D5" s="12"/>
      <c r="E5" s="9"/>
      <c r="F5" s="9"/>
      <c r="G5" s="12"/>
      <c r="H5" s="12"/>
      <c r="I5" s="12"/>
      <c r="J5" s="9"/>
      <c r="K5" s="12"/>
      <c r="L5" s="9"/>
      <c r="M5" s="10"/>
      <c r="N5" s="12"/>
      <c r="O5" s="9"/>
      <c r="P5" s="12"/>
      <c r="Q5" s="9"/>
      <c r="R5" s="87">
        <v>110000</v>
      </c>
      <c r="S5" s="22"/>
      <c r="T5" s="2" t="s">
        <v>2</v>
      </c>
      <c r="U5" s="187"/>
      <c r="V5" s="234"/>
    </row>
    <row r="6" spans="1:23" x14ac:dyDescent="0.3">
      <c r="A6" s="1"/>
      <c r="B6" s="181" t="s">
        <v>7</v>
      </c>
      <c r="C6" s="9"/>
      <c r="D6" s="10"/>
      <c r="E6" s="12"/>
      <c r="F6" s="9"/>
      <c r="G6" s="9"/>
      <c r="H6" s="9"/>
      <c r="I6" s="9"/>
      <c r="J6" s="12"/>
      <c r="K6" s="9"/>
      <c r="L6" s="9"/>
      <c r="M6" s="10"/>
      <c r="N6" s="10"/>
      <c r="O6" s="9"/>
      <c r="P6" s="12"/>
      <c r="Q6" s="9"/>
      <c r="R6" s="87">
        <f>R5*U6</f>
        <v>396000</v>
      </c>
      <c r="S6" s="20"/>
      <c r="T6" s="2" t="s">
        <v>2</v>
      </c>
      <c r="U6" s="195">
        <v>3.6</v>
      </c>
      <c r="V6" s="238" t="s">
        <v>3245</v>
      </c>
    </row>
    <row r="7" spans="1:23" x14ac:dyDescent="0.3">
      <c r="A7" s="1"/>
      <c r="B7" s="182"/>
      <c r="R7" s="264"/>
      <c r="U7" s="196"/>
      <c r="V7" s="235"/>
    </row>
    <row r="8" spans="1:23" x14ac:dyDescent="0.3">
      <c r="A8" s="1" t="str">
        <f>Programs!B4</f>
        <v>LPA testing</v>
      </c>
      <c r="B8" s="181" t="s">
        <v>3</v>
      </c>
      <c r="C8" s="9"/>
      <c r="D8" s="12"/>
      <c r="E8" s="9"/>
      <c r="F8" s="9"/>
      <c r="G8" s="12"/>
      <c r="H8" s="12"/>
      <c r="I8" s="12"/>
      <c r="J8" s="9"/>
      <c r="K8" s="12"/>
      <c r="L8" s="19"/>
      <c r="M8" s="10"/>
      <c r="N8" s="12"/>
      <c r="O8" s="9">
        <v>1936</v>
      </c>
      <c r="P8" s="19">
        <v>4843</v>
      </c>
      <c r="Q8" s="9">
        <v>4335</v>
      </c>
      <c r="R8" s="87">
        <v>4886</v>
      </c>
      <c r="S8" s="22"/>
      <c r="T8" s="2" t="s">
        <v>2</v>
      </c>
      <c r="U8" s="187"/>
      <c r="V8" s="234"/>
    </row>
    <row r="9" spans="1:23" x14ac:dyDescent="0.3">
      <c r="A9" s="1"/>
      <c r="B9" s="181" t="s">
        <v>7</v>
      </c>
      <c r="C9" s="9"/>
      <c r="D9" s="10"/>
      <c r="E9" s="12"/>
      <c r="F9" s="9"/>
      <c r="G9" s="9"/>
      <c r="H9" s="9"/>
      <c r="I9" s="9"/>
      <c r="J9" s="12"/>
      <c r="K9" s="9"/>
      <c r="L9" s="18"/>
      <c r="M9" s="10"/>
      <c r="N9" s="10"/>
      <c r="O9" s="11">
        <f>O8*'Unit cost'!E7</f>
        <v>26064.946954601757</v>
      </c>
      <c r="P9" s="11">
        <f>P8*'Unit cost'!E7</f>
        <v>65202.757283644787</v>
      </c>
      <c r="Q9" s="11">
        <f>Q8*'Unit cost'!E7</f>
        <v>58363.401367871185</v>
      </c>
      <c r="R9" s="87">
        <f>R8*'Unit cost'!E7</f>
        <v>65781.679142657114</v>
      </c>
      <c r="S9" s="20"/>
      <c r="T9" s="2" t="s">
        <v>2</v>
      </c>
      <c r="U9" s="195">
        <f>'Unit cost'!C7</f>
        <v>13.463299046798427</v>
      </c>
      <c r="V9" s="238" t="s">
        <v>3246</v>
      </c>
    </row>
    <row r="10" spans="1:23" x14ac:dyDescent="0.3">
      <c r="A10" s="1"/>
      <c r="B10" s="182"/>
      <c r="R10" s="264"/>
      <c r="U10" s="196"/>
      <c r="V10" s="235"/>
    </row>
    <row r="11" spans="1:23" x14ac:dyDescent="0.3">
      <c r="A11" s="1" t="str">
        <f>Programs!B5</f>
        <v>Solid culture testing</v>
      </c>
      <c r="B11" s="181" t="s">
        <v>3</v>
      </c>
      <c r="C11" s="9"/>
      <c r="D11" s="12"/>
      <c r="E11" s="9"/>
      <c r="F11" s="9"/>
      <c r="G11" s="12"/>
      <c r="H11" s="12"/>
      <c r="I11" s="12"/>
      <c r="J11" s="9"/>
      <c r="K11" s="12"/>
      <c r="L11" s="12"/>
      <c r="M11" s="10"/>
      <c r="N11" s="19">
        <v>389764</v>
      </c>
      <c r="O11" s="9">
        <v>340713</v>
      </c>
      <c r="P11" s="19">
        <v>295756</v>
      </c>
      <c r="Q11" s="19">
        <v>271166</v>
      </c>
      <c r="R11" s="87">
        <v>253543</v>
      </c>
      <c r="S11" s="22"/>
      <c r="T11" s="2" t="s">
        <v>2</v>
      </c>
      <c r="U11" s="187"/>
      <c r="V11" s="234"/>
      <c r="W11" s="3"/>
    </row>
    <row r="12" spans="1:23" x14ac:dyDescent="0.3">
      <c r="A12" s="1"/>
      <c r="B12" s="181" t="s">
        <v>7</v>
      </c>
      <c r="C12" s="9"/>
      <c r="D12" s="10"/>
      <c r="E12" s="12"/>
      <c r="F12" s="9"/>
      <c r="G12" s="9"/>
      <c r="H12" s="9"/>
      <c r="I12" s="9"/>
      <c r="J12" s="12"/>
      <c r="K12" s="9"/>
      <c r="L12" s="18"/>
      <c r="M12" s="10"/>
      <c r="N12" s="208">
        <f>N11*$U$12</f>
        <v>463879.82120738865</v>
      </c>
      <c r="O12" s="208">
        <f>O11*$U$12</f>
        <v>405501.49711885396</v>
      </c>
      <c r="P12" s="208">
        <f>P11*$U$12</f>
        <v>351995.6702030265</v>
      </c>
      <c r="Q12" s="208">
        <f>Q11*$U$12</f>
        <v>322729.74312025419</v>
      </c>
      <c r="R12" s="87">
        <f>R11*$U$12</f>
        <v>301755.63035166136</v>
      </c>
      <c r="S12" s="20"/>
      <c r="T12" s="2" t="s">
        <v>2</v>
      </c>
      <c r="U12" s="195">
        <f>'Unit cost'!C8</f>
        <v>1.1901556357369809</v>
      </c>
      <c r="V12" s="238" t="s">
        <v>3246</v>
      </c>
    </row>
    <row r="13" spans="1:23" x14ac:dyDescent="0.3">
      <c r="B13" s="182"/>
      <c r="R13" s="264"/>
      <c r="U13" s="196"/>
      <c r="V13" s="235"/>
    </row>
    <row r="14" spans="1:23" x14ac:dyDescent="0.3">
      <c r="A14" s="1" t="str">
        <f>Programs!B6</f>
        <v>Liquid culture testing</v>
      </c>
      <c r="B14" s="181" t="s">
        <v>3</v>
      </c>
      <c r="C14" s="9"/>
      <c r="D14" s="12"/>
      <c r="E14" s="9"/>
      <c r="F14" s="9"/>
      <c r="G14" s="12"/>
      <c r="H14" s="12"/>
      <c r="I14" s="12"/>
      <c r="J14" s="9"/>
      <c r="K14" s="12"/>
      <c r="L14" s="12"/>
      <c r="M14" s="10"/>
      <c r="N14" s="19"/>
      <c r="O14" s="19">
        <v>16834</v>
      </c>
      <c r="P14" s="19">
        <v>21751</v>
      </c>
      <c r="Q14" s="19">
        <v>21737</v>
      </c>
      <c r="R14" s="87">
        <v>25778</v>
      </c>
      <c r="S14" s="207"/>
      <c r="T14" s="2" t="s">
        <v>2</v>
      </c>
      <c r="U14" s="187"/>
      <c r="V14" s="234"/>
    </row>
    <row r="15" spans="1:23" x14ac:dyDescent="0.3">
      <c r="A15" s="1"/>
      <c r="B15" s="181" t="s">
        <v>7</v>
      </c>
      <c r="C15" s="9"/>
      <c r="D15" s="10"/>
      <c r="E15" s="12"/>
      <c r="F15" s="9"/>
      <c r="G15" s="9"/>
      <c r="H15" s="9"/>
      <c r="I15" s="9"/>
      <c r="J15" s="12"/>
      <c r="K15" s="9"/>
      <c r="L15" s="18"/>
      <c r="M15" s="10"/>
      <c r="N15" s="10"/>
      <c r="O15" s="208">
        <f>O14*$U$15</f>
        <v>181926.68522806829</v>
      </c>
      <c r="P15" s="208">
        <f>P14*$U$15</f>
        <v>235065.18536270128</v>
      </c>
      <c r="Q15" s="208">
        <f>Q14*$U$15</f>
        <v>234913.88599278367</v>
      </c>
      <c r="R15" s="87">
        <f>R14*$U$15</f>
        <v>278585.36840971513</v>
      </c>
      <c r="S15" s="20"/>
      <c r="T15" s="2" t="s">
        <v>2</v>
      </c>
      <c r="U15" s="195">
        <f>'Unit cost'!C9</f>
        <v>10.807097851257472</v>
      </c>
      <c r="V15" s="238" t="s">
        <v>3246</v>
      </c>
    </row>
    <row r="16" spans="1:23" x14ac:dyDescent="0.3">
      <c r="B16" s="182"/>
      <c r="R16" s="264"/>
      <c r="U16" s="196"/>
      <c r="V16" s="235"/>
    </row>
    <row r="17" spans="1:22" x14ac:dyDescent="0.3">
      <c r="A17" s="1" t="str">
        <f>Programs!B7</f>
        <v>Microscopy</v>
      </c>
      <c r="B17" s="181" t="s">
        <v>3</v>
      </c>
      <c r="C17" s="9"/>
      <c r="D17" s="12"/>
      <c r="E17" s="9"/>
      <c r="F17" s="9"/>
      <c r="G17" s="12"/>
      <c r="H17" s="12"/>
      <c r="I17" s="12"/>
      <c r="J17" s="9"/>
      <c r="K17" s="12"/>
      <c r="L17" s="12"/>
      <c r="M17" s="10"/>
      <c r="N17" s="19">
        <v>514198</v>
      </c>
      <c r="O17" s="19">
        <v>294435</v>
      </c>
      <c r="P17" s="19">
        <v>287665</v>
      </c>
      <c r="Q17" s="19">
        <v>222129</v>
      </c>
      <c r="R17" s="87">
        <v>183236</v>
      </c>
      <c r="S17" s="207"/>
      <c r="T17" s="2" t="s">
        <v>2</v>
      </c>
      <c r="U17" s="187"/>
      <c r="V17" s="234"/>
    </row>
    <row r="18" spans="1:22" x14ac:dyDescent="0.3">
      <c r="A18" s="1"/>
      <c r="B18" s="181" t="s">
        <v>7</v>
      </c>
      <c r="C18" s="9"/>
      <c r="D18" s="10"/>
      <c r="E18" s="12"/>
      <c r="F18" s="9"/>
      <c r="G18" s="9"/>
      <c r="H18" s="9"/>
      <c r="I18" s="9"/>
      <c r="J18" s="12"/>
      <c r="K18" s="9"/>
      <c r="L18" s="18"/>
      <c r="M18" s="10"/>
      <c r="N18" s="208">
        <f>N17*$U$18</f>
        <v>213222.28445258227</v>
      </c>
      <c r="O18" s="208">
        <f>O17*$U$18</f>
        <v>122093.24680919813</v>
      </c>
      <c r="P18" s="208">
        <f>P17*$U$18</f>
        <v>119285.9335451559</v>
      </c>
      <c r="Q18" s="208">
        <f>Q17*$U$18</f>
        <v>92110.145942161675</v>
      </c>
      <c r="R18" s="87">
        <f>R17*$U$18</f>
        <v>75982.400775486021</v>
      </c>
      <c r="S18" s="20"/>
      <c r="T18" s="2" t="s">
        <v>2</v>
      </c>
      <c r="U18" s="195">
        <f>'Unit cost'!C10</f>
        <v>0.41466961064139157</v>
      </c>
      <c r="V18" s="238" t="s">
        <v>3246</v>
      </c>
    </row>
    <row r="19" spans="1:22" x14ac:dyDescent="0.3">
      <c r="B19" s="182"/>
      <c r="R19" s="264"/>
      <c r="U19" s="196"/>
      <c r="V19" s="235"/>
    </row>
    <row r="20" spans="1:22" x14ac:dyDescent="0.3">
      <c r="A20" s="1" t="str">
        <f>Programs!B8</f>
        <v>Xpert testing</v>
      </c>
      <c r="B20" s="181" t="s">
        <v>3</v>
      </c>
      <c r="C20" s="9"/>
      <c r="D20" s="12"/>
      <c r="E20" s="9"/>
      <c r="F20" s="9"/>
      <c r="G20" s="12"/>
      <c r="H20" s="12"/>
      <c r="I20" s="12"/>
      <c r="J20" s="9"/>
      <c r="K20" s="12"/>
      <c r="L20" s="12"/>
      <c r="M20" s="9"/>
      <c r="N20" s="19"/>
      <c r="O20" s="19">
        <v>704</v>
      </c>
      <c r="P20" s="19">
        <v>3649</v>
      </c>
      <c r="Q20" s="19">
        <v>10581</v>
      </c>
      <c r="R20" s="87">
        <v>20540</v>
      </c>
      <c r="S20" s="207"/>
      <c r="T20" s="2" t="s">
        <v>2</v>
      </c>
      <c r="U20" s="187"/>
      <c r="V20" s="234"/>
    </row>
    <row r="21" spans="1:22" x14ac:dyDescent="0.3">
      <c r="A21" s="1"/>
      <c r="B21" s="181" t="s">
        <v>7</v>
      </c>
      <c r="C21" s="9"/>
      <c r="D21" s="10"/>
      <c r="E21" s="12"/>
      <c r="F21" s="9"/>
      <c r="G21" s="9"/>
      <c r="H21" s="9"/>
      <c r="I21" s="9"/>
      <c r="J21" s="12"/>
      <c r="K21" s="9"/>
      <c r="L21" s="18"/>
      <c r="M21" s="18"/>
      <c r="N21" s="10"/>
      <c r="O21" s="208">
        <f>O20*$U$21</f>
        <v>60660.240185254996</v>
      </c>
      <c r="P21" s="208">
        <f>P20*$U$21</f>
        <v>314416.50061931176</v>
      </c>
      <c r="Q21" s="208">
        <f>Q20*$U$21</f>
        <v>911713.07017071464</v>
      </c>
      <c r="R21" s="87">
        <f>R20*$U$21</f>
        <v>1769831.4394959339</v>
      </c>
      <c r="S21" s="20"/>
      <c r="T21" s="2" t="s">
        <v>2</v>
      </c>
      <c r="U21" s="195">
        <f>'Unit cost'!C11</f>
        <v>86.165113899509933</v>
      </c>
      <c r="V21" s="238" t="s">
        <v>3246</v>
      </c>
    </row>
    <row r="22" spans="1:22" x14ac:dyDescent="0.3">
      <c r="B22" s="182"/>
      <c r="R22" s="264"/>
      <c r="U22" s="196"/>
      <c r="V22" s="235"/>
    </row>
    <row r="23" spans="1:22" x14ac:dyDescent="0.3">
      <c r="A23" s="1" t="str">
        <f>Programs!B9</f>
        <v>General population screening X-ray /fluorography</v>
      </c>
      <c r="B23" s="181" t="s">
        <v>3</v>
      </c>
      <c r="C23" s="9"/>
      <c r="D23" s="12"/>
      <c r="E23" s="9"/>
      <c r="F23" s="9"/>
      <c r="G23" s="9"/>
      <c r="H23" s="9"/>
      <c r="I23" s="9"/>
      <c r="J23" s="9">
        <v>7534100</v>
      </c>
      <c r="K23" s="9">
        <v>7743800</v>
      </c>
      <c r="L23" s="9">
        <v>7884700</v>
      </c>
      <c r="M23" s="87">
        <v>7246800</v>
      </c>
      <c r="N23" s="87">
        <v>7338300</v>
      </c>
      <c r="O23" s="87">
        <v>7332400</v>
      </c>
      <c r="P23" s="87">
        <v>7191600</v>
      </c>
      <c r="Q23" s="87">
        <v>6895700</v>
      </c>
      <c r="R23" s="276">
        <v>6500000</v>
      </c>
      <c r="S23" s="22"/>
      <c r="T23" s="2" t="s">
        <v>2</v>
      </c>
      <c r="U23" s="187"/>
      <c r="V23" s="234"/>
    </row>
    <row r="24" spans="1:22" x14ac:dyDescent="0.3">
      <c r="A24" s="1"/>
      <c r="B24" s="181" t="s">
        <v>7</v>
      </c>
      <c r="C24" s="9"/>
      <c r="D24" s="10"/>
      <c r="E24" s="12"/>
      <c r="F24" s="9"/>
      <c r="G24" s="9"/>
      <c r="H24" s="9"/>
      <c r="I24" s="9"/>
      <c r="J24" s="208">
        <v>20650968.100000001</v>
      </c>
      <c r="K24" s="208">
        <v>21225755.800000001</v>
      </c>
      <c r="L24" s="208">
        <v>21611962.699999999</v>
      </c>
      <c r="M24" s="208">
        <v>19863478.800000001</v>
      </c>
      <c r="N24" s="208">
        <v>20114280.300000001</v>
      </c>
      <c r="O24" s="208">
        <v>20098108.399999999</v>
      </c>
      <c r="P24" s="208">
        <v>19712175.600000001</v>
      </c>
      <c r="Q24" s="208">
        <v>18901113.699999999</v>
      </c>
      <c r="R24" s="276">
        <f>R23*U24</f>
        <v>6500000</v>
      </c>
      <c r="S24" s="20"/>
      <c r="T24" s="2" t="s">
        <v>2</v>
      </c>
      <c r="U24" s="187">
        <v>1</v>
      </c>
      <c r="V24" s="234" t="s">
        <v>3245</v>
      </c>
    </row>
    <row r="25" spans="1:22" x14ac:dyDescent="0.3">
      <c r="B25" s="182"/>
      <c r="R25" s="264"/>
      <c r="U25" s="196"/>
      <c r="V25" s="235"/>
    </row>
    <row r="26" spans="1:22" ht="14.1" customHeight="1" x14ac:dyDescent="0.3">
      <c r="A26" s="1" t="str">
        <f>Programs!B10</f>
        <v>Active case finding among risk groups</v>
      </c>
      <c r="B26" s="181" t="s">
        <v>3</v>
      </c>
      <c r="C26" s="9"/>
      <c r="D26" s="12"/>
      <c r="E26" s="9"/>
      <c r="F26" s="9"/>
      <c r="G26" s="9">
        <v>918761</v>
      </c>
      <c r="H26" s="9">
        <v>972580</v>
      </c>
      <c r="I26" s="9">
        <v>991802</v>
      </c>
      <c r="J26" s="9">
        <v>1095646</v>
      </c>
      <c r="K26" s="9">
        <v>921495</v>
      </c>
      <c r="L26" s="9">
        <v>1051732</v>
      </c>
      <c r="M26" s="9">
        <v>1119627</v>
      </c>
      <c r="N26" s="9">
        <v>1111940</v>
      </c>
      <c r="O26" s="9">
        <v>991087</v>
      </c>
      <c r="P26" s="9">
        <v>968288</v>
      </c>
      <c r="Q26" s="9">
        <v>944559</v>
      </c>
      <c r="R26" s="87">
        <v>949205</v>
      </c>
      <c r="S26" s="22"/>
      <c r="T26" s="2" t="s">
        <v>2</v>
      </c>
      <c r="U26" s="187"/>
      <c r="V26" s="234"/>
    </row>
    <row r="27" spans="1:22" x14ac:dyDescent="0.3">
      <c r="B27" s="181" t="s">
        <v>7</v>
      </c>
      <c r="C27" s="9"/>
      <c r="D27" s="10"/>
      <c r="E27" s="12"/>
      <c r="F27" s="9"/>
      <c r="G27" s="215">
        <f t="shared" ref="G27:Q27" si="0">G26*$U$27</f>
        <v>918761</v>
      </c>
      <c r="H27" s="215">
        <f t="shared" si="0"/>
        <v>972580</v>
      </c>
      <c r="I27" s="215">
        <f t="shared" si="0"/>
        <v>991802</v>
      </c>
      <c r="J27" s="215">
        <f t="shared" si="0"/>
        <v>1095646</v>
      </c>
      <c r="K27" s="215">
        <f t="shared" si="0"/>
        <v>921495</v>
      </c>
      <c r="L27" s="215">
        <f t="shared" si="0"/>
        <v>1051732</v>
      </c>
      <c r="M27" s="215">
        <f t="shared" si="0"/>
        <v>1119627</v>
      </c>
      <c r="N27" s="215">
        <f t="shared" si="0"/>
        <v>1111940</v>
      </c>
      <c r="O27" s="215">
        <f t="shared" si="0"/>
        <v>991087</v>
      </c>
      <c r="P27" s="215">
        <f t="shared" si="0"/>
        <v>968288</v>
      </c>
      <c r="Q27" s="215">
        <f t="shared" si="0"/>
        <v>944559</v>
      </c>
      <c r="R27" s="87">
        <f>R26*$U$27</f>
        <v>949205</v>
      </c>
      <c r="S27" s="20"/>
      <c r="T27" s="2" t="s">
        <v>2</v>
      </c>
      <c r="U27" s="187">
        <v>1</v>
      </c>
      <c r="V27" s="234" t="s">
        <v>3245</v>
      </c>
    </row>
    <row r="28" spans="1:22" x14ac:dyDescent="0.3">
      <c r="B28" s="182"/>
      <c r="R28" s="264"/>
      <c r="U28" s="196"/>
      <c r="V28" s="235"/>
    </row>
    <row r="29" spans="1:22" ht="14.1" customHeight="1" x14ac:dyDescent="0.3">
      <c r="A29" s="1" t="str">
        <f>Programs!B11</f>
        <v>Active case finding among obligatory groups</v>
      </c>
      <c r="B29" s="181" t="s">
        <v>3</v>
      </c>
      <c r="C29" s="9"/>
      <c r="D29" s="12"/>
      <c r="E29" s="9"/>
      <c r="F29" s="9"/>
      <c r="G29" s="9">
        <v>2591591</v>
      </c>
      <c r="H29" s="9">
        <v>3154673</v>
      </c>
      <c r="I29" s="9">
        <v>3392660</v>
      </c>
      <c r="J29" s="9">
        <v>3631120</v>
      </c>
      <c r="K29" s="9">
        <v>3219923</v>
      </c>
      <c r="L29" s="9">
        <v>3697654</v>
      </c>
      <c r="M29" s="9">
        <v>3799052</v>
      </c>
      <c r="N29" s="9">
        <v>3768272</v>
      </c>
      <c r="O29" s="9">
        <v>3503110</v>
      </c>
      <c r="P29" s="9">
        <v>3106777</v>
      </c>
      <c r="Q29" s="9">
        <v>3129430</v>
      </c>
      <c r="R29" s="87">
        <v>3258596</v>
      </c>
      <c r="S29" s="22"/>
      <c r="T29" s="2" t="s">
        <v>2</v>
      </c>
      <c r="U29" s="187"/>
      <c r="V29" s="234"/>
    </row>
    <row r="30" spans="1:22" x14ac:dyDescent="0.3">
      <c r="B30" s="181" t="s">
        <v>7</v>
      </c>
      <c r="C30" s="9"/>
      <c r="D30" s="10"/>
      <c r="E30" s="12"/>
      <c r="F30" s="9"/>
      <c r="G30" s="215">
        <f t="shared" ref="G30:Q30" si="1">G29*$U$30</f>
        <v>2591591</v>
      </c>
      <c r="H30" s="215">
        <f t="shared" si="1"/>
        <v>3154673</v>
      </c>
      <c r="I30" s="215">
        <f t="shared" si="1"/>
        <v>3392660</v>
      </c>
      <c r="J30" s="215">
        <f t="shared" si="1"/>
        <v>3631120</v>
      </c>
      <c r="K30" s="215">
        <f t="shared" si="1"/>
        <v>3219923</v>
      </c>
      <c r="L30" s="215">
        <f t="shared" si="1"/>
        <v>3697654</v>
      </c>
      <c r="M30" s="215">
        <f t="shared" si="1"/>
        <v>3799052</v>
      </c>
      <c r="N30" s="215">
        <f t="shared" si="1"/>
        <v>3768272</v>
      </c>
      <c r="O30" s="215">
        <f t="shared" si="1"/>
        <v>3503110</v>
      </c>
      <c r="P30" s="215">
        <f t="shared" si="1"/>
        <v>3106777</v>
      </c>
      <c r="Q30" s="215">
        <f t="shared" si="1"/>
        <v>3129430</v>
      </c>
      <c r="R30" s="87">
        <f>R29*$U$30</f>
        <v>3258596</v>
      </c>
      <c r="S30" s="20"/>
      <c r="T30" s="2" t="s">
        <v>2</v>
      </c>
      <c r="U30" s="187">
        <v>1</v>
      </c>
      <c r="V30" s="234" t="s">
        <v>3245</v>
      </c>
    </row>
    <row r="31" spans="1:22" x14ac:dyDescent="0.3">
      <c r="B31" s="182"/>
      <c r="R31" s="264"/>
      <c r="U31" s="196"/>
      <c r="V31" s="235"/>
    </row>
    <row r="32" spans="1:22" ht="14.1" customHeight="1" x14ac:dyDescent="0.3">
      <c r="A32" s="60" t="str">
        <f>Programs!B12</f>
        <v>Preventive therapy for latent individuals</v>
      </c>
      <c r="B32" s="181" t="s">
        <v>3</v>
      </c>
      <c r="C32" s="9"/>
      <c r="D32" s="12"/>
      <c r="E32" s="9"/>
      <c r="F32" s="9"/>
      <c r="G32" s="12"/>
      <c r="H32" s="12"/>
      <c r="I32" s="12"/>
      <c r="J32" s="9"/>
      <c r="K32" s="12"/>
      <c r="L32" s="19">
        <v>4813</v>
      </c>
      <c r="M32" s="19">
        <v>4900</v>
      </c>
      <c r="N32" s="19">
        <v>3266</v>
      </c>
      <c r="O32" s="19">
        <v>3198</v>
      </c>
      <c r="P32" s="9">
        <v>1234</v>
      </c>
      <c r="Q32" s="9">
        <v>1006</v>
      </c>
      <c r="R32" s="265">
        <v>918</v>
      </c>
      <c r="S32" s="22"/>
      <c r="T32" s="2" t="s">
        <v>2</v>
      </c>
      <c r="U32" s="187"/>
      <c r="V32" s="234"/>
    </row>
    <row r="33" spans="1:22" x14ac:dyDescent="0.3">
      <c r="A33" s="59"/>
      <c r="B33" s="181" t="s">
        <v>7</v>
      </c>
      <c r="C33" s="9"/>
      <c r="D33" s="10"/>
      <c r="E33" s="12"/>
      <c r="F33" s="9"/>
      <c r="G33" s="9"/>
      <c r="H33" s="9"/>
      <c r="I33" s="9"/>
      <c r="J33" s="12"/>
      <c r="K33" s="9"/>
      <c r="L33" s="215">
        <f t="shared" ref="L33:Q33" si="2">L32*$U$33</f>
        <v>4813</v>
      </c>
      <c r="M33" s="215">
        <f t="shared" si="2"/>
        <v>4900</v>
      </c>
      <c r="N33" s="215">
        <f t="shared" si="2"/>
        <v>3266</v>
      </c>
      <c r="O33" s="215">
        <f t="shared" si="2"/>
        <v>3198</v>
      </c>
      <c r="P33" s="215">
        <f t="shared" si="2"/>
        <v>1234</v>
      </c>
      <c r="Q33" s="215">
        <f t="shared" si="2"/>
        <v>1006</v>
      </c>
      <c r="R33" s="87">
        <f>R32*$U$33</f>
        <v>918</v>
      </c>
      <c r="S33" s="20"/>
      <c r="T33" s="2" t="s">
        <v>2</v>
      </c>
      <c r="U33" s="280">
        <v>1</v>
      </c>
      <c r="V33" s="238" t="s">
        <v>168</v>
      </c>
    </row>
    <row r="34" spans="1:22" x14ac:dyDescent="0.3">
      <c r="A34" s="59"/>
      <c r="B34" s="182"/>
      <c r="R34" s="264"/>
      <c r="U34" s="196"/>
      <c r="V34" s="235"/>
    </row>
    <row r="35" spans="1:22" ht="14.1" customHeight="1" x14ac:dyDescent="0.3">
      <c r="A35" s="60" t="str">
        <f>Programs!B13</f>
        <v>IPT/ART for HIV positive individuals</v>
      </c>
      <c r="B35" s="181" t="s">
        <v>3</v>
      </c>
      <c r="C35" s="9"/>
      <c r="D35" s="12"/>
      <c r="E35" s="9"/>
      <c r="F35" s="9"/>
      <c r="G35" s="12"/>
      <c r="H35" s="12"/>
      <c r="I35" s="12"/>
      <c r="J35" s="9"/>
      <c r="K35" s="12"/>
      <c r="L35" s="12"/>
      <c r="M35" s="19"/>
      <c r="N35" s="19">
        <v>63</v>
      </c>
      <c r="O35" s="9">
        <v>155</v>
      </c>
      <c r="P35" s="19">
        <v>188</v>
      </c>
      <c r="Q35" s="9">
        <v>269</v>
      </c>
      <c r="R35" s="87">
        <v>215</v>
      </c>
      <c r="S35" s="22"/>
      <c r="T35" s="2" t="s">
        <v>2</v>
      </c>
      <c r="U35" s="187">
        <v>1</v>
      </c>
      <c r="V35" s="234"/>
    </row>
    <row r="36" spans="1:22" x14ac:dyDescent="0.3">
      <c r="A36" s="59"/>
      <c r="B36" s="181" t="s">
        <v>7</v>
      </c>
      <c r="C36" s="9"/>
      <c r="D36" s="10"/>
      <c r="E36" s="12"/>
      <c r="F36" s="9"/>
      <c r="G36" s="9"/>
      <c r="H36" s="9"/>
      <c r="I36" s="9"/>
      <c r="J36" s="12"/>
      <c r="K36" s="9"/>
      <c r="L36" s="18"/>
      <c r="M36" s="19"/>
      <c r="N36" s="208">
        <f>N35*$U$36</f>
        <v>21268.800000000003</v>
      </c>
      <c r="O36" s="208">
        <f>O35*$U$36</f>
        <v>52328</v>
      </c>
      <c r="P36" s="208">
        <f>P35*$U$36</f>
        <v>63468.800000000003</v>
      </c>
      <c r="Q36" s="208">
        <f>Q35*$U$36</f>
        <v>90814.400000000009</v>
      </c>
      <c r="R36" s="87">
        <f>R35*$U$36</f>
        <v>72584</v>
      </c>
      <c r="S36" s="20"/>
      <c r="T36" s="2" t="s">
        <v>2</v>
      </c>
      <c r="U36" s="195">
        <v>337.6</v>
      </c>
      <c r="V36" s="238" t="s">
        <v>168</v>
      </c>
    </row>
    <row r="37" spans="1:22" x14ac:dyDescent="0.3">
      <c r="A37" s="59"/>
      <c r="B37" s="182"/>
      <c r="R37" s="264"/>
      <c r="U37" s="196"/>
      <c r="V37" s="235"/>
    </row>
    <row r="38" spans="1:22" ht="14.1" customHeight="1" x14ac:dyDescent="0.3">
      <c r="A38" s="60" t="str">
        <f>Programs!B14</f>
        <v>Hospital-based treatment of DS TB</v>
      </c>
      <c r="B38" s="181" t="s">
        <v>3</v>
      </c>
      <c r="C38" s="9"/>
      <c r="D38" s="12"/>
      <c r="E38" s="9"/>
      <c r="F38" s="9"/>
      <c r="G38" s="12"/>
      <c r="H38" s="12"/>
      <c r="I38" s="12"/>
      <c r="J38" s="9"/>
      <c r="K38" s="12"/>
      <c r="L38" s="12"/>
      <c r="M38" s="19">
        <v>5315</v>
      </c>
      <c r="N38" s="12">
        <v>4988</v>
      </c>
      <c r="O38" s="9">
        <v>5240</v>
      </c>
      <c r="P38" s="12">
        <v>4847</v>
      </c>
      <c r="Q38" s="9">
        <v>4257</v>
      </c>
      <c r="R38" s="87">
        <f>'Treatment cost'!G5</f>
        <v>2791</v>
      </c>
      <c r="S38" s="22"/>
      <c r="T38" s="2" t="s">
        <v>2</v>
      </c>
      <c r="U38" s="187"/>
      <c r="V38" s="234"/>
    </row>
    <row r="39" spans="1:22" x14ac:dyDescent="0.3">
      <c r="A39" s="59"/>
      <c r="B39" s="181" t="s">
        <v>7</v>
      </c>
      <c r="C39" s="9"/>
      <c r="D39" s="10"/>
      <c r="E39" s="12"/>
      <c r="F39" s="9"/>
      <c r="G39" s="9"/>
      <c r="H39" s="9"/>
      <c r="I39" s="9"/>
      <c r="J39" s="12"/>
      <c r="K39" s="9"/>
      <c r="L39" s="18"/>
      <c r="M39" s="19">
        <v>153392.08666666664</v>
      </c>
      <c r="N39" s="10">
        <v>153392.08666666664</v>
      </c>
      <c r="O39" s="9">
        <v>153392.08666666664</v>
      </c>
      <c r="P39" s="12">
        <v>153392.08666666664</v>
      </c>
      <c r="Q39" s="9">
        <v>153392.08666666664</v>
      </c>
      <c r="R39" s="87">
        <f>'Treatment cost'!C38</f>
        <v>5580189.7733792178</v>
      </c>
      <c r="S39" s="20"/>
      <c r="T39" s="2" t="s">
        <v>2</v>
      </c>
      <c r="U39" s="195"/>
      <c r="V39" s="238" t="s">
        <v>166</v>
      </c>
    </row>
    <row r="40" spans="1:22" x14ac:dyDescent="0.3">
      <c r="A40" s="59"/>
      <c r="B40" s="182"/>
      <c r="R40" s="264"/>
      <c r="U40" s="196"/>
      <c r="V40" s="235"/>
    </row>
    <row r="41" spans="1:22" ht="14.1" customHeight="1" x14ac:dyDescent="0.3">
      <c r="A41" s="60" t="str">
        <f>Programs!B15</f>
        <v>Hospital-based treatment of MDR</v>
      </c>
      <c r="B41" s="181" t="s">
        <v>3</v>
      </c>
      <c r="C41" s="9"/>
      <c r="D41" s="12"/>
      <c r="E41" s="9"/>
      <c r="F41" s="9"/>
      <c r="G41" s="12"/>
      <c r="H41" s="12"/>
      <c r="I41" s="12"/>
      <c r="J41" s="9"/>
      <c r="K41" s="12"/>
      <c r="L41" s="12"/>
      <c r="M41" s="19"/>
      <c r="N41" s="12"/>
      <c r="O41" s="9">
        <v>3388</v>
      </c>
      <c r="P41" s="12">
        <v>2868</v>
      </c>
      <c r="Q41" s="9">
        <v>2649</v>
      </c>
      <c r="R41" s="87">
        <f>'Treatment cost'!G6</f>
        <v>826</v>
      </c>
      <c r="S41" s="22"/>
      <c r="T41" s="2" t="s">
        <v>2</v>
      </c>
      <c r="U41" s="187"/>
      <c r="V41" s="234"/>
    </row>
    <row r="42" spans="1:22" x14ac:dyDescent="0.3">
      <c r="A42" s="59"/>
      <c r="B42" s="181" t="s">
        <v>7</v>
      </c>
      <c r="C42" s="9"/>
      <c r="D42" s="10"/>
      <c r="E42" s="12"/>
      <c r="F42" s="9"/>
      <c r="G42" s="9"/>
      <c r="H42" s="9"/>
      <c r="I42" s="9"/>
      <c r="J42" s="12"/>
      <c r="K42" s="9"/>
      <c r="L42" s="18"/>
      <c r="M42" s="19"/>
      <c r="N42" s="10"/>
      <c r="O42" s="9">
        <v>3395575.5831586826</v>
      </c>
      <c r="P42" s="12">
        <v>3874706.2339119022</v>
      </c>
      <c r="Q42" s="9">
        <v>3353537.3301470587</v>
      </c>
      <c r="R42" s="87">
        <f>'Treatment cost'!C39</f>
        <v>4265461.0539051602</v>
      </c>
      <c r="S42" s="20"/>
      <c r="T42" s="2" t="s">
        <v>2</v>
      </c>
      <c r="U42" s="195"/>
      <c r="V42" s="238" t="s">
        <v>166</v>
      </c>
    </row>
    <row r="43" spans="1:22" x14ac:dyDescent="0.3">
      <c r="A43" s="59"/>
      <c r="B43" s="182"/>
      <c r="R43" s="264"/>
      <c r="U43" s="196"/>
      <c r="V43" s="235"/>
    </row>
    <row r="44" spans="1:22" ht="14.1" customHeight="1" x14ac:dyDescent="0.3">
      <c r="A44" s="210" t="str">
        <f>Programs!B16</f>
        <v>Hospital-based treatment of pre-XDR</v>
      </c>
      <c r="B44" s="181" t="s">
        <v>3</v>
      </c>
      <c r="C44" s="9"/>
      <c r="D44" s="12"/>
      <c r="E44" s="9"/>
      <c r="F44" s="9"/>
      <c r="G44" s="12"/>
      <c r="H44" s="12"/>
      <c r="I44" s="12"/>
      <c r="J44" s="9"/>
      <c r="K44" s="12"/>
      <c r="L44" s="12"/>
      <c r="M44" s="19"/>
      <c r="N44" s="12"/>
      <c r="O44" s="9"/>
      <c r="P44" s="12"/>
      <c r="Q44" s="9"/>
      <c r="R44" s="87">
        <f>'Treatment cost'!G7</f>
        <v>670</v>
      </c>
      <c r="S44" s="22"/>
      <c r="T44" s="2" t="s">
        <v>2</v>
      </c>
      <c r="U44" s="187"/>
      <c r="V44" s="234"/>
    </row>
    <row r="45" spans="1:22" x14ac:dyDescent="0.3">
      <c r="A45" s="59"/>
      <c r="B45" s="181" t="s">
        <v>7</v>
      </c>
      <c r="C45" s="9"/>
      <c r="D45" s="10"/>
      <c r="E45" s="12"/>
      <c r="F45" s="9"/>
      <c r="G45" s="9"/>
      <c r="H45" s="9"/>
      <c r="I45" s="9"/>
      <c r="J45" s="12"/>
      <c r="K45" s="9"/>
      <c r="L45" s="18"/>
      <c r="M45" s="19"/>
      <c r="N45" s="10"/>
      <c r="O45" s="9"/>
      <c r="P45" s="12"/>
      <c r="Q45" s="9"/>
      <c r="R45" s="87">
        <f>'Treatment cost'!C40</f>
        <v>3803201.8489826364</v>
      </c>
      <c r="S45" s="20"/>
      <c r="T45" s="2" t="s">
        <v>2</v>
      </c>
      <c r="U45" s="195"/>
      <c r="V45" s="238" t="s">
        <v>166</v>
      </c>
    </row>
    <row r="46" spans="1:22" x14ac:dyDescent="0.3">
      <c r="A46" s="59"/>
      <c r="B46" s="182"/>
      <c r="R46" s="264"/>
      <c r="U46" s="196"/>
      <c r="V46" s="235"/>
    </row>
    <row r="47" spans="1:22" ht="14.1" customHeight="1" x14ac:dyDescent="0.3">
      <c r="A47" s="210" t="str">
        <f>Programs!B17</f>
        <v>Hospital-based treatment of XDR TB</v>
      </c>
      <c r="B47" s="181" t="s">
        <v>3</v>
      </c>
      <c r="C47" s="9"/>
      <c r="D47" s="12"/>
      <c r="E47" s="9"/>
      <c r="F47" s="9"/>
      <c r="G47" s="12"/>
      <c r="H47" s="12"/>
      <c r="I47" s="12"/>
      <c r="J47" s="9"/>
      <c r="K47" s="12"/>
      <c r="L47" s="12"/>
      <c r="M47" s="19"/>
      <c r="N47" s="12"/>
      <c r="O47" s="9"/>
      <c r="P47" s="12"/>
      <c r="Q47" s="9"/>
      <c r="R47" s="87">
        <f>'Treatment cost'!G8</f>
        <v>717</v>
      </c>
      <c r="S47" s="22"/>
      <c r="T47" s="2" t="s">
        <v>2</v>
      </c>
      <c r="U47" s="187"/>
      <c r="V47" s="234"/>
    </row>
    <row r="48" spans="1:22" x14ac:dyDescent="0.3">
      <c r="A48" s="59"/>
      <c r="B48" s="181" t="s">
        <v>7</v>
      </c>
      <c r="C48" s="9"/>
      <c r="D48" s="10"/>
      <c r="E48" s="12"/>
      <c r="F48" s="9"/>
      <c r="G48" s="9"/>
      <c r="H48" s="9"/>
      <c r="I48" s="9"/>
      <c r="J48" s="12"/>
      <c r="K48" s="9"/>
      <c r="L48" s="18"/>
      <c r="M48" s="19"/>
      <c r="N48" s="10"/>
      <c r="O48" s="9"/>
      <c r="P48" s="12"/>
      <c r="Q48" s="9"/>
      <c r="R48" s="87">
        <f>'Treatment cost'!C41</f>
        <v>4688764.6456619482</v>
      </c>
      <c r="S48" s="20"/>
      <c r="T48" s="2" t="s">
        <v>2</v>
      </c>
      <c r="U48" s="195"/>
      <c r="V48" s="238" t="s">
        <v>166</v>
      </c>
    </row>
    <row r="49" spans="1:22" x14ac:dyDescent="0.3">
      <c r="A49" s="59"/>
      <c r="B49" s="182"/>
      <c r="R49" s="264"/>
      <c r="U49" s="196"/>
      <c r="V49" s="235"/>
    </row>
    <row r="50" spans="1:22" ht="14.1" customHeight="1" x14ac:dyDescent="0.3">
      <c r="A50" s="60" t="str">
        <f>Programs!B18</f>
        <v>DOTS for DS TB</v>
      </c>
      <c r="B50" s="181" t="s">
        <v>3</v>
      </c>
      <c r="C50" s="9"/>
      <c r="D50" s="12"/>
      <c r="E50" s="9"/>
      <c r="F50" s="9"/>
      <c r="G50" s="12"/>
      <c r="H50" s="12"/>
      <c r="I50" s="12"/>
      <c r="J50" s="9"/>
      <c r="K50" s="12"/>
      <c r="L50" s="12"/>
      <c r="M50" s="19">
        <v>3859</v>
      </c>
      <c r="N50" s="12">
        <v>3417</v>
      </c>
      <c r="O50" s="9">
        <v>3231</v>
      </c>
      <c r="P50" s="12">
        <v>2930</v>
      </c>
      <c r="Q50" s="9">
        <v>2688</v>
      </c>
      <c r="R50" s="87">
        <f>'Treatment cost'!H5</f>
        <v>2651</v>
      </c>
      <c r="S50" s="22"/>
      <c r="T50" s="2" t="s">
        <v>2</v>
      </c>
      <c r="U50" s="187"/>
      <c r="V50" s="234"/>
    </row>
    <row r="51" spans="1:22" x14ac:dyDescent="0.3">
      <c r="A51" s="59"/>
      <c r="B51" s="181" t="s">
        <v>7</v>
      </c>
      <c r="C51" s="9"/>
      <c r="D51" s="10"/>
      <c r="E51" s="12"/>
      <c r="F51" s="9"/>
      <c r="G51" s="9"/>
      <c r="H51" s="9"/>
      <c r="I51" s="9"/>
      <c r="J51" s="12"/>
      <c r="K51" s="9"/>
      <c r="L51" s="18"/>
      <c r="M51" s="19">
        <v>279797.43</v>
      </c>
      <c r="N51" s="10">
        <v>279797.43</v>
      </c>
      <c r="O51" s="9">
        <v>279797.43</v>
      </c>
      <c r="P51" s="12">
        <v>279797.43</v>
      </c>
      <c r="Q51" s="9">
        <v>279797.43</v>
      </c>
      <c r="R51" s="87">
        <f>'Treatment cost'!D38</f>
        <v>3309686.2361504729</v>
      </c>
      <c r="S51" s="20"/>
      <c r="T51" s="2" t="s">
        <v>2</v>
      </c>
      <c r="U51" s="195"/>
      <c r="V51" s="238" t="s">
        <v>167</v>
      </c>
    </row>
    <row r="52" spans="1:22" x14ac:dyDescent="0.3">
      <c r="A52" s="59"/>
      <c r="B52" s="182"/>
      <c r="R52" s="264"/>
      <c r="U52" s="196"/>
      <c r="V52" s="235"/>
    </row>
    <row r="53" spans="1:22" ht="14.1" customHeight="1" x14ac:dyDescent="0.3">
      <c r="A53" s="60" t="str">
        <f>Programs!B19</f>
        <v>PMDT/DOTS for MDR</v>
      </c>
      <c r="B53" s="181" t="s">
        <v>3</v>
      </c>
      <c r="C53" s="9"/>
      <c r="D53" s="12"/>
      <c r="E53" s="9"/>
      <c r="F53" s="9"/>
      <c r="G53" s="12"/>
      <c r="H53" s="12"/>
      <c r="I53" s="12"/>
      <c r="J53" s="9"/>
      <c r="K53" s="12"/>
      <c r="L53" s="12"/>
      <c r="M53" s="19"/>
      <c r="N53" s="12"/>
      <c r="O53" s="9">
        <v>2528</v>
      </c>
      <c r="P53" s="12">
        <v>2347</v>
      </c>
      <c r="Q53" s="9">
        <v>1986</v>
      </c>
      <c r="R53" s="87">
        <f>'Treatment cost'!H6</f>
        <v>705</v>
      </c>
      <c r="S53" s="22"/>
      <c r="T53" s="2" t="s">
        <v>2</v>
      </c>
      <c r="U53" s="187"/>
      <c r="V53" s="234"/>
    </row>
    <row r="54" spans="1:22" x14ac:dyDescent="0.3">
      <c r="A54" s="59"/>
      <c r="B54" s="181" t="s">
        <v>7</v>
      </c>
      <c r="C54" s="9"/>
      <c r="D54" s="10"/>
      <c r="E54" s="12"/>
      <c r="F54" s="9"/>
      <c r="G54" s="9"/>
      <c r="H54" s="9"/>
      <c r="I54" s="9"/>
      <c r="J54" s="12"/>
      <c r="K54" s="9"/>
      <c r="L54" s="18"/>
      <c r="M54" s="19"/>
      <c r="N54" s="10"/>
      <c r="O54" s="9">
        <v>1435869.9831586825</v>
      </c>
      <c r="P54" s="12">
        <v>2055311.833911902</v>
      </c>
      <c r="Q54" s="9">
        <v>1813990.1301470587</v>
      </c>
      <c r="R54" s="87">
        <f>'Treatment cost'!D39</f>
        <v>2567165.7719707126</v>
      </c>
      <c r="S54" s="20"/>
      <c r="T54" s="2" t="s">
        <v>2</v>
      </c>
      <c r="U54" s="195"/>
      <c r="V54" s="238" t="s">
        <v>167</v>
      </c>
    </row>
    <row r="55" spans="1:22" x14ac:dyDescent="0.3">
      <c r="A55" s="59"/>
      <c r="B55" s="182"/>
      <c r="R55" s="264"/>
      <c r="U55" s="196"/>
      <c r="V55" s="235"/>
    </row>
    <row r="56" spans="1:22" ht="14.1" customHeight="1" x14ac:dyDescent="0.3">
      <c r="A56" s="60" t="str">
        <f>Programs!B20</f>
        <v>PMDT/DOTS for pre-XDR</v>
      </c>
      <c r="B56" s="181" t="s">
        <v>3</v>
      </c>
      <c r="C56" s="9"/>
      <c r="D56" s="12"/>
      <c r="E56" s="9"/>
      <c r="F56" s="9"/>
      <c r="G56" s="12"/>
      <c r="H56" s="12"/>
      <c r="I56" s="12"/>
      <c r="J56" s="9"/>
      <c r="K56" s="12"/>
      <c r="L56" s="12"/>
      <c r="M56" s="19"/>
      <c r="N56" s="12"/>
      <c r="O56" s="9"/>
      <c r="P56" s="12"/>
      <c r="Q56" s="9"/>
      <c r="R56" s="87">
        <f>'Treatment cost'!H7</f>
        <v>597</v>
      </c>
      <c r="S56" s="22"/>
      <c r="T56" s="2" t="s">
        <v>2</v>
      </c>
      <c r="U56" s="187"/>
      <c r="V56" s="234"/>
    </row>
    <row r="57" spans="1:22" x14ac:dyDescent="0.3">
      <c r="A57" s="59"/>
      <c r="B57" s="181" t="s">
        <v>7</v>
      </c>
      <c r="C57" s="9"/>
      <c r="D57" s="10"/>
      <c r="E57" s="12"/>
      <c r="F57" s="9"/>
      <c r="G57" s="9"/>
      <c r="H57" s="9"/>
      <c r="I57" s="9"/>
      <c r="J57" s="12"/>
      <c r="K57" s="9"/>
      <c r="L57" s="18"/>
      <c r="M57" s="19"/>
      <c r="N57" s="10"/>
      <c r="O57" s="9"/>
      <c r="P57" s="12"/>
      <c r="Q57" s="9"/>
      <c r="R57" s="87">
        <f>'Treatment cost'!D40</f>
        <v>2195738.0943834158</v>
      </c>
      <c r="S57" s="20"/>
      <c r="T57" s="2" t="s">
        <v>2</v>
      </c>
      <c r="U57" s="195"/>
      <c r="V57" s="238" t="s">
        <v>167</v>
      </c>
    </row>
    <row r="58" spans="1:22" x14ac:dyDescent="0.3">
      <c r="A58" s="59"/>
      <c r="B58" s="182"/>
      <c r="R58" s="264"/>
      <c r="U58" s="196"/>
      <c r="V58" s="235"/>
    </row>
    <row r="59" spans="1:22" ht="14.1" customHeight="1" x14ac:dyDescent="0.3">
      <c r="A59" s="210" t="str">
        <f>Programs!B21</f>
        <v>PMDT/DOTS for XDR</v>
      </c>
      <c r="B59" s="181" t="s">
        <v>3</v>
      </c>
      <c r="C59" s="9"/>
      <c r="D59" s="12"/>
      <c r="E59" s="9"/>
      <c r="F59" s="9"/>
      <c r="G59" s="12"/>
      <c r="H59" s="12"/>
      <c r="I59" s="12"/>
      <c r="J59" s="9"/>
      <c r="K59" s="12"/>
      <c r="L59" s="12"/>
      <c r="M59" s="19"/>
      <c r="N59" s="12"/>
      <c r="O59" s="9"/>
      <c r="P59" s="12"/>
      <c r="Q59" s="9"/>
      <c r="R59" s="87">
        <f>'Treatment cost'!H8</f>
        <v>666</v>
      </c>
      <c r="S59" s="22"/>
      <c r="T59" s="2" t="s">
        <v>2</v>
      </c>
      <c r="U59" s="187"/>
      <c r="V59" s="234"/>
    </row>
    <row r="60" spans="1:22" x14ac:dyDescent="0.3">
      <c r="A60" s="59"/>
      <c r="B60" s="181" t="s">
        <v>7</v>
      </c>
      <c r="C60" s="9"/>
      <c r="D60" s="10"/>
      <c r="E60" s="12"/>
      <c r="F60" s="9"/>
      <c r="G60" s="9"/>
      <c r="H60" s="9"/>
      <c r="I60" s="9"/>
      <c r="J60" s="12"/>
      <c r="K60" s="9"/>
      <c r="L60" s="18"/>
      <c r="M60" s="19"/>
      <c r="N60" s="10"/>
      <c r="O60" s="9"/>
      <c r="P60" s="12"/>
      <c r="Q60" s="9"/>
      <c r="R60" s="87">
        <f>'Treatment cost'!D41</f>
        <v>3024274.8925033663</v>
      </c>
      <c r="S60" s="20"/>
      <c r="T60" s="2" t="s">
        <v>2</v>
      </c>
      <c r="U60" s="195"/>
      <c r="V60" s="238" t="s">
        <v>167</v>
      </c>
    </row>
    <row r="61" spans="1:22" x14ac:dyDescent="0.3">
      <c r="B61" s="182"/>
      <c r="R61" s="264"/>
      <c r="U61" s="196"/>
      <c r="V61" s="235"/>
    </row>
    <row r="62" spans="1:22" ht="14.1" customHeight="1" x14ac:dyDescent="0.3">
      <c r="A62" s="211" t="str">
        <f>Programs!B22</f>
        <v>Incentives to PHC workers' outreach</v>
      </c>
      <c r="B62" s="181" t="s">
        <v>3</v>
      </c>
      <c r="C62" s="9"/>
      <c r="D62" s="12"/>
      <c r="E62" s="9"/>
      <c r="F62" s="9"/>
      <c r="G62" s="12"/>
      <c r="H62" s="12"/>
      <c r="I62" s="12"/>
      <c r="J62" s="9"/>
      <c r="K62" s="12"/>
      <c r="L62" s="12"/>
      <c r="M62" s="19"/>
      <c r="N62" s="12"/>
      <c r="O62" s="9"/>
      <c r="P62" s="12"/>
      <c r="Q62" s="9"/>
      <c r="R62" s="87"/>
      <c r="S62" s="22"/>
      <c r="T62" s="2" t="s">
        <v>2</v>
      </c>
      <c r="U62" s="187">
        <v>1</v>
      </c>
      <c r="V62" s="234"/>
    </row>
    <row r="63" spans="1:22" x14ac:dyDescent="0.3">
      <c r="B63" s="181" t="s">
        <v>7</v>
      </c>
      <c r="C63" s="9"/>
      <c r="D63" s="10"/>
      <c r="E63" s="12"/>
      <c r="F63" s="9"/>
      <c r="G63" s="9"/>
      <c r="H63" s="9"/>
      <c r="I63" s="9"/>
      <c r="J63" s="12"/>
      <c r="K63" s="9"/>
      <c r="L63" s="18"/>
      <c r="M63" s="19"/>
      <c r="N63" s="10"/>
      <c r="O63" s="9"/>
      <c r="P63" s="12"/>
      <c r="Q63" s="9"/>
      <c r="R63" s="87"/>
      <c r="S63" s="20"/>
      <c r="T63" s="2" t="s">
        <v>2</v>
      </c>
      <c r="U63" s="195">
        <v>80</v>
      </c>
      <c r="V63" s="238" t="s">
        <v>167</v>
      </c>
    </row>
    <row r="64" spans="1:22" x14ac:dyDescent="0.3">
      <c r="B64" s="182"/>
      <c r="R64" s="264"/>
      <c r="U64" s="196"/>
      <c r="V64" s="235"/>
    </row>
    <row r="65" spans="1:24" ht="14.1" customHeight="1" x14ac:dyDescent="0.3">
      <c r="A65" s="60" t="str">
        <f>Programs!B23</f>
        <v>Incentives &amp; enablers for patients</v>
      </c>
      <c r="B65" s="181" t="s">
        <v>3</v>
      </c>
      <c r="C65" s="9"/>
      <c r="D65" s="12"/>
      <c r="E65" s="9"/>
      <c r="F65" s="9"/>
      <c r="G65" s="12"/>
      <c r="H65" s="12"/>
      <c r="I65" s="12"/>
      <c r="J65" s="9"/>
      <c r="K65" s="19">
        <v>963</v>
      </c>
      <c r="L65" s="19">
        <v>1810</v>
      </c>
      <c r="M65" s="9">
        <v>2758</v>
      </c>
      <c r="N65" s="9">
        <v>1977</v>
      </c>
      <c r="O65" s="9">
        <v>2571</v>
      </c>
      <c r="P65" s="19">
        <v>3080</v>
      </c>
      <c r="Q65" s="9">
        <v>1488</v>
      </c>
      <c r="R65" s="87">
        <v>1437</v>
      </c>
      <c r="S65" s="22"/>
      <c r="T65" s="2" t="s">
        <v>2</v>
      </c>
      <c r="U65" s="187">
        <v>1</v>
      </c>
      <c r="V65" s="234"/>
    </row>
    <row r="66" spans="1:24" x14ac:dyDescent="0.3">
      <c r="B66" s="181" t="s">
        <v>7</v>
      </c>
      <c r="C66" s="9"/>
      <c r="D66" s="10"/>
      <c r="E66" s="12"/>
      <c r="F66" s="9"/>
      <c r="G66" s="9"/>
      <c r="H66" s="9"/>
      <c r="I66" s="9"/>
      <c r="J66" s="12"/>
      <c r="K66" s="213">
        <f t="shared" ref="K66:R66" si="3">K65*$U$66</f>
        <v>15215.400000000001</v>
      </c>
      <c r="L66" s="213">
        <f t="shared" si="3"/>
        <v>28598</v>
      </c>
      <c r="M66" s="213">
        <f t="shared" si="3"/>
        <v>43576.4</v>
      </c>
      <c r="N66" s="213">
        <f t="shared" si="3"/>
        <v>31236.600000000002</v>
      </c>
      <c r="O66" s="213">
        <f t="shared" si="3"/>
        <v>40621.800000000003</v>
      </c>
      <c r="P66" s="213">
        <f t="shared" si="3"/>
        <v>48664</v>
      </c>
      <c r="Q66" s="213">
        <f t="shared" si="3"/>
        <v>23510.400000000001</v>
      </c>
      <c r="R66" s="266">
        <f t="shared" si="3"/>
        <v>22704.600000000002</v>
      </c>
      <c r="S66" s="213"/>
      <c r="T66" s="2" t="s">
        <v>2</v>
      </c>
      <c r="U66" s="195">
        <v>15.8</v>
      </c>
      <c r="V66" s="238" t="s">
        <v>167</v>
      </c>
      <c r="X66" s="212"/>
    </row>
    <row r="67" spans="1:24" x14ac:dyDescent="0.3">
      <c r="B67" s="182"/>
      <c r="R67" s="264"/>
      <c r="U67" s="196"/>
      <c r="V67" s="235"/>
    </row>
    <row r="68" spans="1:24" ht="14.1" customHeight="1" x14ac:dyDescent="0.3">
      <c r="A68" s="60" t="str">
        <f>Programs!B24</f>
        <v>Short course for MDR-TB</v>
      </c>
      <c r="B68" s="181" t="s">
        <v>3</v>
      </c>
      <c r="C68" s="9"/>
      <c r="D68" s="12"/>
      <c r="E68" s="9"/>
      <c r="F68" s="9"/>
      <c r="G68" s="12"/>
      <c r="H68" s="12"/>
      <c r="I68" s="12"/>
      <c r="J68" s="9"/>
      <c r="K68" s="12"/>
      <c r="L68" s="12"/>
      <c r="M68" s="19"/>
      <c r="N68" s="12"/>
      <c r="O68" s="9"/>
      <c r="P68" s="12"/>
      <c r="Q68" s="9"/>
      <c r="R68" s="87"/>
      <c r="S68" s="22">
        <v>690</v>
      </c>
      <c r="T68" s="2" t="s">
        <v>2</v>
      </c>
      <c r="U68" s="187">
        <v>1</v>
      </c>
      <c r="V68" s="234"/>
    </row>
    <row r="69" spans="1:24" x14ac:dyDescent="0.3">
      <c r="B69" s="181" t="s">
        <v>7</v>
      </c>
      <c r="C69" s="9"/>
      <c r="D69" s="10"/>
      <c r="E69" s="12"/>
      <c r="F69" s="9"/>
      <c r="G69" s="9"/>
      <c r="H69" s="9"/>
      <c r="I69" s="9"/>
      <c r="J69" s="12"/>
      <c r="K69" s="9"/>
      <c r="L69" s="18"/>
      <c r="M69" s="19"/>
      <c r="N69" s="10"/>
      <c r="O69" s="9"/>
      <c r="P69" s="12"/>
      <c r="Q69" s="9"/>
      <c r="R69" s="87"/>
      <c r="S69" s="266">
        <f>S68*U69</f>
        <v>7317582.3545454545</v>
      </c>
      <c r="T69" s="2" t="s">
        <v>2</v>
      </c>
      <c r="U69" s="266">
        <v>10605.191818181818</v>
      </c>
      <c r="V69" s="236" t="s">
        <v>3248</v>
      </c>
    </row>
    <row r="70" spans="1:24" x14ac:dyDescent="0.3">
      <c r="B70" s="182"/>
      <c r="R70" s="264"/>
      <c r="U70" s="196"/>
      <c r="V70" s="235"/>
    </row>
    <row r="71" spans="1:24" ht="14.1" customHeight="1" x14ac:dyDescent="0.3">
      <c r="A71" s="1" t="str">
        <f>Programs!B25</f>
        <v>Involuntary isolation department treatment</v>
      </c>
      <c r="B71" s="181" t="s">
        <v>3</v>
      </c>
      <c r="C71" s="9"/>
      <c r="D71" s="12"/>
      <c r="E71" s="9"/>
      <c r="F71" s="9"/>
      <c r="G71" s="12"/>
      <c r="H71" s="12"/>
      <c r="I71" s="12"/>
      <c r="J71" s="9"/>
      <c r="K71" s="12"/>
      <c r="L71" s="9">
        <v>1243</v>
      </c>
      <c r="M71" s="9">
        <v>1024</v>
      </c>
      <c r="N71" s="9">
        <v>736</v>
      </c>
      <c r="O71" s="19">
        <v>651</v>
      </c>
      <c r="P71" s="9">
        <v>566</v>
      </c>
      <c r="Q71" s="9">
        <v>413</v>
      </c>
      <c r="R71" s="87">
        <v>364</v>
      </c>
      <c r="S71" s="22"/>
      <c r="T71" s="2" t="s">
        <v>2</v>
      </c>
      <c r="U71" s="187">
        <v>1</v>
      </c>
      <c r="V71" s="234"/>
    </row>
    <row r="72" spans="1:24" x14ac:dyDescent="0.3">
      <c r="B72" s="181" t="s">
        <v>7</v>
      </c>
      <c r="C72" s="9"/>
      <c r="D72" s="10"/>
      <c r="E72" s="12"/>
      <c r="F72" s="9"/>
      <c r="G72" s="9"/>
      <c r="H72" s="9"/>
      <c r="I72" s="9"/>
      <c r="J72" s="12"/>
      <c r="K72" s="208">
        <f>K71*$U$72</f>
        <v>0</v>
      </c>
      <c r="L72" s="208"/>
      <c r="M72" s="208"/>
      <c r="N72" s="208"/>
      <c r="O72" s="208"/>
      <c r="P72" s="208"/>
      <c r="Q72" s="208"/>
      <c r="R72" s="276">
        <f>R71*$U$72</f>
        <v>16594032</v>
      </c>
      <c r="S72" s="20"/>
      <c r="T72" s="2" t="s">
        <v>2</v>
      </c>
      <c r="U72" s="279">
        <v>45588</v>
      </c>
      <c r="V72" s="238" t="s">
        <v>166</v>
      </c>
      <c r="W72" s="5" t="s">
        <v>3222</v>
      </c>
    </row>
    <row r="73" spans="1:24" x14ac:dyDescent="0.3">
      <c r="B73" s="182"/>
      <c r="R73" s="264"/>
      <c r="U73" s="196"/>
      <c r="V73" s="235"/>
    </row>
    <row r="74" spans="1:24" ht="14.1" customHeight="1" x14ac:dyDescent="0.3">
      <c r="A74" s="211" t="str">
        <f>Programs!B26</f>
        <v>Alcohol prevention intervention</v>
      </c>
      <c r="B74" s="181" t="s">
        <v>3</v>
      </c>
      <c r="C74" s="9"/>
      <c r="D74" s="12"/>
      <c r="E74" s="9"/>
      <c r="F74" s="9"/>
      <c r="G74" s="12"/>
      <c r="H74" s="12"/>
      <c r="I74" s="12"/>
      <c r="J74" s="9"/>
      <c r="K74" s="12"/>
      <c r="L74" s="12"/>
      <c r="M74" s="19"/>
      <c r="N74" s="12"/>
      <c r="O74" s="9"/>
      <c r="P74" s="12"/>
      <c r="Q74" s="9"/>
      <c r="R74" s="87"/>
      <c r="S74" s="22"/>
      <c r="T74" s="2" t="s">
        <v>2</v>
      </c>
      <c r="U74" s="187">
        <v>1</v>
      </c>
      <c r="V74" s="234"/>
    </row>
    <row r="75" spans="1:24" x14ac:dyDescent="0.3">
      <c r="B75" s="181" t="s">
        <v>7</v>
      </c>
      <c r="C75" s="9"/>
      <c r="D75" s="10"/>
      <c r="E75" s="12"/>
      <c r="F75" s="9"/>
      <c r="G75" s="9"/>
      <c r="H75" s="9"/>
      <c r="I75" s="9"/>
      <c r="J75" s="12"/>
      <c r="K75" s="9"/>
      <c r="L75" s="18"/>
      <c r="M75" s="19"/>
      <c r="N75" s="10"/>
      <c r="O75" s="9"/>
      <c r="P75" s="12"/>
      <c r="Q75" s="9"/>
      <c r="R75" s="87"/>
      <c r="S75" s="20"/>
      <c r="T75" s="2" t="s">
        <v>2</v>
      </c>
      <c r="U75" s="195">
        <v>52</v>
      </c>
      <c r="V75" s="238" t="s">
        <v>3248</v>
      </c>
      <c r="W75" s="5" t="s">
        <v>3268</v>
      </c>
    </row>
    <row r="76" spans="1:24" x14ac:dyDescent="0.3">
      <c r="B76" s="182"/>
      <c r="R76" s="264"/>
      <c r="U76" s="196"/>
      <c r="V76" s="235"/>
    </row>
    <row r="77" spans="1:24" ht="14.1" customHeight="1" x14ac:dyDescent="0.3">
      <c r="A77" s="1" t="str">
        <f>Programs!B27</f>
        <v>Management including HR</v>
      </c>
      <c r="B77" s="181" t="s">
        <v>3</v>
      </c>
      <c r="C77" s="9"/>
      <c r="D77" s="12"/>
      <c r="E77" s="9"/>
      <c r="F77" s="9"/>
      <c r="G77" s="12"/>
      <c r="H77" s="12"/>
      <c r="I77" s="12"/>
      <c r="J77" s="9"/>
      <c r="K77" s="12"/>
      <c r="L77" s="12"/>
      <c r="M77" s="19"/>
      <c r="N77" s="12"/>
      <c r="O77" s="9"/>
      <c r="P77" s="12"/>
      <c r="Q77" s="9"/>
      <c r="R77" s="87"/>
      <c r="S77" s="22"/>
      <c r="T77" s="2" t="s">
        <v>2</v>
      </c>
      <c r="U77" s="187"/>
      <c r="V77" s="234"/>
      <c r="W77" s="186" t="s">
        <v>135</v>
      </c>
    </row>
    <row r="78" spans="1:24" x14ac:dyDescent="0.3">
      <c r="B78" s="181" t="s">
        <v>7</v>
      </c>
      <c r="C78" s="9"/>
      <c r="D78" s="10"/>
      <c r="E78" s="12"/>
      <c r="F78" s="9"/>
      <c r="G78" s="9"/>
      <c r="H78" s="9"/>
      <c r="I78" s="9"/>
      <c r="J78" s="12"/>
      <c r="K78" s="9"/>
      <c r="L78" s="18"/>
      <c r="M78" s="19"/>
      <c r="N78" s="10"/>
      <c r="O78" s="9"/>
      <c r="P78" s="12"/>
      <c r="Q78" s="9"/>
      <c r="R78" s="87">
        <f>'NHA TB'!C40/'NHA TB'!G54*1000000</f>
        <v>892060.78111264599</v>
      </c>
      <c r="S78" s="20"/>
      <c r="T78" s="2" t="s">
        <v>2</v>
      </c>
      <c r="U78" s="195"/>
      <c r="V78" s="238" t="s">
        <v>3242</v>
      </c>
      <c r="W78" s="5" t="s">
        <v>3128</v>
      </c>
    </row>
    <row r="79" spans="1:24" x14ac:dyDescent="0.3">
      <c r="B79" s="182"/>
      <c r="R79" s="264"/>
      <c r="U79" s="196"/>
      <c r="V79" s="235"/>
    </row>
    <row r="80" spans="1:24" ht="14.1" customHeight="1" x14ac:dyDescent="0.3">
      <c r="A80" s="1" t="str">
        <f>Programs!B28</f>
        <v>Other costs</v>
      </c>
      <c r="B80" s="181" t="s">
        <v>3</v>
      </c>
      <c r="C80" s="9"/>
      <c r="D80" s="12"/>
      <c r="E80" s="9"/>
      <c r="F80" s="9"/>
      <c r="G80" s="12"/>
      <c r="H80" s="12"/>
      <c r="I80" s="12"/>
      <c r="J80" s="9"/>
      <c r="K80" s="12"/>
      <c r="L80" s="12"/>
      <c r="M80" s="19"/>
      <c r="N80" s="12"/>
      <c r="O80" s="9"/>
      <c r="P80" s="12"/>
      <c r="Q80" s="9"/>
      <c r="R80" s="87"/>
      <c r="S80" s="22"/>
      <c r="T80" s="2" t="s">
        <v>2</v>
      </c>
      <c r="U80" s="187"/>
      <c r="V80" s="234"/>
      <c r="W80" s="186" t="s">
        <v>135</v>
      </c>
    </row>
    <row r="81" spans="1:23" x14ac:dyDescent="0.3">
      <c r="B81" s="181" t="s">
        <v>7</v>
      </c>
      <c r="C81" s="9"/>
      <c r="D81" s="10"/>
      <c r="E81" s="12"/>
      <c r="F81" s="9"/>
      <c r="G81" s="9"/>
      <c r="H81" s="9"/>
      <c r="I81" s="9"/>
      <c r="J81" s="12"/>
      <c r="K81" s="9"/>
      <c r="L81" s="18"/>
      <c r="M81" s="19"/>
      <c r="N81" s="10"/>
      <c r="O81" s="9"/>
      <c r="P81" s="12"/>
      <c r="Q81" s="9"/>
      <c r="R81" s="87">
        <f>('NHA TB'!C46+'NHA TB'!C43)*1000000/'NHA TB'!G54</f>
        <v>255054.62765289465</v>
      </c>
      <c r="S81" s="20"/>
      <c r="T81" s="2" t="s">
        <v>2</v>
      </c>
      <c r="U81" s="195"/>
      <c r="V81" s="238" t="s">
        <v>3244</v>
      </c>
      <c r="W81" s="5" t="s">
        <v>3128</v>
      </c>
    </row>
    <row r="82" spans="1:23" x14ac:dyDescent="0.3">
      <c r="B82" s="182"/>
      <c r="R82" s="264"/>
      <c r="U82" s="196"/>
      <c r="V82" s="235"/>
    </row>
    <row r="83" spans="1:23" ht="14.1" customHeight="1" x14ac:dyDescent="0.3">
      <c r="A83" s="1" t="str">
        <f>Programs!B29</f>
        <v>Procurement cost</v>
      </c>
      <c r="B83" s="181" t="s">
        <v>3</v>
      </c>
      <c r="C83" s="9"/>
      <c r="D83" s="12"/>
      <c r="E83" s="9"/>
      <c r="F83" s="9"/>
      <c r="G83" s="12"/>
      <c r="H83" s="12"/>
      <c r="I83" s="12"/>
      <c r="J83" s="9"/>
      <c r="K83" s="12"/>
      <c r="L83" s="12"/>
      <c r="M83" s="19"/>
      <c r="N83" s="12"/>
      <c r="O83" s="9"/>
      <c r="P83" s="12"/>
      <c r="Q83" s="9"/>
      <c r="R83" s="87"/>
      <c r="S83" s="22"/>
      <c r="T83" s="2" t="s">
        <v>2</v>
      </c>
      <c r="U83" s="187"/>
      <c r="V83" s="234"/>
      <c r="W83" s="186" t="s">
        <v>135</v>
      </c>
    </row>
    <row r="84" spans="1:23" x14ac:dyDescent="0.3">
      <c r="B84" s="181" t="s">
        <v>7</v>
      </c>
      <c r="C84" s="9"/>
      <c r="D84" s="10"/>
      <c r="E84" s="12"/>
      <c r="F84" s="9"/>
      <c r="G84" s="9"/>
      <c r="H84" s="9"/>
      <c r="I84" s="9"/>
      <c r="J84" s="12"/>
      <c r="K84" s="9"/>
      <c r="L84" s="18"/>
      <c r="M84" s="19"/>
      <c r="N84" s="10"/>
      <c r="O84" s="9"/>
      <c r="P84" s="12"/>
      <c r="Q84" s="9"/>
      <c r="R84" s="87">
        <f>'NHA TB'!C49/'NHA TB'!G54*1000000</f>
        <v>649348.23558960191</v>
      </c>
      <c r="S84" s="20"/>
      <c r="T84" s="2" t="s">
        <v>2</v>
      </c>
      <c r="U84" s="195"/>
      <c r="V84" s="238" t="s">
        <v>3243</v>
      </c>
      <c r="W84" s="5" t="s">
        <v>3128</v>
      </c>
    </row>
    <row r="86" spans="1:23" x14ac:dyDescent="0.3">
      <c r="N86" s="116" t="s">
        <v>3206</v>
      </c>
      <c r="Q86" s="221">
        <f>Q3+Q6+Q9+Q12+Q15+Q18+Q21+Q24+Q27+Q30+Q33+Q36+Q39+Q42+Q45+Q48+Q51+Q54++Q60+Q63+Q66+Q69+Q72+Q75+Q78+Q81+Q84</f>
        <v>30310980.723554563</v>
      </c>
      <c r="R86" s="221">
        <f>R3+R6+R9+R12+R15+R18+R21+R24+R27+R30+R33+R36+R39+R42+R45+R48+R51+R54+R57+R60+R63+R66+R69+R72+R75+R78+R81+R84</f>
        <v>61956922.079467528</v>
      </c>
    </row>
    <row r="88" spans="1:23" x14ac:dyDescent="0.3">
      <c r="N88" s="116" t="s">
        <v>3207</v>
      </c>
      <c r="Q88" s="221">
        <f>Q86-Q3-Q6-Q24-Q27-Q30</f>
        <v>7335878.0235545635</v>
      </c>
      <c r="R88" s="221">
        <f>R86-R6-R24-R27-R30</f>
        <v>50853121.079467528</v>
      </c>
    </row>
    <row r="92" spans="1:23" x14ac:dyDescent="0.3">
      <c r="A92" s="5" t="str">
        <f>A2</f>
        <v>BCG vaccination</v>
      </c>
      <c r="B92" s="281">
        <f>R3</f>
        <v>440000.00000000006</v>
      </c>
    </row>
    <row r="93" spans="1:23" x14ac:dyDescent="0.3">
      <c r="A93" s="5" t="str">
        <f>A5</f>
        <v>Tuberculin skin test</v>
      </c>
      <c r="B93" s="281">
        <f>R6</f>
        <v>396000</v>
      </c>
    </row>
    <row r="94" spans="1:23" x14ac:dyDescent="0.3">
      <c r="A94" s="5" t="str">
        <f>A8</f>
        <v>LPA testing</v>
      </c>
      <c r="B94" s="281">
        <f>R9</f>
        <v>65781.679142657114</v>
      </c>
    </row>
    <row r="95" spans="1:23" x14ac:dyDescent="0.3">
      <c r="A95" s="5" t="str">
        <f>A11</f>
        <v>Solid culture testing</v>
      </c>
      <c r="B95" s="281">
        <f>R12</f>
        <v>301755.63035166136</v>
      </c>
    </row>
    <row r="96" spans="1:23" ht="15" customHeight="1" x14ac:dyDescent="0.3">
      <c r="A96" s="5" t="str">
        <f>A14</f>
        <v>Liquid culture testing</v>
      </c>
      <c r="B96" s="281">
        <f>R15</f>
        <v>278585.36840971513</v>
      </c>
    </row>
    <row r="97" spans="1:2" x14ac:dyDescent="0.3">
      <c r="A97" s="5" t="str">
        <f>A17</f>
        <v>Microscopy</v>
      </c>
      <c r="B97" s="281">
        <f>R18</f>
        <v>75982.400775486021</v>
      </c>
    </row>
    <row r="98" spans="1:2" x14ac:dyDescent="0.3">
      <c r="A98" s="5" t="str">
        <f>A20</f>
        <v>Xpert testing</v>
      </c>
      <c r="B98" s="281">
        <f>R21</f>
        <v>1769831.4394959339</v>
      </c>
    </row>
    <row r="99" spans="1:2" x14ac:dyDescent="0.3">
      <c r="A99" s="5" t="str">
        <f>A23</f>
        <v>General population screening X-ray /fluorography</v>
      </c>
      <c r="B99" s="281">
        <f>R24</f>
        <v>6500000</v>
      </c>
    </row>
    <row r="100" spans="1:2" x14ac:dyDescent="0.3">
      <c r="A100" s="5" t="str">
        <f>A26</f>
        <v>Active case finding among risk groups</v>
      </c>
      <c r="B100" s="281">
        <f>R27</f>
        <v>949205</v>
      </c>
    </row>
    <row r="101" spans="1:2" x14ac:dyDescent="0.3">
      <c r="A101" s="5" t="str">
        <f>A29</f>
        <v>Active case finding among obligatory groups</v>
      </c>
      <c r="B101" s="281">
        <f>R30</f>
        <v>3258596</v>
      </c>
    </row>
    <row r="102" spans="1:2" x14ac:dyDescent="0.3">
      <c r="A102" s="5" t="str">
        <f>A32</f>
        <v>Preventive therapy for latent individuals</v>
      </c>
      <c r="B102" s="281">
        <f>R33</f>
        <v>918</v>
      </c>
    </row>
    <row r="103" spans="1:2" x14ac:dyDescent="0.3">
      <c r="A103" s="5" t="str">
        <f>A35</f>
        <v>IPT/ART for HIV positive individuals</v>
      </c>
      <c r="B103" s="281">
        <f>R36</f>
        <v>72584</v>
      </c>
    </row>
    <row r="104" spans="1:2" x14ac:dyDescent="0.3">
      <c r="A104" s="5" t="str">
        <f>A38</f>
        <v>Hospital-based treatment of DS TB</v>
      </c>
      <c r="B104" s="281">
        <f>R39</f>
        <v>5580189.7733792178</v>
      </c>
    </row>
    <row r="105" spans="1:2" x14ac:dyDescent="0.3">
      <c r="A105" s="5" t="str">
        <f>A41</f>
        <v>Hospital-based treatment of MDR</v>
      </c>
      <c r="B105" s="281">
        <f>R42</f>
        <v>4265461.0539051602</v>
      </c>
    </row>
    <row r="106" spans="1:2" x14ac:dyDescent="0.3">
      <c r="A106" s="5" t="str">
        <f>A44</f>
        <v>Hospital-based treatment of pre-XDR</v>
      </c>
      <c r="B106" s="281">
        <f>R45</f>
        <v>3803201.8489826364</v>
      </c>
    </row>
    <row r="107" spans="1:2" x14ac:dyDescent="0.3">
      <c r="A107" s="5" t="str">
        <f>A47</f>
        <v>Hospital-based treatment of XDR TB</v>
      </c>
      <c r="B107" s="281">
        <f>R48</f>
        <v>4688764.6456619482</v>
      </c>
    </row>
    <row r="108" spans="1:2" x14ac:dyDescent="0.3">
      <c r="A108" s="5" t="str">
        <f>A50</f>
        <v>DOTS for DS TB</v>
      </c>
      <c r="B108" s="281">
        <f>R51</f>
        <v>3309686.2361504729</v>
      </c>
    </row>
    <row r="109" spans="1:2" x14ac:dyDescent="0.3">
      <c r="A109" s="5" t="str">
        <f>A53</f>
        <v>PMDT/DOTS for MDR</v>
      </c>
      <c r="B109" s="281">
        <f>R54</f>
        <v>2567165.7719707126</v>
      </c>
    </row>
    <row r="110" spans="1:2" x14ac:dyDescent="0.3">
      <c r="A110" s="5" t="str">
        <f>A56</f>
        <v>PMDT/DOTS for pre-XDR</v>
      </c>
      <c r="B110" s="281">
        <f>R57</f>
        <v>2195738.0943834158</v>
      </c>
    </row>
    <row r="111" spans="1:2" x14ac:dyDescent="0.3">
      <c r="A111" s="5" t="str">
        <f>A59</f>
        <v>PMDT/DOTS for XDR</v>
      </c>
      <c r="B111" s="281">
        <f>R60</f>
        <v>3024274.8925033663</v>
      </c>
    </row>
    <row r="112" spans="1:2" x14ac:dyDescent="0.3">
      <c r="A112" s="5" t="str">
        <f>A62</f>
        <v>Incentives to PHC workers' outreach</v>
      </c>
      <c r="B112" s="281">
        <f>R63</f>
        <v>0</v>
      </c>
    </row>
    <row r="113" spans="1:2" x14ac:dyDescent="0.3">
      <c r="A113" s="5" t="str">
        <f>A65</f>
        <v>Incentives &amp; enablers for patients</v>
      </c>
      <c r="B113" s="281">
        <f>R66</f>
        <v>22704.600000000002</v>
      </c>
    </row>
    <row r="114" spans="1:2" x14ac:dyDescent="0.3">
      <c r="A114" s="5" t="str">
        <f>A68</f>
        <v>Short course for MDR-TB</v>
      </c>
      <c r="B114" s="281">
        <f>R69</f>
        <v>0</v>
      </c>
    </row>
    <row r="115" spans="1:2" x14ac:dyDescent="0.3">
      <c r="A115" s="5" t="str">
        <f>A71</f>
        <v>Involuntary isolation department treatment</v>
      </c>
      <c r="B115" s="281">
        <f>R72</f>
        <v>16594032</v>
      </c>
    </row>
    <row r="116" spans="1:2" x14ac:dyDescent="0.3">
      <c r="A116" s="5" t="str">
        <f>A74</f>
        <v>Alcohol prevention intervention</v>
      </c>
      <c r="B116" s="281">
        <f>R75</f>
        <v>0</v>
      </c>
    </row>
    <row r="117" spans="1:2" x14ac:dyDescent="0.3">
      <c r="A117" s="5" t="str">
        <f>A77</f>
        <v>Management including HR</v>
      </c>
      <c r="B117" s="281">
        <f>R78</f>
        <v>892060.78111264599</v>
      </c>
    </row>
    <row r="118" spans="1:2" x14ac:dyDescent="0.3">
      <c r="A118" s="5" t="str">
        <f>A80</f>
        <v>Other costs</v>
      </c>
      <c r="B118" s="281">
        <f>R81</f>
        <v>255054.62765289465</v>
      </c>
    </row>
    <row r="119" spans="1:2" x14ac:dyDescent="0.3">
      <c r="A119" s="5" t="str">
        <f>A83</f>
        <v>Procurement cost</v>
      </c>
      <c r="B119" s="281">
        <f>R84</f>
        <v>649348.23558960191</v>
      </c>
    </row>
  </sheetData>
  <phoneticPr fontId="13" type="noConversion"/>
  <pageMargins left="0.7" right="0.7" top="0.75" bottom="0.75" header="0.3" footer="0.3"/>
  <pageSetup paperSize="9" orientation="portrait" verticalDpi="598"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B1:Q43"/>
  <sheetViews>
    <sheetView workbookViewId="0">
      <selection activeCell="G8" sqref="G8:H8"/>
    </sheetView>
  </sheetViews>
  <sheetFormatPr defaultColWidth="8.6640625" defaultRowHeight="13.8" x14ac:dyDescent="0.3"/>
  <cols>
    <col min="1" max="1" width="2.44140625" style="143" customWidth="1"/>
    <col min="2" max="2" width="42.5546875" style="143" customWidth="1"/>
    <col min="3" max="6" width="12.44140625" style="143" customWidth="1"/>
    <col min="7" max="8" width="12.109375" style="143" customWidth="1"/>
    <col min="9" max="9" width="14.44140625" style="143" customWidth="1"/>
    <col min="10" max="10" width="12.21875" style="143" customWidth="1"/>
    <col min="11" max="11" width="12.6640625" style="143" customWidth="1"/>
    <col min="12" max="12" width="13.109375" style="143" customWidth="1"/>
    <col min="13" max="13" width="14.33203125" style="143" customWidth="1"/>
    <col min="14" max="14" width="12.44140625" style="143" customWidth="1"/>
    <col min="15" max="16" width="13.5546875" style="143" customWidth="1"/>
    <col min="17" max="16384" width="8.6640625" style="143"/>
  </cols>
  <sheetData>
    <row r="1" spans="2:16" x14ac:dyDescent="0.3">
      <c r="B1" s="239" t="s">
        <v>3258</v>
      </c>
    </row>
    <row r="2" spans="2:16" ht="5.0999999999999996" customHeight="1" x14ac:dyDescent="0.3">
      <c r="B2" s="239"/>
    </row>
    <row r="3" spans="2:16" ht="28.5" customHeight="1" x14ac:dyDescent="0.3">
      <c r="B3" s="240"/>
      <c r="C3" s="290" t="s">
        <v>3229</v>
      </c>
      <c r="D3" s="290"/>
      <c r="E3" s="293"/>
      <c r="F3" s="294"/>
      <c r="G3" s="286" t="s">
        <v>3227</v>
      </c>
      <c r="H3" s="286"/>
      <c r="I3" s="290" t="s">
        <v>3228</v>
      </c>
      <c r="J3" s="290"/>
      <c r="K3" s="290" t="s">
        <v>3263</v>
      </c>
      <c r="L3" s="290"/>
      <c r="N3" s="284" t="s">
        <v>3234</v>
      </c>
      <c r="O3" s="285"/>
      <c r="P3" s="285"/>
    </row>
    <row r="4" spans="2:16" ht="14.4" customHeight="1" x14ac:dyDescent="0.3">
      <c r="B4" s="240"/>
      <c r="C4" s="240" t="s">
        <v>3221</v>
      </c>
      <c r="D4" s="240" t="s">
        <v>3220</v>
      </c>
      <c r="E4" s="240"/>
      <c r="F4" s="240"/>
      <c r="G4" s="240" t="s">
        <v>3221</v>
      </c>
      <c r="H4" s="240" t="s">
        <v>3220</v>
      </c>
      <c r="I4" s="240" t="s">
        <v>3221</v>
      </c>
      <c r="J4" s="240" t="s">
        <v>3220</v>
      </c>
      <c r="K4" s="240" t="s">
        <v>3221</v>
      </c>
      <c r="L4" s="240" t="s">
        <v>3220</v>
      </c>
      <c r="N4" s="284"/>
      <c r="O4" s="285"/>
      <c r="P4" s="285"/>
    </row>
    <row r="5" spans="2:16" x14ac:dyDescent="0.3">
      <c r="B5" s="164" t="s">
        <v>3223</v>
      </c>
      <c r="C5" s="241">
        <v>60</v>
      </c>
      <c r="D5" s="241">
        <v>120</v>
      </c>
      <c r="E5" s="277"/>
      <c r="F5" s="277"/>
      <c r="G5" s="242">
        <v>2791</v>
      </c>
      <c r="H5" s="242">
        <v>2651</v>
      </c>
      <c r="I5" s="243">
        <f t="shared" ref="I5:J9" si="0">C5*G5</f>
        <v>167460</v>
      </c>
      <c r="J5" s="243">
        <f t="shared" si="0"/>
        <v>318120</v>
      </c>
      <c r="K5" s="243">
        <f>I5</f>
        <v>167460</v>
      </c>
      <c r="L5" s="243">
        <f>J5</f>
        <v>318120</v>
      </c>
      <c r="N5" s="284"/>
      <c r="O5" s="285"/>
      <c r="P5" s="285"/>
    </row>
    <row r="6" spans="2:16" x14ac:dyDescent="0.3">
      <c r="B6" s="164" t="s">
        <v>3224</v>
      </c>
      <c r="C6" s="242">
        <v>180</v>
      </c>
      <c r="D6" s="242">
        <v>360</v>
      </c>
      <c r="E6" s="277"/>
      <c r="F6" s="277"/>
      <c r="G6" s="242">
        <v>826</v>
      </c>
      <c r="H6" s="242">
        <v>705</v>
      </c>
      <c r="I6" s="243">
        <f t="shared" si="0"/>
        <v>148680</v>
      </c>
      <c r="J6" s="243">
        <f t="shared" si="0"/>
        <v>253800</v>
      </c>
      <c r="K6" s="243">
        <f>I6*365/($C6+$D6)</f>
        <v>100496.66666666667</v>
      </c>
      <c r="L6" s="243">
        <f>J6*365/($C6+$D6)</f>
        <v>171550</v>
      </c>
      <c r="N6" s="284"/>
      <c r="O6" s="285"/>
      <c r="P6" s="285"/>
    </row>
    <row r="7" spans="2:16" x14ac:dyDescent="0.3">
      <c r="B7" s="164" t="s">
        <v>3225</v>
      </c>
      <c r="C7" s="242">
        <v>240</v>
      </c>
      <c r="D7" s="242">
        <v>420</v>
      </c>
      <c r="E7" s="277"/>
      <c r="F7" s="277"/>
      <c r="G7" s="242">
        <v>670</v>
      </c>
      <c r="H7" s="242">
        <v>597</v>
      </c>
      <c r="I7" s="243">
        <f t="shared" si="0"/>
        <v>160800</v>
      </c>
      <c r="J7" s="243">
        <f t="shared" si="0"/>
        <v>250740</v>
      </c>
      <c r="K7" s="243">
        <f t="shared" ref="K7:L9" si="1">I7*365/($C7+$D7)</f>
        <v>88927.272727272721</v>
      </c>
      <c r="L7" s="243">
        <f t="shared" si="1"/>
        <v>138666.81818181818</v>
      </c>
      <c r="N7" s="284"/>
      <c r="O7" s="285"/>
      <c r="P7" s="285"/>
    </row>
    <row r="8" spans="2:16" x14ac:dyDescent="0.3">
      <c r="B8" s="164" t="s">
        <v>3226</v>
      </c>
      <c r="C8" s="242">
        <v>240</v>
      </c>
      <c r="D8" s="242">
        <v>420</v>
      </c>
      <c r="E8" s="277"/>
      <c r="F8" s="277"/>
      <c r="G8" s="242">
        <v>717</v>
      </c>
      <c r="H8" s="242">
        <v>666</v>
      </c>
      <c r="I8" s="243">
        <f t="shared" si="0"/>
        <v>172080</v>
      </c>
      <c r="J8" s="243">
        <f t="shared" si="0"/>
        <v>279720</v>
      </c>
      <c r="K8" s="243">
        <f t="shared" si="1"/>
        <v>95165.454545454544</v>
      </c>
      <c r="L8" s="243">
        <f t="shared" si="1"/>
        <v>154693.63636363635</v>
      </c>
      <c r="N8" s="284"/>
      <c r="O8" s="285"/>
      <c r="P8" s="285"/>
    </row>
    <row r="9" spans="2:16" x14ac:dyDescent="0.3">
      <c r="B9" s="164" t="s">
        <v>100</v>
      </c>
      <c r="C9" s="242">
        <v>540</v>
      </c>
      <c r="D9" s="242">
        <v>0</v>
      </c>
      <c r="E9" s="277"/>
      <c r="F9" s="277"/>
      <c r="G9" s="242">
        <f>'Cost and coverage'!R71</f>
        <v>364</v>
      </c>
      <c r="H9" s="242"/>
      <c r="I9" s="243">
        <f t="shared" si="0"/>
        <v>196560</v>
      </c>
      <c r="J9" s="243">
        <f t="shared" si="0"/>
        <v>0</v>
      </c>
      <c r="K9" s="243">
        <f t="shared" si="1"/>
        <v>132860</v>
      </c>
      <c r="L9" s="243">
        <f t="shared" si="1"/>
        <v>0</v>
      </c>
      <c r="N9" s="284"/>
      <c r="O9" s="285"/>
      <c r="P9" s="285"/>
    </row>
    <row r="10" spans="2:16" x14ac:dyDescent="0.3">
      <c r="B10" s="244" t="s">
        <v>86</v>
      </c>
      <c r="C10" s="245" t="s">
        <v>3237</v>
      </c>
      <c r="D10" s="245" t="s">
        <v>3237</v>
      </c>
      <c r="E10" s="245"/>
      <c r="F10" s="245"/>
      <c r="G10" s="246">
        <f t="shared" ref="G10:L10" si="2">SUM(G5:G9)</f>
        <v>5368</v>
      </c>
      <c r="H10" s="246">
        <f t="shared" si="2"/>
        <v>4619</v>
      </c>
      <c r="I10" s="246">
        <f t="shared" si="2"/>
        <v>845580</v>
      </c>
      <c r="J10" s="246">
        <f t="shared" si="2"/>
        <v>1102380</v>
      </c>
      <c r="K10" s="246">
        <f t="shared" si="2"/>
        <v>584909.39393939392</v>
      </c>
      <c r="L10" s="246">
        <f t="shared" si="2"/>
        <v>783030.45454545447</v>
      </c>
      <c r="M10" s="247"/>
    </row>
    <row r="11" spans="2:16" x14ac:dyDescent="0.3">
      <c r="B11" s="248"/>
      <c r="C11" s="248"/>
      <c r="D11" s="248"/>
      <c r="E11" s="248"/>
      <c r="F11" s="248"/>
      <c r="G11" s="248"/>
      <c r="H11" s="248"/>
      <c r="I11" s="248"/>
      <c r="J11" s="267" t="s">
        <v>3265</v>
      </c>
      <c r="K11" s="278">
        <f>K10/($K10+$L10)</f>
        <v>0.42758414749540979</v>
      </c>
      <c r="L11" s="278">
        <f>L10/($K10+$L10)</f>
        <v>0.57241585250459026</v>
      </c>
    </row>
    <row r="12" spans="2:16" x14ac:dyDescent="0.3">
      <c r="B12" s="249" t="s">
        <v>3253</v>
      </c>
    </row>
    <row r="13" spans="2:16" ht="3.9" customHeight="1" x14ac:dyDescent="0.3">
      <c r="B13" s="249"/>
    </row>
    <row r="14" spans="2:16" ht="28.2" customHeight="1" x14ac:dyDescent="0.3">
      <c r="B14" s="240"/>
      <c r="C14" s="289" t="s">
        <v>3235</v>
      </c>
      <c r="D14" s="289"/>
      <c r="E14" s="291" t="s">
        <v>3264</v>
      </c>
      <c r="F14" s="292"/>
      <c r="G14" s="286" t="s">
        <v>3227</v>
      </c>
      <c r="H14" s="286"/>
      <c r="I14" s="287" t="s">
        <v>3239</v>
      </c>
      <c r="J14" s="288"/>
      <c r="K14" s="295" t="s">
        <v>3240</v>
      </c>
      <c r="L14" s="291" t="s">
        <v>3257</v>
      </c>
      <c r="M14" s="292"/>
      <c r="N14" s="259" t="s">
        <v>3241</v>
      </c>
    </row>
    <row r="15" spans="2:16" x14ac:dyDescent="0.3">
      <c r="B15" s="240"/>
      <c r="C15" s="240" t="s">
        <v>3230</v>
      </c>
      <c r="D15" s="240" t="s">
        <v>3231</v>
      </c>
      <c r="E15" s="240" t="s">
        <v>3230</v>
      </c>
      <c r="F15" s="240" t="s">
        <v>3231</v>
      </c>
      <c r="G15" s="240" t="s">
        <v>3230</v>
      </c>
      <c r="H15" s="240" t="s">
        <v>3231</v>
      </c>
      <c r="I15" s="240" t="s">
        <v>3230</v>
      </c>
      <c r="J15" s="240" t="s">
        <v>3231</v>
      </c>
      <c r="K15" s="296"/>
      <c r="L15" s="240" t="s">
        <v>3221</v>
      </c>
      <c r="M15" s="240" t="s">
        <v>3220</v>
      </c>
      <c r="N15" s="259"/>
    </row>
    <row r="16" spans="2:16" x14ac:dyDescent="0.3">
      <c r="B16" s="164" t="s">
        <v>3216</v>
      </c>
      <c r="C16" s="242">
        <v>55</v>
      </c>
      <c r="D16" s="242"/>
      <c r="E16" s="242">
        <v>55</v>
      </c>
      <c r="F16" s="242"/>
      <c r="G16" s="242">
        <v>2791</v>
      </c>
      <c r="H16" s="242"/>
      <c r="I16" s="243">
        <f>G16*E$16</f>
        <v>153505</v>
      </c>
      <c r="J16" s="243">
        <f>H16*D16</f>
        <v>0</v>
      </c>
      <c r="K16" s="243">
        <f>I16+J16</f>
        <v>153505</v>
      </c>
      <c r="L16" s="243">
        <f>$K16/($G5+$H5)*G5</f>
        <v>78727.022234472621</v>
      </c>
      <c r="M16" s="243">
        <f>$K16/($G5+$H5)*H5</f>
        <v>74777.977765527379</v>
      </c>
      <c r="N16" s="260">
        <f t="shared" ref="N16:N21" si="3">K16-L16-M16</f>
        <v>0</v>
      </c>
    </row>
    <row r="17" spans="2:17" x14ac:dyDescent="0.3">
      <c r="B17" s="164" t="s">
        <v>3217</v>
      </c>
      <c r="C17" s="242">
        <v>3200</v>
      </c>
      <c r="D17" s="242">
        <v>3200</v>
      </c>
      <c r="E17" s="242">
        <f>C17*365/($C6+$D6)</f>
        <v>2162.962962962963</v>
      </c>
      <c r="F17" s="242">
        <f>D17*365/($C6+$D6)</f>
        <v>2162.962962962963</v>
      </c>
      <c r="G17" s="242">
        <v>542</v>
      </c>
      <c r="H17" s="242">
        <v>284</v>
      </c>
      <c r="I17" s="243">
        <f>G17*E17</f>
        <v>1172325.9259259261</v>
      </c>
      <c r="J17" s="243">
        <f>H17*F17</f>
        <v>614281.48148148146</v>
      </c>
      <c r="K17" s="243">
        <f>I17+J17</f>
        <v>1786607.4074074076</v>
      </c>
      <c r="L17" s="243">
        <f t="shared" ref="L17:M17" si="4">$K17/($G6+$H6)*G6</f>
        <v>963904.45363717747</v>
      </c>
      <c r="M17" s="243">
        <f t="shared" si="4"/>
        <v>822702.95377023017</v>
      </c>
      <c r="N17" s="260">
        <f t="shared" si="3"/>
        <v>0</v>
      </c>
    </row>
    <row r="18" spans="2:17" x14ac:dyDescent="0.3">
      <c r="B18" s="164" t="s">
        <v>3218</v>
      </c>
      <c r="C18" s="242">
        <v>4500</v>
      </c>
      <c r="D18" s="242">
        <v>4500</v>
      </c>
      <c r="E18" s="242">
        <f t="shared" ref="E18:F18" si="5">C18*365/($C7+$D7)</f>
        <v>2488.6363636363635</v>
      </c>
      <c r="F18" s="242">
        <f t="shared" si="5"/>
        <v>2488.6363636363635</v>
      </c>
      <c r="G18" s="242">
        <v>454</v>
      </c>
      <c r="H18" s="242">
        <v>216</v>
      </c>
      <c r="I18" s="243">
        <f t="shared" ref="I18:J20" si="6">G18*E18</f>
        <v>1129840.9090909089</v>
      </c>
      <c r="J18" s="243">
        <f t="shared" si="6"/>
        <v>537545.45454545447</v>
      </c>
      <c r="K18" s="243">
        <f>I18+J18</f>
        <v>1667386.3636363633</v>
      </c>
      <c r="L18" s="243">
        <f t="shared" ref="L18:M18" si="7">$K18/($G7+$H7)*G7</f>
        <v>881727.59560881089</v>
      </c>
      <c r="M18" s="243">
        <f t="shared" si="7"/>
        <v>785658.7680275524</v>
      </c>
      <c r="N18" s="260">
        <f t="shared" si="3"/>
        <v>0</v>
      </c>
    </row>
    <row r="19" spans="2:17" x14ac:dyDescent="0.3">
      <c r="B19" s="164" t="s">
        <v>3219</v>
      </c>
      <c r="C19" s="242">
        <v>7600</v>
      </c>
      <c r="D19" s="242">
        <v>7600</v>
      </c>
      <c r="E19" s="242">
        <f t="shared" ref="E19:F19" si="8">C19*365/($C8+$D8)</f>
        <v>4203.030303030303</v>
      </c>
      <c r="F19" s="242">
        <f t="shared" si="8"/>
        <v>4203.030303030303</v>
      </c>
      <c r="G19" s="242">
        <v>584</v>
      </c>
      <c r="H19" s="242">
        <v>133</v>
      </c>
      <c r="I19" s="243">
        <f t="shared" si="6"/>
        <v>2454569.6969696968</v>
      </c>
      <c r="J19" s="243">
        <f t="shared" si="6"/>
        <v>559003.03030303027</v>
      </c>
      <c r="K19" s="243">
        <f>I19+J19</f>
        <v>3013572.7272727271</v>
      </c>
      <c r="L19" s="243">
        <f t="shared" ref="L19:M19" si="9">$K19/($G8+$H8)*G8</f>
        <v>1562351.1536186154</v>
      </c>
      <c r="M19" s="243">
        <f t="shared" si="9"/>
        <v>1451221.5736541115</v>
      </c>
      <c r="N19" s="260">
        <f t="shared" si="3"/>
        <v>0</v>
      </c>
    </row>
    <row r="20" spans="2:17" x14ac:dyDescent="0.3">
      <c r="B20" s="164" t="s">
        <v>3232</v>
      </c>
      <c r="C20" s="242">
        <v>5100</v>
      </c>
      <c r="D20" s="242"/>
      <c r="E20" s="242">
        <f t="shared" ref="E20:F20" si="10">C20*365/($C9+$D9)</f>
        <v>3447.2222222222222</v>
      </c>
      <c r="F20" s="242">
        <f t="shared" si="10"/>
        <v>0</v>
      </c>
      <c r="G20" s="242">
        <f>G9</f>
        <v>364</v>
      </c>
      <c r="H20" s="242"/>
      <c r="I20" s="243">
        <f t="shared" si="6"/>
        <v>1254788.8888888888</v>
      </c>
      <c r="J20" s="243">
        <f t="shared" si="6"/>
        <v>0</v>
      </c>
      <c r="K20" s="243">
        <f>I20+J20</f>
        <v>1254788.8888888888</v>
      </c>
      <c r="L20" s="243">
        <f t="shared" ref="L20:M20" si="11">$K20/($G9+$H9)*G9</f>
        <v>1254788.8888888888</v>
      </c>
      <c r="M20" s="243">
        <f t="shared" si="11"/>
        <v>0</v>
      </c>
      <c r="N20" s="260">
        <f t="shared" si="3"/>
        <v>0</v>
      </c>
      <c r="O20" s="262" t="s">
        <v>3260</v>
      </c>
      <c r="P20" s="262"/>
      <c r="Q20" s="262"/>
    </row>
    <row r="21" spans="2:17" x14ac:dyDescent="0.3">
      <c r="B21" s="244" t="s">
        <v>86</v>
      </c>
      <c r="C21" s="160" t="s">
        <v>3237</v>
      </c>
      <c r="D21" s="160" t="s">
        <v>3237</v>
      </c>
      <c r="E21" s="160" t="s">
        <v>3237</v>
      </c>
      <c r="F21" s="160" t="s">
        <v>3237</v>
      </c>
      <c r="G21" s="250">
        <f t="shared" ref="G21:M21" si="12">SUM(G16:G20)</f>
        <v>4735</v>
      </c>
      <c r="H21" s="250">
        <f t="shared" si="12"/>
        <v>633</v>
      </c>
      <c r="I21" s="250">
        <f t="shared" si="12"/>
        <v>6165030.4208754208</v>
      </c>
      <c r="J21" s="250">
        <f t="shared" si="12"/>
        <v>1710829.9663299662</v>
      </c>
      <c r="K21" s="250">
        <f t="shared" si="12"/>
        <v>7875860.3872053875</v>
      </c>
      <c r="L21" s="250">
        <f t="shared" si="12"/>
        <v>4741499.1139879655</v>
      </c>
      <c r="M21" s="250">
        <f t="shared" si="12"/>
        <v>3134361.2732174215</v>
      </c>
      <c r="N21" s="260">
        <f t="shared" si="3"/>
        <v>0</v>
      </c>
    </row>
    <row r="22" spans="2:17" x14ac:dyDescent="0.3">
      <c r="B22" s="143" t="s">
        <v>3233</v>
      </c>
    </row>
    <row r="24" spans="2:17" x14ac:dyDescent="0.3">
      <c r="B24" s="239" t="s">
        <v>3254</v>
      </c>
    </row>
    <row r="25" spans="2:17" ht="6" customHeight="1" x14ac:dyDescent="0.3"/>
    <row r="26" spans="2:17" x14ac:dyDescent="0.3">
      <c r="B26" s="251"/>
      <c r="C26" s="240" t="s">
        <v>3221</v>
      </c>
      <c r="D26" s="240" t="s">
        <v>3220</v>
      </c>
      <c r="E26" s="268"/>
      <c r="F26" s="268"/>
      <c r="G26" s="252"/>
      <c r="H26" s="252"/>
      <c r="I26" s="252"/>
      <c r="J26" s="252"/>
    </row>
    <row r="27" spans="2:17" x14ac:dyDescent="0.3">
      <c r="B27" s="164" t="s">
        <v>3236</v>
      </c>
      <c r="C27" s="253">
        <f>'NHA TB'!C64</f>
        <v>35997161.873665698</v>
      </c>
      <c r="D27" s="253">
        <f>'NHA TB'!C65</f>
        <v>12523288.961446689</v>
      </c>
      <c r="E27" s="269"/>
      <c r="F27" s="269"/>
      <c r="G27" s="252"/>
      <c r="H27" s="252"/>
      <c r="I27" s="252"/>
      <c r="J27" s="252"/>
    </row>
    <row r="28" spans="2:17" x14ac:dyDescent="0.3">
      <c r="B28" s="164" t="s">
        <v>3238</v>
      </c>
      <c r="C28" s="254">
        <f>L21</f>
        <v>4741499.1139879655</v>
      </c>
      <c r="D28" s="254">
        <f>M21</f>
        <v>3134361.2732174215</v>
      </c>
      <c r="E28" s="270"/>
      <c r="F28" s="270"/>
      <c r="G28" s="252"/>
      <c r="H28" s="252"/>
      <c r="I28" s="252"/>
      <c r="J28" s="252"/>
    </row>
    <row r="29" spans="2:17" x14ac:dyDescent="0.3">
      <c r="B29" s="164" t="s">
        <v>3249</v>
      </c>
      <c r="C29" s="253">
        <f>SUM('Cost and coverage'!R9+'Cost and coverage'!R12+'Cost and coverage'!R15+'Cost and coverage'!R18+'Cost and coverage'!R21)*K11</f>
        <v>1065512.5517367311</v>
      </c>
      <c r="D29" s="253">
        <f>SUM('Cost and coverage'!R9+'Cost and coverage'!R12+'Cost and coverage'!R15+'Cost and coverage'!R18+'Cost and coverage'!R21)*L11</f>
        <v>1426423.9664387226</v>
      </c>
      <c r="E29" s="269"/>
      <c r="F29" s="269"/>
      <c r="G29" s="252" t="s">
        <v>3259</v>
      </c>
      <c r="H29" s="252"/>
      <c r="I29" s="252"/>
      <c r="J29" s="252"/>
    </row>
    <row r="30" spans="2:17" ht="30" customHeight="1" x14ac:dyDescent="0.3">
      <c r="B30" s="255" t="s">
        <v>3250</v>
      </c>
      <c r="C30" s="253">
        <f>'Cost and coverage'!R72-K20</f>
        <v>15339243.111111112</v>
      </c>
      <c r="D30" s="253">
        <v>0</v>
      </c>
      <c r="E30" s="269"/>
      <c r="F30" s="269"/>
      <c r="G30" s="252"/>
      <c r="H30" s="252"/>
      <c r="I30" s="252"/>
      <c r="J30" s="252"/>
    </row>
    <row r="31" spans="2:17" x14ac:dyDescent="0.3">
      <c r="B31" s="161" t="s">
        <v>3251</v>
      </c>
      <c r="C31" s="258">
        <f>C27-C28-C29-C30</f>
        <v>14850907.096829887</v>
      </c>
      <c r="D31" s="258">
        <f>D27-D28-D29-D30</f>
        <v>7962503.7217905456</v>
      </c>
      <c r="E31" s="271"/>
      <c r="F31" s="271"/>
      <c r="G31" s="252"/>
      <c r="H31" s="252"/>
      <c r="I31" s="252"/>
      <c r="J31" s="252"/>
    </row>
    <row r="32" spans="2:17" x14ac:dyDescent="0.3">
      <c r="B32" s="164" t="s">
        <v>3252</v>
      </c>
      <c r="C32" s="256">
        <f>K10-K9</f>
        <v>452049.39393939392</v>
      </c>
      <c r="D32" s="256">
        <f>L10-L9</f>
        <v>783030.45454545447</v>
      </c>
      <c r="E32" s="272"/>
      <c r="F32" s="272"/>
      <c r="G32" s="252"/>
      <c r="H32" s="252"/>
      <c r="I32" s="252"/>
      <c r="J32" s="252"/>
    </row>
    <row r="33" spans="2:10" x14ac:dyDescent="0.3">
      <c r="B33" s="161" t="s">
        <v>3255</v>
      </c>
      <c r="C33" s="257">
        <f>C31/C32</f>
        <v>32.852399087213335</v>
      </c>
      <c r="D33" s="257">
        <f>D31/D32</f>
        <v>10.168830184788588</v>
      </c>
      <c r="E33" s="273"/>
      <c r="F33" s="273"/>
      <c r="G33" s="252"/>
      <c r="H33" s="252"/>
      <c r="I33" s="252"/>
      <c r="J33" s="252"/>
    </row>
    <row r="35" spans="2:10" x14ac:dyDescent="0.3">
      <c r="B35" s="239" t="s">
        <v>3256</v>
      </c>
    </row>
    <row r="36" spans="2:10" ht="5.0999999999999996" customHeight="1" x14ac:dyDescent="0.3"/>
    <row r="37" spans="2:10" x14ac:dyDescent="0.3">
      <c r="B37" s="240"/>
      <c r="C37" s="240" t="s">
        <v>3221</v>
      </c>
      <c r="D37" s="240" t="s">
        <v>3220</v>
      </c>
      <c r="E37" s="268"/>
      <c r="F37" s="268"/>
    </row>
    <row r="38" spans="2:10" x14ac:dyDescent="0.3">
      <c r="B38" s="164" t="s">
        <v>3223</v>
      </c>
      <c r="C38" s="261">
        <f>L16+K5*C$33</f>
        <v>5580189.7733792178</v>
      </c>
      <c r="D38" s="261">
        <f>M16+L5*D$33</f>
        <v>3309686.2361504729</v>
      </c>
      <c r="E38" s="274"/>
      <c r="F38" s="274"/>
    </row>
    <row r="39" spans="2:10" x14ac:dyDescent="0.3">
      <c r="B39" s="164" t="s">
        <v>3224</v>
      </c>
      <c r="C39" s="261">
        <f t="shared" ref="C39:C41" si="13">L17+K6*C$33</f>
        <v>4265461.0539051602</v>
      </c>
      <c r="D39" s="261">
        <f t="shared" ref="D39:D41" si="14">M17+L6*D$33</f>
        <v>2567165.7719707126</v>
      </c>
      <c r="E39" s="274"/>
      <c r="F39" s="274"/>
    </row>
    <row r="40" spans="2:10" x14ac:dyDescent="0.3">
      <c r="B40" s="164" t="s">
        <v>3225</v>
      </c>
      <c r="C40" s="261">
        <f t="shared" si="13"/>
        <v>3803201.8489826364</v>
      </c>
      <c r="D40" s="261">
        <f t="shared" si="14"/>
        <v>2195738.0943834158</v>
      </c>
      <c r="E40" s="274"/>
      <c r="F40" s="274"/>
    </row>
    <row r="41" spans="2:10" x14ac:dyDescent="0.3">
      <c r="B41" s="164" t="s">
        <v>3226</v>
      </c>
      <c r="C41" s="261">
        <f t="shared" si="13"/>
        <v>4688764.6456619482</v>
      </c>
      <c r="D41" s="261">
        <f t="shared" si="14"/>
        <v>3024274.8925033663</v>
      </c>
      <c r="E41" s="274"/>
      <c r="F41" s="274"/>
    </row>
    <row r="42" spans="2:10" x14ac:dyDescent="0.3">
      <c r="B42" s="161" t="s">
        <v>86</v>
      </c>
      <c r="C42" s="258">
        <f>SUM(C38:C41)</f>
        <v>18337617.321928963</v>
      </c>
      <c r="D42" s="258">
        <f>SUM(D38:D41)</f>
        <v>11096864.995007968</v>
      </c>
      <c r="E42" s="275"/>
      <c r="F42" s="275"/>
    </row>
    <row r="43" spans="2:10" x14ac:dyDescent="0.3">
      <c r="B43" s="259" t="s">
        <v>3241</v>
      </c>
      <c r="C43" s="260">
        <f>C42-C31-C28+L20</f>
        <v>0</v>
      </c>
      <c r="D43" s="260">
        <f>D42-D31-D28+M20</f>
        <v>4.6566128730773926E-10</v>
      </c>
      <c r="E43" s="260"/>
      <c r="F43" s="260"/>
    </row>
  </sheetData>
  <mergeCells count="12">
    <mergeCell ref="N3:P9"/>
    <mergeCell ref="G14:H14"/>
    <mergeCell ref="I14:J14"/>
    <mergeCell ref="C14:D14"/>
    <mergeCell ref="K3:L3"/>
    <mergeCell ref="E14:F14"/>
    <mergeCell ref="E3:F3"/>
    <mergeCell ref="K14:K15"/>
    <mergeCell ref="L14:M14"/>
    <mergeCell ref="C3:D3"/>
    <mergeCell ref="G3:H3"/>
    <mergeCell ref="I3:J3"/>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B2:L36"/>
  <sheetViews>
    <sheetView topLeftCell="A10" workbookViewId="0">
      <selection activeCell="I24" sqref="I24"/>
    </sheetView>
  </sheetViews>
  <sheetFormatPr defaultColWidth="8.88671875" defaultRowHeight="13.8" x14ac:dyDescent="0.3"/>
  <cols>
    <col min="1" max="1" width="1.44140625" style="143" customWidth="1"/>
    <col min="2" max="2" width="45.109375" style="143" customWidth="1"/>
    <col min="3" max="5" width="11.44140625" style="143" customWidth="1"/>
    <col min="6" max="6" width="12.109375" style="143" customWidth="1"/>
    <col min="7" max="7" width="11.88671875" style="143" customWidth="1"/>
    <col min="8" max="8" width="13.44140625" style="143" customWidth="1"/>
    <col min="9" max="9" width="41.44140625" style="143" customWidth="1"/>
    <col min="10" max="10" width="38.5546875" style="143" customWidth="1"/>
    <col min="11" max="16384" width="8.88671875" style="143"/>
  </cols>
  <sheetData>
    <row r="2" spans="2:12" ht="14.1" customHeight="1" x14ac:dyDescent="0.3">
      <c r="B2" s="160"/>
      <c r="C2" s="297" t="s">
        <v>193</v>
      </c>
      <c r="D2" s="298"/>
      <c r="E2" s="298"/>
      <c r="F2" s="298"/>
      <c r="G2" s="298"/>
      <c r="H2" s="299"/>
      <c r="I2" s="161" t="s">
        <v>183</v>
      </c>
      <c r="J2" s="161" t="s">
        <v>182</v>
      </c>
    </row>
    <row r="3" spans="2:12" ht="40.35" customHeight="1" x14ac:dyDescent="0.3">
      <c r="B3" s="160"/>
      <c r="C3" s="300" t="s">
        <v>212</v>
      </c>
      <c r="D3" s="301"/>
      <c r="E3" s="302"/>
      <c r="F3" s="303" t="s">
        <v>219</v>
      </c>
      <c r="G3" s="304"/>
      <c r="H3" s="305"/>
      <c r="I3" s="194" t="s">
        <v>3148</v>
      </c>
      <c r="J3" s="161"/>
    </row>
    <row r="4" spans="2:12" ht="41.4" x14ac:dyDescent="0.3">
      <c r="B4" s="159"/>
      <c r="C4" s="165" t="s">
        <v>213</v>
      </c>
      <c r="D4" s="166" t="s">
        <v>214</v>
      </c>
      <c r="E4" s="167" t="s">
        <v>86</v>
      </c>
      <c r="F4" s="165" t="s">
        <v>213</v>
      </c>
      <c r="G4" s="166" t="s">
        <v>214</v>
      </c>
      <c r="H4" s="167" t="s">
        <v>86</v>
      </c>
      <c r="I4" s="158"/>
      <c r="J4" s="158"/>
    </row>
    <row r="5" spans="2:12" ht="13.35" customHeight="1" x14ac:dyDescent="0.3">
      <c r="B5" s="164" t="str">
        <f>'Cost and coverage'!A2</f>
        <v>BCG vaccination</v>
      </c>
      <c r="C5" s="162">
        <v>0.25</v>
      </c>
      <c r="D5" s="162"/>
      <c r="E5" s="163">
        <f>C5+D5</f>
        <v>0.25</v>
      </c>
      <c r="F5" s="162">
        <f>C5</f>
        <v>0.25</v>
      </c>
      <c r="G5" s="162"/>
      <c r="H5" s="163">
        <f>F5+G5</f>
        <v>0.25</v>
      </c>
      <c r="I5" s="162"/>
      <c r="J5" s="164" t="s">
        <v>189</v>
      </c>
      <c r="K5" s="5"/>
      <c r="L5" s="5"/>
    </row>
    <row r="6" spans="2:12" ht="13.35" customHeight="1" x14ac:dyDescent="0.3">
      <c r="B6" s="164" t="str">
        <f>'Cost and coverage'!A5</f>
        <v>Tuberculin skin test</v>
      </c>
      <c r="C6" s="162"/>
      <c r="D6" s="162"/>
      <c r="E6" s="163">
        <f t="shared" ref="E6:E27" si="0">C6+D6</f>
        <v>0</v>
      </c>
      <c r="F6" s="162"/>
      <c r="G6" s="162"/>
      <c r="H6" s="163">
        <f t="shared" ref="H6:H28" si="1">F6+G6</f>
        <v>0</v>
      </c>
      <c r="I6" s="162"/>
      <c r="J6" s="164" t="s">
        <v>190</v>
      </c>
      <c r="K6" s="5"/>
      <c r="L6" s="5"/>
    </row>
    <row r="7" spans="2:12" ht="13.35" customHeight="1" x14ac:dyDescent="0.3">
      <c r="B7" s="164" t="str">
        <f>'Cost and coverage'!A8</f>
        <v>LPA testing</v>
      </c>
      <c r="C7" s="206">
        <v>13.463299046798427</v>
      </c>
      <c r="D7" s="162"/>
      <c r="E7" s="209">
        <f t="shared" si="0"/>
        <v>13.463299046798427</v>
      </c>
      <c r="F7" s="206">
        <v>13.463299046798427</v>
      </c>
      <c r="G7" s="162"/>
      <c r="H7" s="209">
        <f t="shared" si="1"/>
        <v>13.463299046798427</v>
      </c>
      <c r="I7" s="162"/>
      <c r="J7" s="164" t="s">
        <v>184</v>
      </c>
      <c r="K7" s="5"/>
      <c r="L7" s="5"/>
    </row>
    <row r="8" spans="2:12" ht="13.35" customHeight="1" x14ac:dyDescent="0.3">
      <c r="B8" s="164" t="str">
        <f>'Cost and coverage'!A11</f>
        <v>Solid culture testing</v>
      </c>
      <c r="C8" s="206">
        <v>1.1901556357369809</v>
      </c>
      <c r="D8" s="162"/>
      <c r="E8" s="209">
        <f t="shared" si="0"/>
        <v>1.1901556357369809</v>
      </c>
      <c r="F8" s="206">
        <v>1.1901556357369809</v>
      </c>
      <c r="G8" s="162"/>
      <c r="H8" s="209">
        <f t="shared" si="1"/>
        <v>1.1901556357369809</v>
      </c>
      <c r="I8" s="162"/>
      <c r="J8" s="164" t="s">
        <v>190</v>
      </c>
      <c r="K8" s="5"/>
      <c r="L8" s="5"/>
    </row>
    <row r="9" spans="2:12" ht="13.35" customHeight="1" x14ac:dyDescent="0.3">
      <c r="B9" s="164" t="str">
        <f>'Cost and coverage'!A14</f>
        <v>Liquid culture testing</v>
      </c>
      <c r="C9" s="206">
        <v>10.807097851257472</v>
      </c>
      <c r="D9" s="162"/>
      <c r="E9" s="209">
        <f t="shared" si="0"/>
        <v>10.807097851257472</v>
      </c>
      <c r="F9" s="206">
        <v>10.807097851257472</v>
      </c>
      <c r="G9" s="162"/>
      <c r="H9" s="209">
        <f t="shared" si="1"/>
        <v>10.807097851257472</v>
      </c>
      <c r="I9" s="162"/>
      <c r="J9" s="164" t="s">
        <v>184</v>
      </c>
      <c r="K9" s="5"/>
      <c r="L9" s="5"/>
    </row>
    <row r="10" spans="2:12" ht="13.35" customHeight="1" x14ac:dyDescent="0.3">
      <c r="B10" s="164" t="str">
        <f>'Cost and coverage'!A17</f>
        <v>Microscopy</v>
      </c>
      <c r="C10" s="206">
        <v>0.41466961064139157</v>
      </c>
      <c r="D10" s="162"/>
      <c r="E10" s="209">
        <f t="shared" si="0"/>
        <v>0.41466961064139157</v>
      </c>
      <c r="F10" s="206">
        <v>0.41466961064139157</v>
      </c>
      <c r="G10" s="162"/>
      <c r="H10" s="209">
        <f t="shared" si="1"/>
        <v>0.41466961064139157</v>
      </c>
      <c r="I10" s="162"/>
      <c r="J10" s="164" t="s">
        <v>190</v>
      </c>
      <c r="K10" s="5"/>
      <c r="L10" s="5"/>
    </row>
    <row r="11" spans="2:12" ht="13.35" customHeight="1" x14ac:dyDescent="0.3">
      <c r="B11" s="164" t="str">
        <f>'Cost and coverage'!A20</f>
        <v>Xpert testing</v>
      </c>
      <c r="C11" s="206">
        <v>86.165113899509933</v>
      </c>
      <c r="D11" s="162"/>
      <c r="E11" s="209">
        <f t="shared" si="0"/>
        <v>86.165113899509933</v>
      </c>
      <c r="F11" s="206">
        <v>86.165113899509933</v>
      </c>
      <c r="G11" s="162"/>
      <c r="H11" s="209">
        <f t="shared" si="1"/>
        <v>86.165113899509933</v>
      </c>
      <c r="I11" s="162"/>
      <c r="J11" s="164" t="s">
        <v>184</v>
      </c>
      <c r="K11" s="5"/>
      <c r="L11" s="5"/>
    </row>
    <row r="12" spans="2:12" ht="13.35" customHeight="1" x14ac:dyDescent="0.3">
      <c r="B12" s="164" t="str">
        <f>'Cost and coverage'!A23</f>
        <v>General population screening X-ray /fluorography</v>
      </c>
      <c r="C12" s="162">
        <v>18.41</v>
      </c>
      <c r="D12" s="162"/>
      <c r="E12" s="163">
        <f t="shared" si="0"/>
        <v>18.41</v>
      </c>
      <c r="F12" s="162"/>
      <c r="G12" s="162"/>
      <c r="H12" s="163">
        <f t="shared" si="1"/>
        <v>0</v>
      </c>
      <c r="I12" s="164" t="s">
        <v>221</v>
      </c>
      <c r="J12" s="164" t="s">
        <v>189</v>
      </c>
      <c r="K12" s="5"/>
      <c r="L12" s="5"/>
    </row>
    <row r="13" spans="2:12" ht="13.35" customHeight="1" x14ac:dyDescent="0.3">
      <c r="B13" s="164" t="str">
        <f>'Cost and coverage'!A26</f>
        <v>Active case finding among risk groups</v>
      </c>
      <c r="C13" s="162">
        <v>18.41</v>
      </c>
      <c r="D13" s="162"/>
      <c r="E13" s="163">
        <f t="shared" si="0"/>
        <v>18.41</v>
      </c>
      <c r="F13" s="162"/>
      <c r="G13" s="162"/>
      <c r="H13" s="163">
        <f t="shared" si="1"/>
        <v>0</v>
      </c>
      <c r="I13" s="164" t="s">
        <v>222</v>
      </c>
      <c r="J13" s="164" t="s">
        <v>189</v>
      </c>
      <c r="K13" s="3"/>
      <c r="L13" s="5"/>
    </row>
    <row r="14" spans="2:12" ht="13.35" customHeight="1" x14ac:dyDescent="0.3">
      <c r="B14" s="164" t="str">
        <f>'Cost and coverage'!A29</f>
        <v>Active case finding among obligatory groups</v>
      </c>
      <c r="C14" s="162">
        <v>18.41</v>
      </c>
      <c r="D14" s="162"/>
      <c r="E14" s="163">
        <f t="shared" si="0"/>
        <v>18.41</v>
      </c>
      <c r="F14" s="162"/>
      <c r="G14" s="162"/>
      <c r="H14" s="163">
        <f t="shared" si="1"/>
        <v>0</v>
      </c>
      <c r="I14" s="164" t="s">
        <v>221</v>
      </c>
      <c r="J14" s="164" t="s">
        <v>220</v>
      </c>
      <c r="K14" s="5"/>
      <c r="L14" s="5"/>
    </row>
    <row r="15" spans="2:12" ht="13.35" customHeight="1" x14ac:dyDescent="0.3">
      <c r="B15" s="164" t="str">
        <f>'Cost and coverage'!A32</f>
        <v>Preventive therapy for latent individuals</v>
      </c>
      <c r="C15" s="162">
        <v>1</v>
      </c>
      <c r="D15" s="164"/>
      <c r="E15" s="163">
        <f t="shared" si="0"/>
        <v>1</v>
      </c>
      <c r="F15" s="164"/>
      <c r="G15" s="164"/>
      <c r="H15" s="163">
        <f t="shared" si="1"/>
        <v>0</v>
      </c>
      <c r="I15" s="164"/>
      <c r="J15" s="164" t="s">
        <v>188</v>
      </c>
      <c r="K15" s="5"/>
      <c r="L15" s="5"/>
    </row>
    <row r="16" spans="2:12" ht="13.35" customHeight="1" x14ac:dyDescent="0.3">
      <c r="B16" s="164" t="str">
        <f>'Cost and coverage'!A35</f>
        <v>IPT/ART for HIV positive individuals</v>
      </c>
      <c r="C16" s="162">
        <v>337.6</v>
      </c>
      <c r="D16" s="164"/>
      <c r="E16" s="163">
        <f t="shared" si="0"/>
        <v>337.6</v>
      </c>
      <c r="F16" s="164"/>
      <c r="G16" s="164"/>
      <c r="H16" s="163">
        <f t="shared" si="1"/>
        <v>0</v>
      </c>
      <c r="I16" s="164"/>
      <c r="J16" s="164" t="s">
        <v>188</v>
      </c>
      <c r="K16" s="5"/>
      <c r="L16" s="5"/>
    </row>
    <row r="17" spans="2:12" ht="13.35" customHeight="1" x14ac:dyDescent="0.3">
      <c r="B17" s="214" t="str">
        <f>'Cost and coverage'!A38</f>
        <v>Hospital-based treatment of DS TB</v>
      </c>
      <c r="C17" s="164"/>
      <c r="D17" s="164"/>
      <c r="E17" s="163">
        <f t="shared" si="0"/>
        <v>0</v>
      </c>
      <c r="F17" s="164"/>
      <c r="G17" s="164"/>
      <c r="H17" s="163">
        <f t="shared" si="1"/>
        <v>0</v>
      </c>
      <c r="I17" s="164"/>
      <c r="J17" s="164" t="s">
        <v>215</v>
      </c>
      <c r="K17" s="5"/>
      <c r="L17" s="5"/>
    </row>
    <row r="18" spans="2:12" ht="13.35" customHeight="1" x14ac:dyDescent="0.3">
      <c r="B18" s="214" t="str">
        <f>'Cost and coverage'!A41</f>
        <v>Hospital-based treatment of MDR</v>
      </c>
      <c r="C18" s="164"/>
      <c r="D18" s="164"/>
      <c r="E18" s="163">
        <f t="shared" si="0"/>
        <v>0</v>
      </c>
      <c r="F18" s="164"/>
      <c r="G18" s="164"/>
      <c r="H18" s="163">
        <f t="shared" si="1"/>
        <v>0</v>
      </c>
      <c r="I18" s="164"/>
      <c r="J18" s="164" t="s">
        <v>215</v>
      </c>
      <c r="K18" s="5"/>
      <c r="L18" s="5"/>
    </row>
    <row r="19" spans="2:12" ht="13.35" customHeight="1" x14ac:dyDescent="0.3">
      <c r="B19" s="214" t="str">
        <f>'Cost and coverage'!A44</f>
        <v>Hospital-based treatment of pre-XDR</v>
      </c>
      <c r="C19" s="164"/>
      <c r="D19" s="164"/>
      <c r="E19" s="163">
        <f t="shared" si="0"/>
        <v>0</v>
      </c>
      <c r="F19" s="164"/>
      <c r="G19" s="164"/>
      <c r="H19" s="163">
        <f t="shared" si="1"/>
        <v>0</v>
      </c>
      <c r="I19" s="164"/>
      <c r="J19" s="164" t="s">
        <v>216</v>
      </c>
      <c r="K19" s="5"/>
      <c r="L19" s="5"/>
    </row>
    <row r="20" spans="2:12" ht="13.35" customHeight="1" x14ac:dyDescent="0.3">
      <c r="B20" s="214" t="str">
        <f>'Cost and coverage'!A47</f>
        <v>Hospital-based treatment of XDR TB</v>
      </c>
      <c r="C20" s="164"/>
      <c r="D20" s="164"/>
      <c r="E20" s="163">
        <f t="shared" si="0"/>
        <v>0</v>
      </c>
      <c r="F20" s="164"/>
      <c r="G20" s="164"/>
      <c r="H20" s="163">
        <f t="shared" si="1"/>
        <v>0</v>
      </c>
      <c r="I20" s="164"/>
      <c r="J20" s="164" t="s">
        <v>217</v>
      </c>
      <c r="K20" s="5"/>
      <c r="L20" s="5"/>
    </row>
    <row r="21" spans="2:12" ht="13.35" customHeight="1" x14ac:dyDescent="0.3">
      <c r="B21" s="214" t="str">
        <f>'Cost and coverage'!A50</f>
        <v>DOTS for DS TB</v>
      </c>
      <c r="C21" s="164"/>
      <c r="D21" s="164"/>
      <c r="E21" s="163">
        <f t="shared" si="0"/>
        <v>0</v>
      </c>
      <c r="F21" s="164"/>
      <c r="G21" s="164"/>
      <c r="H21" s="163">
        <f t="shared" si="1"/>
        <v>0</v>
      </c>
      <c r="I21" s="164"/>
      <c r="J21" s="164" t="str">
        <f>J17</f>
        <v>Drugs: NTP, local budgets, Other: WHO</v>
      </c>
      <c r="K21" s="5"/>
      <c r="L21" s="5"/>
    </row>
    <row r="22" spans="2:12" ht="13.35" customHeight="1" x14ac:dyDescent="0.3">
      <c r="B22" s="214" t="str">
        <f>'Cost and coverage'!A53</f>
        <v>PMDT/DOTS for MDR</v>
      </c>
      <c r="C22" s="164"/>
      <c r="D22" s="164"/>
      <c r="E22" s="163">
        <f t="shared" si="0"/>
        <v>0</v>
      </c>
      <c r="F22" s="164"/>
      <c r="G22" s="164"/>
      <c r="H22" s="163">
        <f t="shared" si="1"/>
        <v>0</v>
      </c>
      <c r="I22" s="164"/>
      <c r="J22" s="164" t="s">
        <v>218</v>
      </c>
      <c r="K22" s="5"/>
      <c r="L22" s="5"/>
    </row>
    <row r="23" spans="2:12" ht="13.35" customHeight="1" x14ac:dyDescent="0.3">
      <c r="B23" s="214" t="str">
        <f>'Cost and coverage'!A59</f>
        <v>PMDT/DOTS for XDR</v>
      </c>
      <c r="C23" s="164"/>
      <c r="D23" s="164"/>
      <c r="E23" s="163">
        <f t="shared" si="0"/>
        <v>0</v>
      </c>
      <c r="F23" s="164"/>
      <c r="G23" s="164"/>
      <c r="H23" s="163">
        <f t="shared" si="1"/>
        <v>0</v>
      </c>
      <c r="I23" s="164"/>
      <c r="J23" s="164" t="s">
        <v>218</v>
      </c>
      <c r="K23" s="5"/>
      <c r="L23" s="5"/>
    </row>
    <row r="24" spans="2:12" ht="13.35" customHeight="1" x14ac:dyDescent="0.3">
      <c r="B24" s="218" t="str">
        <f>'Cost and coverage'!A62</f>
        <v>Incentives to PHC workers' outreach</v>
      </c>
      <c r="C24" s="164" t="s">
        <v>3205</v>
      </c>
      <c r="D24" s="164"/>
      <c r="E24" s="163" t="s">
        <v>3205</v>
      </c>
      <c r="F24" s="164"/>
      <c r="G24" s="164"/>
      <c r="H24" s="163">
        <v>80</v>
      </c>
      <c r="I24" s="164" t="s">
        <v>3139</v>
      </c>
      <c r="J24" s="164" t="s">
        <v>189</v>
      </c>
      <c r="K24" s="5" t="s">
        <v>3138</v>
      </c>
      <c r="L24" s="5"/>
    </row>
    <row r="25" spans="2:12" ht="13.35" customHeight="1" x14ac:dyDescent="0.3">
      <c r="B25" s="164" t="str">
        <f>'Cost and coverage'!A65</f>
        <v>Incentives &amp; enablers for patients</v>
      </c>
      <c r="C25" s="164">
        <v>15.8</v>
      </c>
      <c r="D25" s="164"/>
      <c r="E25" s="163">
        <f t="shared" si="0"/>
        <v>15.8</v>
      </c>
      <c r="F25" s="164"/>
      <c r="G25" s="164"/>
      <c r="H25" s="163">
        <v>14</v>
      </c>
      <c r="I25" s="164" t="s">
        <v>3136</v>
      </c>
      <c r="J25" s="164" t="s">
        <v>189</v>
      </c>
      <c r="K25" s="5" t="s">
        <v>3137</v>
      </c>
      <c r="L25" s="5"/>
    </row>
    <row r="26" spans="2:12" ht="13.35" customHeight="1" x14ac:dyDescent="0.3">
      <c r="B26" s="214" t="str">
        <f>'Cost and coverage'!A68</f>
        <v>Short course for MDR-TB</v>
      </c>
      <c r="C26" s="164"/>
      <c r="D26" s="164"/>
      <c r="E26" s="163">
        <f t="shared" si="0"/>
        <v>0</v>
      </c>
      <c r="F26" s="164"/>
      <c r="G26" s="164"/>
      <c r="H26" s="163">
        <f t="shared" si="1"/>
        <v>0</v>
      </c>
      <c r="I26" s="164"/>
      <c r="J26" s="164" t="s">
        <v>189</v>
      </c>
      <c r="K26" s="5"/>
      <c r="L26" s="5"/>
    </row>
    <row r="27" spans="2:12" ht="13.35" customHeight="1" x14ac:dyDescent="0.3">
      <c r="B27" s="164" t="str">
        <f>'Cost and coverage'!A71</f>
        <v>Involuntary isolation department treatment</v>
      </c>
      <c r="C27" s="164">
        <v>27338</v>
      </c>
      <c r="D27" s="143">
        <f>50*365</f>
        <v>18250</v>
      </c>
      <c r="E27" s="163">
        <f t="shared" si="0"/>
        <v>45588</v>
      </c>
      <c r="F27" s="164"/>
      <c r="G27" s="164"/>
      <c r="H27" s="163">
        <f t="shared" si="1"/>
        <v>0</v>
      </c>
      <c r="I27" s="164"/>
      <c r="J27" s="164" t="s">
        <v>189</v>
      </c>
      <c r="K27" s="5"/>
      <c r="L27" s="5"/>
    </row>
    <row r="28" spans="2:12" ht="13.35" customHeight="1" x14ac:dyDescent="0.3">
      <c r="B28" s="218" t="str">
        <f>'Cost and coverage'!A74</f>
        <v>Alcohol prevention intervention</v>
      </c>
      <c r="C28" s="164" t="s">
        <v>3205</v>
      </c>
      <c r="D28" s="164"/>
      <c r="E28" s="163" t="s">
        <v>3205</v>
      </c>
      <c r="F28" s="164"/>
      <c r="G28" s="164"/>
      <c r="H28" s="163">
        <f t="shared" si="1"/>
        <v>0</v>
      </c>
      <c r="I28" s="164"/>
      <c r="J28" s="164" t="s">
        <v>3150</v>
      </c>
      <c r="K28" s="5"/>
      <c r="L28" s="5"/>
    </row>
    <row r="29" spans="2:12" ht="14.4" x14ac:dyDescent="0.3">
      <c r="K29" s="5"/>
      <c r="L29" s="5"/>
    </row>
    <row r="30" spans="2:12" ht="14.4" x14ac:dyDescent="0.3">
      <c r="B30" s="143" t="s">
        <v>3140</v>
      </c>
      <c r="H30" s="143">
        <f>H24*4</f>
        <v>320</v>
      </c>
      <c r="I30" s="143" t="s">
        <v>3146</v>
      </c>
      <c r="K30" s="5"/>
      <c r="L30" s="5"/>
    </row>
    <row r="31" spans="2:12" x14ac:dyDescent="0.3">
      <c r="B31" s="143" t="s">
        <v>3142</v>
      </c>
      <c r="H31" s="143">
        <f>H24*15</f>
        <v>1200</v>
      </c>
      <c r="I31" s="143" t="s">
        <v>3147</v>
      </c>
    </row>
    <row r="32" spans="2:12" x14ac:dyDescent="0.3">
      <c r="B32" s="143" t="s">
        <v>3145</v>
      </c>
      <c r="H32" s="143">
        <f>H31</f>
        <v>1200</v>
      </c>
      <c r="I32" s="143" t="s">
        <v>3147</v>
      </c>
    </row>
    <row r="34" spans="2:9" x14ac:dyDescent="0.3">
      <c r="B34" s="164" t="s">
        <v>3141</v>
      </c>
      <c r="H34" s="143">
        <f>H25*4</f>
        <v>56</v>
      </c>
      <c r="I34" s="143" t="s">
        <v>3146</v>
      </c>
    </row>
    <row r="35" spans="2:9" x14ac:dyDescent="0.3">
      <c r="B35" s="164" t="s">
        <v>3143</v>
      </c>
      <c r="H35" s="143">
        <f>H25*15</f>
        <v>210</v>
      </c>
      <c r="I35" s="143" t="s">
        <v>3147</v>
      </c>
    </row>
    <row r="36" spans="2:9" x14ac:dyDescent="0.3">
      <c r="B36" s="164" t="s">
        <v>3144</v>
      </c>
      <c r="H36" s="143">
        <f>H35</f>
        <v>210</v>
      </c>
      <c r="I36" s="143" t="s">
        <v>3147</v>
      </c>
    </row>
  </sheetData>
  <mergeCells count="3">
    <mergeCell ref="C2:H2"/>
    <mergeCell ref="C3:E3"/>
    <mergeCell ref="F3:H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dimension ref="A1:V76"/>
  <sheetViews>
    <sheetView topLeftCell="B7" zoomScaleNormal="100" workbookViewId="0">
      <selection activeCell="S29" sqref="S29:S31"/>
    </sheetView>
  </sheetViews>
  <sheetFormatPr defaultColWidth="8.5546875" defaultRowHeight="14.4" x14ac:dyDescent="0.3"/>
  <cols>
    <col min="1" max="1" width="56" style="5" customWidth="1"/>
    <col min="2" max="2" width="16.5546875" style="5" customWidth="1"/>
    <col min="3" max="3" width="16.109375" style="3" bestFit="1" customWidth="1"/>
    <col min="13" max="13" width="9.5546875" bestFit="1" customWidth="1"/>
    <col min="19" max="19" width="10.5546875" bestFit="1" customWidth="1"/>
    <col min="20" max="20" width="8.5546875" style="5"/>
    <col min="22" max="22" width="14.44140625" customWidth="1"/>
  </cols>
  <sheetData>
    <row r="1" spans="1:22" x14ac:dyDescent="0.3">
      <c r="B1" s="6"/>
      <c r="D1" s="4"/>
      <c r="E1" s="4"/>
      <c r="F1" s="4"/>
      <c r="G1" s="4"/>
      <c r="H1" s="4"/>
      <c r="I1" s="4"/>
      <c r="J1" s="4"/>
      <c r="K1" s="4"/>
      <c r="L1" s="4"/>
      <c r="M1" s="4"/>
      <c r="N1" s="4"/>
      <c r="O1" s="4"/>
      <c r="P1" s="4"/>
      <c r="Q1" s="4"/>
      <c r="R1" s="4"/>
      <c r="S1" s="4"/>
      <c r="U1" s="4"/>
      <c r="V1" s="4"/>
    </row>
    <row r="2" spans="1:22" x14ac:dyDescent="0.3">
      <c r="A2" s="217" t="s">
        <v>19</v>
      </c>
      <c r="D2" s="117">
        <v>2000</v>
      </c>
      <c r="E2" s="117">
        <v>2001</v>
      </c>
      <c r="F2" s="117">
        <v>2002</v>
      </c>
      <c r="G2" s="117">
        <v>2003</v>
      </c>
      <c r="H2" s="117">
        <v>2004</v>
      </c>
      <c r="I2" s="117">
        <v>2005</v>
      </c>
      <c r="J2" s="117">
        <v>2006</v>
      </c>
      <c r="K2" s="117">
        <v>2007</v>
      </c>
      <c r="L2" s="117">
        <v>2008</v>
      </c>
      <c r="M2" s="117">
        <v>2009</v>
      </c>
      <c r="N2" s="117">
        <v>2010</v>
      </c>
      <c r="O2" s="117">
        <v>2011</v>
      </c>
      <c r="P2" s="117">
        <v>2012</v>
      </c>
      <c r="Q2" s="117">
        <v>2013</v>
      </c>
      <c r="R2" s="117">
        <v>2014</v>
      </c>
      <c r="S2" s="117">
        <v>2015</v>
      </c>
      <c r="T2" s="117">
        <v>2016</v>
      </c>
      <c r="U2" s="4"/>
      <c r="V2" s="2" t="s">
        <v>1</v>
      </c>
    </row>
    <row r="3" spans="1:22" x14ac:dyDescent="0.3">
      <c r="A3" s="186" t="s">
        <v>3129</v>
      </c>
      <c r="C3" s="183" t="s">
        <v>8</v>
      </c>
      <c r="D3" s="9"/>
      <c r="E3" s="9"/>
      <c r="F3" s="9"/>
      <c r="G3" s="9"/>
      <c r="H3" s="9"/>
      <c r="I3" s="9"/>
      <c r="J3" s="9"/>
      <c r="K3" s="9"/>
      <c r="L3" s="9"/>
      <c r="M3" s="9"/>
      <c r="N3" s="9"/>
      <c r="O3" s="9"/>
      <c r="P3" s="9"/>
      <c r="Q3" s="9"/>
      <c r="R3" s="9"/>
      <c r="S3" s="9"/>
      <c r="T3" s="9"/>
      <c r="U3" s="2" t="s">
        <v>2</v>
      </c>
      <c r="V3" s="12"/>
    </row>
    <row r="4" spans="1:22" x14ac:dyDescent="0.3">
      <c r="A4" s="4"/>
      <c r="C4" s="183" t="s">
        <v>9</v>
      </c>
      <c r="D4" s="9"/>
      <c r="E4" s="9"/>
      <c r="F4" s="12"/>
      <c r="G4" s="9"/>
      <c r="H4" s="9"/>
      <c r="I4" s="19"/>
      <c r="J4" s="19"/>
      <c r="K4" s="19"/>
      <c r="L4" s="19"/>
      <c r="M4" s="19"/>
      <c r="N4" s="19"/>
      <c r="O4" s="19"/>
      <c r="P4" s="19"/>
      <c r="Q4" s="19"/>
      <c r="R4" s="19"/>
      <c r="S4" s="9"/>
      <c r="T4" s="9"/>
      <c r="U4" s="2" t="s">
        <v>2</v>
      </c>
      <c r="V4" s="12"/>
    </row>
    <row r="5" spans="1:22" x14ac:dyDescent="0.3">
      <c r="A5" s="4"/>
      <c r="C5" s="183" t="s">
        <v>10</v>
      </c>
      <c r="D5" s="9"/>
      <c r="E5" s="9"/>
      <c r="F5" s="12"/>
      <c r="G5" s="9"/>
      <c r="H5" s="9"/>
      <c r="I5" s="9"/>
      <c r="J5" s="12"/>
      <c r="K5" s="220">
        <f>K6/'Population size'!J11</f>
        <v>0.93162029916065014</v>
      </c>
      <c r="L5" s="220">
        <f>L6/'Population size'!K11</f>
        <v>0.95861116630117438</v>
      </c>
      <c r="M5" s="220">
        <f>M6/'Population size'!L11</f>
        <v>0.97737995185430337</v>
      </c>
      <c r="N5" s="220">
        <f>N6/'Population size'!M11</f>
        <v>0.89983572298648906</v>
      </c>
      <c r="O5" s="220">
        <f>O6/'Population size'!N11</f>
        <v>0.91246047005584585</v>
      </c>
      <c r="P5" s="220">
        <f>P6/'Population size'!O11</f>
        <v>0.9136341366528723</v>
      </c>
      <c r="Q5" s="220">
        <f>Q6/'Population size'!P11</f>
        <v>0.89875103898874387</v>
      </c>
      <c r="R5" s="220">
        <f>R6/'Population size'!Q11</f>
        <v>0.8648979636887596</v>
      </c>
      <c r="S5" s="9"/>
      <c r="T5" s="9"/>
      <c r="U5" s="2" t="s">
        <v>2</v>
      </c>
      <c r="V5" s="9"/>
    </row>
    <row r="6" spans="1:22" s="59" customFormat="1" x14ac:dyDescent="0.3">
      <c r="C6" s="183"/>
      <c r="D6" s="5"/>
      <c r="E6" s="5"/>
      <c r="F6" s="5"/>
      <c r="G6" s="5"/>
      <c r="H6" s="5"/>
      <c r="I6" s="5"/>
      <c r="J6" s="5"/>
      <c r="K6" s="219">
        <v>7534100</v>
      </c>
      <c r="L6" s="219">
        <v>7743800</v>
      </c>
      <c r="M6" s="219">
        <v>7884700</v>
      </c>
      <c r="N6" s="219">
        <v>7246800</v>
      </c>
      <c r="O6" s="219">
        <v>7338300</v>
      </c>
      <c r="P6" s="219">
        <v>7332400</v>
      </c>
      <c r="Q6" s="219">
        <v>7191600</v>
      </c>
      <c r="R6" s="219">
        <v>6895700</v>
      </c>
      <c r="S6" s="5"/>
      <c r="T6" s="5"/>
      <c r="U6" s="32"/>
      <c r="V6" s="5"/>
    </row>
    <row r="7" spans="1:22" s="5" customFormat="1" x14ac:dyDescent="0.3">
      <c r="A7" s="217" t="s">
        <v>20</v>
      </c>
      <c r="B7" s="6"/>
      <c r="C7" s="184"/>
      <c r="U7" s="59"/>
    </row>
    <row r="8" spans="1:22" x14ac:dyDescent="0.3">
      <c r="A8" s="186" t="s">
        <v>3130</v>
      </c>
      <c r="C8" s="183" t="s">
        <v>8</v>
      </c>
      <c r="D8" s="9"/>
      <c r="E8" s="9"/>
      <c r="F8" s="9"/>
      <c r="G8" s="9"/>
      <c r="H8" s="9"/>
      <c r="I8" s="9"/>
      <c r="J8" s="9"/>
      <c r="K8" s="9"/>
      <c r="L8" s="9"/>
      <c r="M8" s="9"/>
      <c r="N8" s="9"/>
      <c r="O8" s="9"/>
      <c r="P8" s="9"/>
      <c r="Q8" s="9"/>
      <c r="R8" s="9"/>
      <c r="S8" s="9"/>
      <c r="T8" s="9"/>
      <c r="U8" s="2" t="s">
        <v>2</v>
      </c>
      <c r="V8" s="191"/>
    </row>
    <row r="9" spans="1:22" x14ac:dyDescent="0.3">
      <c r="A9"/>
      <c r="C9" s="183" t="s">
        <v>9</v>
      </c>
      <c r="D9" s="9"/>
      <c r="E9" s="9"/>
      <c r="F9" s="9"/>
      <c r="G9" s="9"/>
      <c r="H9" s="9"/>
      <c r="I9" s="9"/>
      <c r="J9" s="9"/>
      <c r="K9" s="9"/>
      <c r="L9" s="9"/>
      <c r="M9" s="9"/>
      <c r="N9" s="9"/>
      <c r="O9" s="9"/>
      <c r="P9" s="9"/>
      <c r="Q9" s="9"/>
      <c r="R9" s="9"/>
      <c r="S9" s="220">
        <f>S11/('Population size'!R7+'Population size'!R3)</f>
        <v>0.26215601035254082</v>
      </c>
      <c r="T9" s="9"/>
      <c r="U9" s="2" t="s">
        <v>2</v>
      </c>
      <c r="V9" s="12"/>
    </row>
    <row r="10" spans="1:22" x14ac:dyDescent="0.3">
      <c r="A10"/>
      <c r="C10" s="183" t="s">
        <v>10</v>
      </c>
      <c r="D10" s="9"/>
      <c r="E10" s="9"/>
      <c r="F10" s="9"/>
      <c r="G10" s="9"/>
      <c r="H10" s="9"/>
      <c r="I10" s="9"/>
      <c r="J10" s="9"/>
      <c r="K10" s="9"/>
      <c r="L10" s="9"/>
      <c r="M10" s="9"/>
      <c r="N10" s="9"/>
      <c r="O10" s="9"/>
      <c r="P10" s="9"/>
      <c r="Q10" s="9"/>
      <c r="R10" s="9"/>
      <c r="S10" s="9"/>
      <c r="T10" s="9"/>
      <c r="U10" s="2" t="s">
        <v>2</v>
      </c>
      <c r="V10" s="12"/>
    </row>
    <row r="11" spans="1:22" s="59" customFormat="1" x14ac:dyDescent="0.3">
      <c r="C11" s="183"/>
      <c r="D11" s="53"/>
      <c r="E11" s="53"/>
      <c r="F11" s="53"/>
      <c r="G11" s="53"/>
      <c r="H11" s="53"/>
      <c r="I11" s="53"/>
      <c r="J11" s="53"/>
      <c r="K11" s="53"/>
      <c r="L11" s="53"/>
      <c r="M11" s="53"/>
      <c r="N11" s="53"/>
      <c r="O11" s="53"/>
      <c r="P11" s="53"/>
      <c r="Q11" s="53"/>
      <c r="R11" s="53"/>
      <c r="S11" s="219">
        <v>400000</v>
      </c>
      <c r="T11" s="53"/>
      <c r="U11" s="32"/>
      <c r="V11" s="54"/>
    </row>
    <row r="12" spans="1:22" s="59" customFormat="1" x14ac:dyDescent="0.3">
      <c r="A12" s="217" t="s">
        <v>21</v>
      </c>
      <c r="B12" s="61"/>
      <c r="C12" s="183"/>
      <c r="D12" s="53"/>
      <c r="E12" s="53"/>
      <c r="F12" s="53"/>
      <c r="G12" s="53"/>
      <c r="H12" s="53"/>
      <c r="I12" s="53"/>
      <c r="J12" s="53"/>
      <c r="K12" s="53"/>
      <c r="L12" s="53"/>
      <c r="M12" s="53"/>
      <c r="N12" s="53"/>
      <c r="O12" s="53"/>
      <c r="P12" s="53"/>
      <c r="Q12" s="53"/>
      <c r="R12" s="53"/>
      <c r="S12" s="53"/>
      <c r="T12" s="53"/>
      <c r="U12" s="32"/>
      <c r="V12" s="54"/>
    </row>
    <row r="13" spans="1:22" s="5" customFormat="1" x14ac:dyDescent="0.3">
      <c r="A13" s="186" t="s">
        <v>3149</v>
      </c>
      <c r="C13" s="183" t="s">
        <v>8</v>
      </c>
      <c r="D13" s="9"/>
      <c r="E13" s="9"/>
      <c r="F13" s="9"/>
      <c r="G13" s="9"/>
      <c r="H13" s="9"/>
      <c r="I13" s="9"/>
      <c r="J13" s="9"/>
      <c r="K13" s="9"/>
      <c r="L13" s="9"/>
      <c r="M13" s="220"/>
      <c r="N13" s="220">
        <f>N66/'Incident cases'!N20</f>
        <v>0.14285714285714285</v>
      </c>
      <c r="O13" s="220">
        <f>O66/'Incident cases'!O20</f>
        <v>0.4</v>
      </c>
      <c r="P13" s="220">
        <f>P66/'Incident cases'!P20</f>
        <v>0</v>
      </c>
      <c r="Q13" s="220">
        <f>Q66/'Incident cases'!Q20</f>
        <v>0</v>
      </c>
      <c r="R13" s="220">
        <f>R66/'Incident cases'!R20</f>
        <v>0.33333333333333331</v>
      </c>
      <c r="S13" s="220">
        <f>S66/'Incident cases'!S20</f>
        <v>0.66666666666666663</v>
      </c>
      <c r="T13" s="9"/>
      <c r="U13" s="2" t="s">
        <v>2</v>
      </c>
      <c r="V13" s="12"/>
    </row>
    <row r="14" spans="1:22" s="5" customFormat="1" x14ac:dyDescent="0.3">
      <c r="C14" s="183" t="s">
        <v>9</v>
      </c>
      <c r="D14" s="9"/>
      <c r="E14" s="9"/>
      <c r="F14" s="9"/>
      <c r="G14" s="9"/>
      <c r="H14" s="9"/>
      <c r="I14" s="9"/>
      <c r="J14" s="9"/>
      <c r="K14" s="9"/>
      <c r="L14" s="9"/>
      <c r="M14" s="220"/>
      <c r="N14" s="220">
        <f>N67/'Incident cases'!N36</f>
        <v>0.10526315789473684</v>
      </c>
      <c r="O14" s="220">
        <f>O67/'Incident cases'!O36</f>
        <v>0.29411764705882354</v>
      </c>
      <c r="P14" s="220">
        <f>P67/'Incident cases'!P36</f>
        <v>7.6923076923076927E-2</v>
      </c>
      <c r="Q14" s="220">
        <f>Q67/'Incident cases'!Q36</f>
        <v>0.27272727272727271</v>
      </c>
      <c r="R14" s="220">
        <f>R67/'Incident cases'!R36</f>
        <v>0.21428571428571427</v>
      </c>
      <c r="S14" s="220">
        <f>S67/'Incident cases'!S36</f>
        <v>0.55555555555555558</v>
      </c>
      <c r="T14" s="9"/>
      <c r="U14" s="2" t="s">
        <v>2</v>
      </c>
      <c r="V14" s="12"/>
    </row>
    <row r="15" spans="1:22" s="5" customFormat="1" x14ac:dyDescent="0.3">
      <c r="C15" s="183" t="s">
        <v>10</v>
      </c>
      <c r="D15" s="9"/>
      <c r="E15" s="9"/>
      <c r="F15" s="9"/>
      <c r="G15" s="9"/>
      <c r="H15" s="9"/>
      <c r="I15" s="9"/>
      <c r="J15" s="9"/>
      <c r="K15" s="9"/>
      <c r="L15" s="9"/>
      <c r="M15" s="220"/>
      <c r="N15" s="220">
        <f>N68/'Incident cases'!N52</f>
        <v>0.71246697093442224</v>
      </c>
      <c r="O15" s="220">
        <f>O68/'Incident cases'!O52</f>
        <v>0.78497942386831276</v>
      </c>
      <c r="P15" s="220">
        <f>P68/'Incident cases'!P52</f>
        <v>0.96093122825796096</v>
      </c>
      <c r="Q15" s="220">
        <f>Q68/'Incident cases'!Q52</f>
        <v>0.97063854047890541</v>
      </c>
      <c r="R15" s="220">
        <f>R68/'Incident cases'!R52</f>
        <v>0.93116634799235176</v>
      </c>
      <c r="S15" s="220">
        <f>S68/'Incident cases'!S52</f>
        <v>0.99081320176930932</v>
      </c>
      <c r="T15" s="9"/>
      <c r="U15" s="2" t="s">
        <v>2</v>
      </c>
      <c r="V15" s="35"/>
    </row>
    <row r="16" spans="1:22" s="59" customFormat="1" x14ac:dyDescent="0.3">
      <c r="C16" s="183"/>
      <c r="D16" s="53"/>
      <c r="E16" s="53"/>
      <c r="F16" s="53"/>
      <c r="G16" s="53"/>
      <c r="H16" s="53"/>
      <c r="I16" s="53"/>
      <c r="J16" s="53"/>
      <c r="K16" s="53"/>
      <c r="L16" s="53"/>
      <c r="M16" s="53"/>
      <c r="N16" s="53"/>
      <c r="O16" s="53"/>
      <c r="P16" s="53"/>
      <c r="Q16" s="53"/>
      <c r="R16" s="53"/>
      <c r="S16" s="53"/>
      <c r="T16" s="53"/>
      <c r="U16" s="32"/>
      <c r="V16" s="54"/>
    </row>
    <row r="17" spans="1:22" s="59" customFormat="1" x14ac:dyDescent="0.3">
      <c r="A17" s="62" t="s">
        <v>22</v>
      </c>
      <c r="B17" s="62"/>
      <c r="C17" s="183"/>
      <c r="D17" s="53"/>
      <c r="E17" s="53"/>
      <c r="F17" s="53"/>
      <c r="G17" s="53"/>
      <c r="H17" s="53"/>
      <c r="I17" s="53"/>
      <c r="J17" s="53"/>
      <c r="K17" s="53"/>
      <c r="L17" s="53"/>
      <c r="M17" s="53"/>
      <c r="N17" s="53"/>
      <c r="O17" s="53"/>
      <c r="P17" s="53"/>
      <c r="Q17" s="53"/>
      <c r="R17" s="53"/>
      <c r="S17" s="53"/>
      <c r="T17" s="53"/>
      <c r="U17" s="32"/>
      <c r="V17" s="54"/>
    </row>
    <row r="18" spans="1:22" s="59" customFormat="1" x14ac:dyDescent="0.3">
      <c r="B18" s="60" t="s">
        <v>8</v>
      </c>
      <c r="C18" s="182"/>
      <c r="D18" s="53"/>
      <c r="E18" s="53"/>
      <c r="F18" s="53"/>
      <c r="G18" s="53"/>
      <c r="H18" s="53"/>
      <c r="I18" s="53"/>
      <c r="J18" s="53"/>
      <c r="K18" s="53"/>
      <c r="L18" s="53"/>
      <c r="M18" s="53"/>
      <c r="N18" s="53"/>
      <c r="O18" s="53"/>
      <c r="P18" s="53"/>
      <c r="Q18" s="53"/>
      <c r="R18" s="53"/>
      <c r="S18" s="53"/>
      <c r="T18" s="53"/>
      <c r="U18" s="32"/>
      <c r="V18" s="54"/>
    </row>
    <row r="19" spans="1:22" s="5" customFormat="1" x14ac:dyDescent="0.3">
      <c r="C19" s="183" t="s">
        <v>23</v>
      </c>
      <c r="D19" s="9"/>
      <c r="E19" s="9"/>
      <c r="F19" s="9"/>
      <c r="G19" s="9"/>
      <c r="H19" s="9"/>
      <c r="I19" s="9"/>
      <c r="J19" s="9"/>
      <c r="K19" s="9"/>
      <c r="L19" s="9"/>
      <c r="M19" s="9">
        <v>8</v>
      </c>
      <c r="N19" s="9">
        <v>6</v>
      </c>
      <c r="O19" s="9">
        <v>3</v>
      </c>
      <c r="P19" s="9">
        <v>2</v>
      </c>
      <c r="Q19" s="9">
        <v>2</v>
      </c>
      <c r="R19" s="9">
        <v>4</v>
      </c>
      <c r="S19" s="9">
        <v>1</v>
      </c>
      <c r="T19" s="9"/>
      <c r="U19" s="2" t="s">
        <v>2</v>
      </c>
      <c r="V19" s="9"/>
    </row>
    <row r="20" spans="1:22" s="5" customFormat="1" x14ac:dyDescent="0.3">
      <c r="C20" s="183" t="s">
        <v>24</v>
      </c>
      <c r="D20" s="9"/>
      <c r="E20" s="9"/>
      <c r="F20" s="9"/>
      <c r="G20" s="9"/>
      <c r="H20" s="9"/>
      <c r="I20" s="9"/>
      <c r="J20" s="9"/>
      <c r="K20" s="9"/>
      <c r="L20" s="9"/>
      <c r="M20" s="9"/>
      <c r="N20" s="9"/>
      <c r="O20" s="9"/>
      <c r="P20" s="9">
        <v>2</v>
      </c>
      <c r="Q20" s="9">
        <v>1</v>
      </c>
      <c r="R20" s="9">
        <v>0</v>
      </c>
      <c r="S20" s="9">
        <v>1</v>
      </c>
      <c r="T20" s="9"/>
      <c r="U20" s="2" t="s">
        <v>2</v>
      </c>
      <c r="V20" s="9"/>
    </row>
    <row r="21" spans="1:22" s="5" customFormat="1" x14ac:dyDescent="0.3">
      <c r="C21" s="183" t="s">
        <v>25</v>
      </c>
      <c r="D21" s="9"/>
      <c r="E21" s="9"/>
      <c r="F21" s="9"/>
      <c r="G21" s="9"/>
      <c r="H21" s="9"/>
      <c r="I21" s="9"/>
      <c r="J21" s="9"/>
      <c r="K21" s="9"/>
      <c r="L21" s="9"/>
      <c r="M21" s="9"/>
      <c r="N21" s="9"/>
      <c r="O21" s="9"/>
      <c r="P21" s="9"/>
      <c r="Q21" s="9">
        <v>0</v>
      </c>
      <c r="R21" s="9">
        <v>0</v>
      </c>
      <c r="S21" s="9">
        <v>1</v>
      </c>
      <c r="T21" s="9"/>
      <c r="U21" s="2" t="s">
        <v>2</v>
      </c>
      <c r="V21" s="9"/>
    </row>
    <row r="22" spans="1:22" s="59" customFormat="1" x14ac:dyDescent="0.3">
      <c r="C22" s="183"/>
      <c r="D22" s="53"/>
      <c r="E22" s="53"/>
      <c r="F22" s="53"/>
      <c r="G22" s="53"/>
      <c r="H22" s="53"/>
      <c r="I22" s="53"/>
      <c r="J22" s="53"/>
      <c r="K22" s="53"/>
      <c r="L22" s="53"/>
      <c r="M22" s="53"/>
      <c r="N22" s="53"/>
      <c r="O22" s="53"/>
      <c r="P22" s="53"/>
      <c r="Q22" s="53"/>
      <c r="R22" s="53"/>
      <c r="S22" s="53"/>
      <c r="T22" s="53"/>
      <c r="U22" s="32"/>
      <c r="V22" s="54"/>
    </row>
    <row r="23" spans="1:22" s="59" customFormat="1" x14ac:dyDescent="0.3">
      <c r="B23" s="60" t="s">
        <v>9</v>
      </c>
      <c r="C23" s="182"/>
      <c r="D23" s="53"/>
      <c r="E23" s="53"/>
      <c r="F23" s="53"/>
      <c r="G23" s="53"/>
      <c r="H23" s="53"/>
      <c r="I23" s="53"/>
      <c r="J23" s="53"/>
      <c r="K23" s="53"/>
      <c r="L23" s="53"/>
      <c r="M23" s="53"/>
      <c r="N23" s="53"/>
      <c r="O23" s="53"/>
      <c r="P23" s="53"/>
      <c r="Q23" s="53"/>
      <c r="R23" s="53"/>
      <c r="S23" s="53"/>
      <c r="T23" s="53"/>
      <c r="U23" s="32"/>
      <c r="V23" s="54"/>
    </row>
    <row r="24" spans="1:22" s="5" customFormat="1" x14ac:dyDescent="0.3">
      <c r="C24" s="183" t="s">
        <v>23</v>
      </c>
      <c r="D24" s="9"/>
      <c r="E24" s="9"/>
      <c r="F24" s="9"/>
      <c r="G24" s="9"/>
      <c r="H24" s="9"/>
      <c r="I24" s="9"/>
      <c r="J24" s="9"/>
      <c r="K24" s="9"/>
      <c r="L24" s="9"/>
      <c r="M24" s="9">
        <v>19</v>
      </c>
      <c r="N24" s="9">
        <v>17</v>
      </c>
      <c r="O24" s="9">
        <v>12</v>
      </c>
      <c r="P24" s="9">
        <v>13</v>
      </c>
      <c r="Q24" s="9">
        <v>10</v>
      </c>
      <c r="R24" s="9">
        <v>11</v>
      </c>
      <c r="S24" s="9">
        <v>5</v>
      </c>
      <c r="T24" s="9"/>
      <c r="U24" s="2" t="s">
        <v>2</v>
      </c>
      <c r="V24" s="9"/>
    </row>
    <row r="25" spans="1:22" s="5" customFormat="1" x14ac:dyDescent="0.3">
      <c r="C25" s="183" t="s">
        <v>24</v>
      </c>
      <c r="D25" s="9"/>
      <c r="E25" s="9"/>
      <c r="F25" s="9"/>
      <c r="G25" s="9"/>
      <c r="H25" s="9"/>
      <c r="I25" s="9"/>
      <c r="J25" s="9"/>
      <c r="K25" s="9"/>
      <c r="L25" s="9"/>
      <c r="M25" s="9"/>
      <c r="N25" s="9"/>
      <c r="O25" s="9"/>
      <c r="P25" s="9">
        <v>3</v>
      </c>
      <c r="Q25" s="9">
        <v>1</v>
      </c>
      <c r="R25" s="9">
        <v>0</v>
      </c>
      <c r="S25" s="9">
        <v>0</v>
      </c>
      <c r="T25" s="9"/>
      <c r="U25" s="2" t="s">
        <v>2</v>
      </c>
      <c r="V25" s="9"/>
    </row>
    <row r="26" spans="1:22" s="5" customFormat="1" x14ac:dyDescent="0.3">
      <c r="C26" s="183" t="s">
        <v>25</v>
      </c>
      <c r="D26" s="9"/>
      <c r="E26" s="9"/>
      <c r="F26" s="9"/>
      <c r="G26" s="9"/>
      <c r="H26" s="9"/>
      <c r="I26" s="9"/>
      <c r="J26" s="9"/>
      <c r="K26" s="9"/>
      <c r="L26" s="9"/>
      <c r="M26" s="9"/>
      <c r="N26" s="9"/>
      <c r="O26" s="9"/>
      <c r="P26" s="9"/>
      <c r="Q26" s="9">
        <v>0</v>
      </c>
      <c r="R26" s="9">
        <v>1</v>
      </c>
      <c r="S26" s="9">
        <v>4</v>
      </c>
      <c r="T26" s="9"/>
      <c r="U26" s="2" t="s">
        <v>2</v>
      </c>
      <c r="V26" s="9"/>
    </row>
    <row r="27" spans="1:22" s="59" customFormat="1" x14ac:dyDescent="0.3">
      <c r="C27" s="183"/>
      <c r="D27" s="53"/>
      <c r="E27" s="53"/>
      <c r="F27" s="53"/>
      <c r="G27" s="53"/>
      <c r="H27" s="53"/>
      <c r="I27" s="53"/>
      <c r="J27" s="53"/>
      <c r="K27" s="53"/>
      <c r="L27" s="53"/>
      <c r="M27" s="53"/>
      <c r="N27" s="53"/>
      <c r="O27" s="53"/>
      <c r="P27" s="53"/>
      <c r="Q27" s="53"/>
      <c r="R27" s="53"/>
      <c r="S27" s="53"/>
      <c r="T27" s="53"/>
      <c r="U27" s="32"/>
      <c r="V27" s="54"/>
    </row>
    <row r="28" spans="1:22" s="59" customFormat="1" x14ac:dyDescent="0.3">
      <c r="B28" s="60" t="s">
        <v>10</v>
      </c>
      <c r="C28" s="182"/>
      <c r="D28" s="53"/>
      <c r="E28" s="53"/>
      <c r="F28" s="53"/>
      <c r="G28" s="53"/>
      <c r="H28" s="53"/>
      <c r="I28" s="53"/>
      <c r="J28" s="53"/>
      <c r="K28" s="53"/>
      <c r="L28" s="53"/>
      <c r="M28" s="53"/>
      <c r="N28" s="53"/>
      <c r="O28" s="53"/>
      <c r="P28" s="53"/>
      <c r="Q28" s="53"/>
      <c r="R28" s="53"/>
      <c r="S28" s="53"/>
      <c r="T28" s="53"/>
      <c r="U28" s="32"/>
      <c r="V28" s="54"/>
    </row>
    <row r="29" spans="1:22" s="59" customFormat="1" x14ac:dyDescent="0.3">
      <c r="C29" s="183" t="s">
        <v>23</v>
      </c>
      <c r="D29" s="9"/>
      <c r="E29" s="9"/>
      <c r="F29" s="9"/>
      <c r="G29" s="9"/>
      <c r="H29" s="9"/>
      <c r="I29" s="9"/>
      <c r="J29" s="9"/>
      <c r="K29" s="9"/>
      <c r="L29" s="9"/>
      <c r="M29" s="9">
        <v>4683</v>
      </c>
      <c r="N29" s="9">
        <v>4538</v>
      </c>
      <c r="O29" s="9">
        <v>3818</v>
      </c>
      <c r="P29" s="9">
        <v>3582</v>
      </c>
      <c r="Q29" s="9">
        <v>3244</v>
      </c>
      <c r="R29" s="9">
        <v>2944</v>
      </c>
      <c r="S29" s="9">
        <v>2787</v>
      </c>
      <c r="T29" s="9"/>
      <c r="U29" s="2" t="s">
        <v>2</v>
      </c>
      <c r="V29" s="9"/>
    </row>
    <row r="30" spans="1:22" s="59" customFormat="1" x14ac:dyDescent="0.3">
      <c r="C30" s="183" t="s">
        <v>24</v>
      </c>
      <c r="D30" s="9"/>
      <c r="E30" s="9"/>
      <c r="F30" s="9"/>
      <c r="G30" s="9"/>
      <c r="H30" s="9"/>
      <c r="I30" s="9"/>
      <c r="J30" s="9"/>
      <c r="K30" s="9"/>
      <c r="L30" s="9"/>
      <c r="M30" s="9"/>
      <c r="N30" s="9"/>
      <c r="O30" s="9"/>
      <c r="P30" s="9">
        <v>2523</v>
      </c>
      <c r="Q30" s="9">
        <v>2204</v>
      </c>
      <c r="R30" s="9">
        <v>1536</v>
      </c>
      <c r="S30" s="9">
        <v>1431</v>
      </c>
      <c r="T30" s="9"/>
      <c r="U30" s="2" t="s">
        <v>2</v>
      </c>
      <c r="V30" s="9"/>
    </row>
    <row r="31" spans="1:22" s="5" customFormat="1" x14ac:dyDescent="0.3">
      <c r="C31" s="183" t="s">
        <v>25</v>
      </c>
      <c r="D31" s="9"/>
      <c r="E31" s="9"/>
      <c r="F31" s="9"/>
      <c r="G31" s="9"/>
      <c r="H31" s="9"/>
      <c r="I31" s="9"/>
      <c r="J31" s="9"/>
      <c r="K31" s="9"/>
      <c r="L31" s="9"/>
      <c r="M31" s="9"/>
      <c r="N31" s="9"/>
      <c r="O31" s="9"/>
      <c r="P31" s="9"/>
      <c r="Q31" s="9">
        <v>141</v>
      </c>
      <c r="R31" s="9">
        <v>449</v>
      </c>
      <c r="S31" s="9">
        <v>511</v>
      </c>
      <c r="T31" s="20"/>
      <c r="U31" s="2" t="s">
        <v>2</v>
      </c>
      <c r="V31" s="35"/>
    </row>
    <row r="32" spans="1:22" s="59" customFormat="1" x14ac:dyDescent="0.3">
      <c r="C32" s="185"/>
      <c r="D32" s="53"/>
      <c r="E32" s="53"/>
      <c r="F32" s="53"/>
      <c r="G32" s="53"/>
      <c r="H32" s="53"/>
      <c r="I32" s="53"/>
      <c r="J32" s="53"/>
      <c r="K32" s="53"/>
      <c r="L32" s="53"/>
      <c r="M32" s="216"/>
      <c r="N32" s="53"/>
      <c r="O32" s="53"/>
      <c r="P32" s="216"/>
      <c r="Q32" s="216"/>
      <c r="R32" s="216"/>
      <c r="S32" s="216"/>
      <c r="T32" s="53"/>
      <c r="U32" s="32"/>
      <c r="V32" s="54"/>
    </row>
    <row r="33" spans="1:22" s="62" customFormat="1" x14ac:dyDescent="0.3">
      <c r="A33" s="62" t="s">
        <v>26</v>
      </c>
      <c r="C33" s="169"/>
      <c r="D33" s="64"/>
      <c r="E33" s="64"/>
      <c r="F33" s="64"/>
      <c r="G33" s="64"/>
      <c r="H33" s="64"/>
      <c r="I33" s="64"/>
      <c r="J33" s="64"/>
      <c r="K33" s="64"/>
      <c r="L33" s="64"/>
      <c r="M33" s="64"/>
      <c r="N33" s="64"/>
      <c r="O33" s="64"/>
      <c r="P33" s="64"/>
      <c r="Q33" s="64"/>
      <c r="R33" s="64"/>
      <c r="S33" s="64"/>
      <c r="T33" s="64"/>
      <c r="U33" s="41"/>
      <c r="V33" s="65"/>
    </row>
    <row r="34" spans="1:22" s="59" customFormat="1" x14ac:dyDescent="0.3">
      <c r="B34" s="60" t="s">
        <v>8</v>
      </c>
      <c r="C34" s="182"/>
      <c r="D34" s="53"/>
      <c r="E34" s="53"/>
      <c r="F34" s="53"/>
      <c r="G34" s="53"/>
      <c r="H34" s="53"/>
      <c r="I34" s="53"/>
      <c r="J34" s="53"/>
      <c r="K34" s="53"/>
      <c r="L34" s="53"/>
      <c r="M34" s="53"/>
      <c r="N34" s="53"/>
      <c r="O34" s="53"/>
      <c r="P34" s="53"/>
      <c r="Q34" s="53"/>
      <c r="R34" s="53"/>
      <c r="S34" s="53"/>
      <c r="T34" s="53"/>
      <c r="U34" s="32"/>
      <c r="V34" s="54"/>
    </row>
    <row r="35" spans="1:22" s="59" customFormat="1" x14ac:dyDescent="0.3">
      <c r="C35" s="183" t="s">
        <v>23</v>
      </c>
      <c r="D35" s="9"/>
      <c r="E35" s="9"/>
      <c r="F35" s="9"/>
      <c r="G35" s="9"/>
      <c r="H35" s="9"/>
      <c r="I35" s="9"/>
      <c r="J35" s="9"/>
      <c r="K35" s="9"/>
      <c r="L35" s="9"/>
      <c r="M35" s="9">
        <v>8</v>
      </c>
      <c r="N35" s="9">
        <v>6</v>
      </c>
      <c r="O35" s="9">
        <v>3</v>
      </c>
      <c r="P35" s="9">
        <v>2</v>
      </c>
      <c r="Q35" s="9">
        <v>2</v>
      </c>
      <c r="R35" s="9">
        <v>4</v>
      </c>
      <c r="S35" s="9">
        <v>1</v>
      </c>
      <c r="T35" s="9"/>
      <c r="U35" s="2" t="s">
        <v>2</v>
      </c>
      <c r="V35" s="9"/>
    </row>
    <row r="36" spans="1:22" s="59" customFormat="1" x14ac:dyDescent="0.3">
      <c r="C36" s="183" t="s">
        <v>24</v>
      </c>
      <c r="D36" s="9"/>
      <c r="E36" s="9"/>
      <c r="F36" s="9"/>
      <c r="G36" s="9"/>
      <c r="H36" s="9"/>
      <c r="I36" s="9"/>
      <c r="J36" s="9"/>
      <c r="K36" s="9"/>
      <c r="L36" s="9"/>
      <c r="M36" s="9"/>
      <c r="N36" s="9"/>
      <c r="O36" s="9"/>
      <c r="P36" s="9">
        <v>2</v>
      </c>
      <c r="Q36" s="9">
        <v>1</v>
      </c>
      <c r="R36" s="9">
        <v>0</v>
      </c>
      <c r="S36" s="9" t="s">
        <v>3163</v>
      </c>
      <c r="T36" s="9"/>
      <c r="U36" s="2" t="s">
        <v>2</v>
      </c>
      <c r="V36" s="9"/>
    </row>
    <row r="37" spans="1:22" s="59" customFormat="1" x14ac:dyDescent="0.3">
      <c r="C37" s="183" t="s">
        <v>25</v>
      </c>
      <c r="D37" s="9"/>
      <c r="E37" s="9"/>
      <c r="F37" s="9"/>
      <c r="G37" s="9"/>
      <c r="H37" s="9"/>
      <c r="I37" s="9"/>
      <c r="J37" s="9"/>
      <c r="K37" s="9"/>
      <c r="L37" s="9"/>
      <c r="M37" s="9"/>
      <c r="N37" s="9"/>
      <c r="O37" s="9"/>
      <c r="P37" s="9"/>
      <c r="Q37" s="9">
        <v>0</v>
      </c>
      <c r="R37" s="9">
        <v>0</v>
      </c>
      <c r="S37" s="9" t="s">
        <v>3163</v>
      </c>
      <c r="T37" s="9"/>
      <c r="U37" s="2" t="s">
        <v>2</v>
      </c>
      <c r="V37" s="9"/>
    </row>
    <row r="38" spans="1:22" s="59" customFormat="1" x14ac:dyDescent="0.3">
      <c r="C38" s="183"/>
      <c r="D38" s="53"/>
      <c r="E38" s="53"/>
      <c r="F38" s="53"/>
      <c r="G38" s="53"/>
      <c r="H38" s="53"/>
      <c r="I38" s="53"/>
      <c r="J38" s="53"/>
      <c r="K38" s="53"/>
      <c r="L38" s="53"/>
      <c r="M38" s="53"/>
      <c r="N38" s="53"/>
      <c r="O38" s="53"/>
      <c r="P38" s="53"/>
      <c r="Q38" s="53"/>
      <c r="R38" s="53"/>
      <c r="S38" s="53"/>
      <c r="T38" s="53"/>
      <c r="U38" s="32"/>
      <c r="V38" s="54"/>
    </row>
    <row r="39" spans="1:22" s="59" customFormat="1" x14ac:dyDescent="0.3">
      <c r="B39" s="60" t="s">
        <v>9</v>
      </c>
      <c r="C39" s="182"/>
      <c r="D39" s="53"/>
      <c r="E39" s="53"/>
      <c r="F39" s="53"/>
      <c r="G39" s="53"/>
      <c r="H39" s="53"/>
      <c r="I39" s="53"/>
      <c r="J39" s="53"/>
      <c r="K39" s="53"/>
      <c r="L39" s="53"/>
      <c r="M39" s="53"/>
      <c r="N39" s="53"/>
      <c r="O39" s="53"/>
      <c r="P39" s="53"/>
      <c r="Q39" s="53"/>
      <c r="R39" s="53"/>
      <c r="S39" s="53"/>
      <c r="T39" s="53"/>
      <c r="U39" s="32"/>
      <c r="V39" s="54"/>
    </row>
    <row r="40" spans="1:22" s="59" customFormat="1" x14ac:dyDescent="0.3">
      <c r="C40" s="183" t="s">
        <v>23</v>
      </c>
      <c r="D40" s="9"/>
      <c r="E40" s="9"/>
      <c r="F40" s="9"/>
      <c r="G40" s="9"/>
      <c r="H40" s="9"/>
      <c r="I40" s="9"/>
      <c r="J40" s="9"/>
      <c r="K40" s="9"/>
      <c r="L40" s="9"/>
      <c r="M40" s="9">
        <v>16</v>
      </c>
      <c r="N40" s="9">
        <v>15</v>
      </c>
      <c r="O40" s="9">
        <v>11</v>
      </c>
      <c r="P40" s="9">
        <v>9</v>
      </c>
      <c r="Q40" s="9">
        <v>9</v>
      </c>
      <c r="R40" s="9">
        <v>10</v>
      </c>
      <c r="S40" s="9">
        <v>3</v>
      </c>
      <c r="T40" s="9"/>
      <c r="U40" s="2" t="s">
        <v>2</v>
      </c>
      <c r="V40" s="9"/>
    </row>
    <row r="41" spans="1:22" s="59" customFormat="1" x14ac:dyDescent="0.3">
      <c r="C41" s="183" t="s">
        <v>24</v>
      </c>
      <c r="D41" s="9"/>
      <c r="E41" s="9"/>
      <c r="F41" s="9"/>
      <c r="G41" s="9"/>
      <c r="H41" s="9"/>
      <c r="I41" s="9"/>
      <c r="J41" s="9"/>
      <c r="K41" s="9"/>
      <c r="L41" s="9"/>
      <c r="M41" s="9"/>
      <c r="N41" s="9"/>
      <c r="O41" s="9"/>
      <c r="P41" s="9">
        <v>3</v>
      </c>
      <c r="Q41" s="9">
        <v>1</v>
      </c>
      <c r="R41" s="9">
        <v>0</v>
      </c>
      <c r="S41" s="9" t="s">
        <v>3163</v>
      </c>
      <c r="T41" s="9"/>
      <c r="U41" s="2" t="s">
        <v>2</v>
      </c>
      <c r="V41" s="9"/>
    </row>
    <row r="42" spans="1:22" s="59" customFormat="1" x14ac:dyDescent="0.3">
      <c r="C42" s="183" t="s">
        <v>25</v>
      </c>
      <c r="D42" s="9"/>
      <c r="E42" s="9"/>
      <c r="F42" s="9"/>
      <c r="G42" s="9"/>
      <c r="H42" s="9"/>
      <c r="I42" s="9"/>
      <c r="J42" s="9"/>
      <c r="K42" s="9"/>
      <c r="L42" s="9"/>
      <c r="M42" s="9"/>
      <c r="N42" s="9"/>
      <c r="O42" s="9"/>
      <c r="P42" s="9"/>
      <c r="Q42" s="9">
        <v>0</v>
      </c>
      <c r="R42" s="9">
        <v>1</v>
      </c>
      <c r="S42" s="9" t="s">
        <v>3163</v>
      </c>
      <c r="T42" s="9"/>
      <c r="U42" s="2" t="s">
        <v>2</v>
      </c>
      <c r="V42" s="9"/>
    </row>
    <row r="43" spans="1:22" s="59" customFormat="1" x14ac:dyDescent="0.3">
      <c r="C43" s="183"/>
      <c r="D43" s="53"/>
      <c r="E43" s="53"/>
      <c r="F43" s="53"/>
      <c r="G43" s="53"/>
      <c r="H43" s="53"/>
      <c r="I43" s="53"/>
      <c r="J43" s="53"/>
      <c r="K43" s="53"/>
      <c r="L43" s="53"/>
      <c r="M43" s="53"/>
      <c r="N43" s="53"/>
      <c r="O43" s="53"/>
      <c r="P43" s="53"/>
      <c r="Q43" s="53"/>
      <c r="R43" s="53"/>
      <c r="S43" s="53"/>
      <c r="T43" s="53"/>
      <c r="U43" s="32"/>
      <c r="V43" s="54"/>
    </row>
    <row r="44" spans="1:22" s="59" customFormat="1" x14ac:dyDescent="0.3">
      <c r="B44" s="60" t="s">
        <v>10</v>
      </c>
      <c r="C44" s="182"/>
      <c r="D44" s="53"/>
      <c r="E44" s="53"/>
      <c r="F44" s="53"/>
      <c r="G44" s="53"/>
      <c r="H44" s="53"/>
      <c r="I44" s="53"/>
      <c r="J44" s="53"/>
      <c r="K44" s="53"/>
      <c r="L44" s="53"/>
      <c r="M44" s="53"/>
      <c r="N44" s="53"/>
      <c r="O44" s="53"/>
      <c r="P44" s="53"/>
      <c r="Q44" s="53"/>
      <c r="R44" s="53"/>
      <c r="S44" s="53"/>
      <c r="T44" s="53"/>
      <c r="U44" s="32"/>
      <c r="V44" s="54"/>
    </row>
    <row r="45" spans="1:22" s="59" customFormat="1" x14ac:dyDescent="0.3">
      <c r="C45" s="183" t="s">
        <v>23</v>
      </c>
      <c r="D45" s="9"/>
      <c r="E45" s="9"/>
      <c r="F45" s="9"/>
      <c r="G45" s="9"/>
      <c r="H45" s="9"/>
      <c r="I45" s="9"/>
      <c r="J45" s="9"/>
      <c r="K45" s="9"/>
      <c r="L45" s="9"/>
      <c r="M45" s="9">
        <v>3842</v>
      </c>
      <c r="N45" s="9">
        <v>3686</v>
      </c>
      <c r="O45" s="9">
        <v>3185</v>
      </c>
      <c r="P45" s="9">
        <v>3036</v>
      </c>
      <c r="Q45" s="9">
        <v>2792</v>
      </c>
      <c r="R45" s="9">
        <v>2526</v>
      </c>
      <c r="S45" s="9">
        <v>1567</v>
      </c>
      <c r="T45" s="9"/>
      <c r="U45" s="2" t="s">
        <v>2</v>
      </c>
      <c r="V45" s="9"/>
    </row>
    <row r="46" spans="1:22" s="5" customFormat="1" x14ac:dyDescent="0.3">
      <c r="C46" s="183" t="s">
        <v>24</v>
      </c>
      <c r="D46" s="9"/>
      <c r="E46" s="9"/>
      <c r="F46" s="9"/>
      <c r="G46" s="9"/>
      <c r="H46" s="9"/>
      <c r="I46" s="9"/>
      <c r="J46" s="9"/>
      <c r="K46" s="9"/>
      <c r="L46" s="9"/>
      <c r="M46" s="9"/>
      <c r="N46" s="9"/>
      <c r="O46" s="9"/>
      <c r="P46" s="14">
        <v>1155.9459183673468</v>
      </c>
      <c r="Q46" s="14">
        <v>1208.0456349206349</v>
      </c>
      <c r="R46" s="14">
        <v>947.7010676156583</v>
      </c>
      <c r="S46" s="9" t="s">
        <v>3163</v>
      </c>
      <c r="T46" s="9"/>
      <c r="U46" s="2" t="s">
        <v>2</v>
      </c>
      <c r="V46" s="9"/>
    </row>
    <row r="47" spans="1:22" s="5" customFormat="1" x14ac:dyDescent="0.3">
      <c r="C47" s="183" t="s">
        <v>25</v>
      </c>
      <c r="D47" s="9"/>
      <c r="E47" s="9"/>
      <c r="F47" s="9"/>
      <c r="G47" s="9"/>
      <c r="H47" s="9"/>
      <c r="I47" s="9"/>
      <c r="J47" s="9"/>
      <c r="K47" s="9"/>
      <c r="L47" s="9"/>
      <c r="M47" s="9"/>
      <c r="N47" s="9"/>
      <c r="O47" s="9"/>
      <c r="P47" s="9"/>
      <c r="Q47" s="9">
        <v>56</v>
      </c>
      <c r="R47" s="9">
        <v>118</v>
      </c>
      <c r="S47" s="9" t="s">
        <v>3163</v>
      </c>
      <c r="T47" s="9"/>
      <c r="U47" s="2" t="s">
        <v>2</v>
      </c>
      <c r="V47" s="35"/>
    </row>
    <row r="48" spans="1:22" s="59" customFormat="1" x14ac:dyDescent="0.3">
      <c r="C48" s="63"/>
      <c r="D48" s="53"/>
      <c r="E48" s="53"/>
      <c r="F48" s="53"/>
      <c r="G48" s="53"/>
      <c r="H48" s="53"/>
      <c r="I48" s="53"/>
      <c r="J48" s="53"/>
      <c r="K48" s="53"/>
      <c r="L48" s="53"/>
      <c r="M48" s="53"/>
      <c r="N48" s="53"/>
      <c r="O48" s="53"/>
      <c r="P48" s="53"/>
      <c r="Q48" s="53"/>
      <c r="R48" s="53"/>
      <c r="S48" s="53"/>
      <c r="T48" s="53"/>
      <c r="U48" s="32"/>
      <c r="V48" s="54"/>
    </row>
    <row r="49" spans="1:22" s="59" customFormat="1" x14ac:dyDescent="0.3">
      <c r="A49" s="62" t="s">
        <v>27</v>
      </c>
      <c r="B49" s="62"/>
      <c r="C49" s="63"/>
      <c r="D49" s="53"/>
      <c r="E49" s="53"/>
      <c r="F49" s="53"/>
      <c r="G49" s="53"/>
      <c r="H49" s="53"/>
      <c r="I49" s="53"/>
      <c r="J49" s="53"/>
      <c r="K49" s="53"/>
      <c r="L49" s="53"/>
      <c r="M49" s="53"/>
      <c r="N49" s="53"/>
      <c r="O49" s="53"/>
      <c r="P49" s="53"/>
      <c r="Q49" s="53"/>
      <c r="R49" s="53"/>
      <c r="S49" s="53"/>
      <c r="T49" s="53"/>
      <c r="U49" s="32"/>
      <c r="V49" s="54"/>
    </row>
    <row r="50" spans="1:22" s="5" customFormat="1" x14ac:dyDescent="0.3">
      <c r="C50" s="60" t="s">
        <v>8</v>
      </c>
      <c r="D50" s="9"/>
      <c r="E50" s="9"/>
      <c r="F50" s="9"/>
      <c r="G50" s="9"/>
      <c r="H50" s="9"/>
      <c r="I50" s="9"/>
      <c r="J50" s="9"/>
      <c r="K50" s="9"/>
      <c r="L50" s="9"/>
      <c r="M50" s="9"/>
      <c r="N50" s="9"/>
      <c r="O50" s="9"/>
      <c r="P50" s="9"/>
      <c r="Q50" s="9"/>
      <c r="R50" s="9"/>
      <c r="S50" s="9"/>
      <c r="T50" s="9"/>
      <c r="U50" s="2" t="s">
        <v>2</v>
      </c>
      <c r="V50" s="9"/>
    </row>
    <row r="51" spans="1:22" s="5" customFormat="1" x14ac:dyDescent="0.3">
      <c r="C51" s="60" t="s">
        <v>9</v>
      </c>
      <c r="D51" s="9"/>
      <c r="E51" s="9"/>
      <c r="F51" s="9"/>
      <c r="G51" s="9"/>
      <c r="H51" s="9"/>
      <c r="I51" s="9"/>
      <c r="J51" s="9"/>
      <c r="K51" s="9"/>
      <c r="L51" s="9"/>
      <c r="M51" s="9"/>
      <c r="N51" s="9"/>
      <c r="O51" s="9"/>
      <c r="P51" s="9"/>
      <c r="Q51" s="9"/>
      <c r="R51" s="9"/>
      <c r="S51" s="9"/>
      <c r="T51" s="9"/>
      <c r="U51" s="2" t="s">
        <v>2</v>
      </c>
      <c r="V51" s="9"/>
    </row>
    <row r="52" spans="1:22" s="5" customFormat="1" x14ac:dyDescent="0.3">
      <c r="A52" s="186" t="s">
        <v>3131</v>
      </c>
      <c r="C52" s="60" t="s">
        <v>10</v>
      </c>
      <c r="D52" s="9"/>
      <c r="E52" s="9"/>
      <c r="F52" s="9"/>
      <c r="G52" s="9"/>
      <c r="H52" s="9"/>
      <c r="I52" s="9"/>
      <c r="J52" s="9"/>
      <c r="K52" s="9"/>
      <c r="L52" s="9"/>
      <c r="M52" s="9"/>
      <c r="N52" s="9"/>
      <c r="O52" s="9"/>
      <c r="P52" s="9"/>
      <c r="Q52" s="9"/>
      <c r="R52" s="9"/>
      <c r="S52" s="9"/>
      <c r="T52" s="9"/>
      <c r="U52" s="2" t="s">
        <v>2</v>
      </c>
      <c r="V52" s="9"/>
    </row>
    <row r="53" spans="1:22" s="59" customFormat="1" x14ac:dyDescent="0.3">
      <c r="C53" s="63"/>
      <c r="D53" s="53"/>
      <c r="E53" s="53"/>
      <c r="F53" s="53"/>
      <c r="G53" s="53"/>
      <c r="H53" s="53"/>
      <c r="I53" s="53"/>
      <c r="J53" s="53"/>
      <c r="K53" s="53"/>
      <c r="L53" s="53"/>
      <c r="M53" s="53"/>
      <c r="N53" s="53"/>
      <c r="O53" s="53"/>
      <c r="P53" s="53"/>
      <c r="Q53" s="53"/>
      <c r="R53" s="53"/>
      <c r="S53" s="53"/>
      <c r="T53" s="53"/>
      <c r="U53" s="32"/>
      <c r="V53" s="54"/>
    </row>
    <row r="54" spans="1:22" s="59" customFormat="1" x14ac:dyDescent="0.3">
      <c r="A54" s="62" t="s">
        <v>46</v>
      </c>
      <c r="B54" s="62"/>
      <c r="C54" s="63"/>
      <c r="D54" s="53"/>
      <c r="E54" s="53"/>
      <c r="F54" s="53"/>
      <c r="G54" s="53"/>
      <c r="H54" s="53"/>
      <c r="I54" s="53"/>
      <c r="J54" s="53"/>
      <c r="K54" s="53"/>
      <c r="L54" s="53"/>
      <c r="M54" s="53"/>
      <c r="N54" s="53"/>
      <c r="O54" s="53"/>
      <c r="P54" s="53"/>
      <c r="Q54" s="53"/>
      <c r="R54" s="53"/>
      <c r="S54" s="53"/>
      <c r="T54" s="53"/>
      <c r="U54" s="32"/>
      <c r="V54" s="54"/>
    </row>
    <row r="55" spans="1:22" s="5" customFormat="1" x14ac:dyDescent="0.3">
      <c r="C55" s="60" t="s">
        <v>8</v>
      </c>
      <c r="D55" s="9"/>
      <c r="E55" s="9"/>
      <c r="F55" s="9"/>
      <c r="G55" s="9"/>
      <c r="H55" s="9"/>
      <c r="I55" s="9"/>
      <c r="J55" s="9"/>
      <c r="K55" s="9"/>
      <c r="L55" s="9"/>
      <c r="M55" s="9"/>
      <c r="N55" s="9"/>
      <c r="O55" s="9"/>
      <c r="P55" s="9"/>
      <c r="Q55" s="9"/>
      <c r="R55" s="9"/>
      <c r="S55" s="9"/>
      <c r="T55" s="9"/>
      <c r="U55" s="2" t="s">
        <v>2</v>
      </c>
      <c r="V55" s="9"/>
    </row>
    <row r="56" spans="1:22" s="5" customFormat="1" x14ac:dyDescent="0.3">
      <c r="C56" s="60" t="s">
        <v>9</v>
      </c>
      <c r="D56" s="9"/>
      <c r="E56" s="9"/>
      <c r="F56" s="9"/>
      <c r="G56" s="9"/>
      <c r="H56" s="9"/>
      <c r="I56" s="9"/>
      <c r="J56" s="9"/>
      <c r="K56" s="9"/>
      <c r="L56" s="9"/>
      <c r="M56" s="9"/>
      <c r="N56" s="9"/>
      <c r="O56" s="9"/>
      <c r="P56" s="9"/>
      <c r="Q56" s="9"/>
      <c r="R56" s="9"/>
      <c r="S56" s="9"/>
      <c r="T56" s="9"/>
      <c r="U56" s="2" t="s">
        <v>2</v>
      </c>
      <c r="V56" s="9"/>
    </row>
    <row r="57" spans="1:22" s="5" customFormat="1" x14ac:dyDescent="0.3">
      <c r="A57" s="186" t="s">
        <v>3131</v>
      </c>
      <c r="C57" s="60" t="s">
        <v>10</v>
      </c>
      <c r="D57" s="9"/>
      <c r="E57" s="9"/>
      <c r="F57" s="9"/>
      <c r="G57" s="9"/>
      <c r="H57" s="9"/>
      <c r="I57" s="9"/>
      <c r="J57" s="9"/>
      <c r="K57" s="9"/>
      <c r="L57" s="9"/>
      <c r="M57" s="9"/>
      <c r="N57" s="9"/>
      <c r="O57" s="9"/>
      <c r="P57" s="9"/>
      <c r="Q57" s="9"/>
      <c r="R57" s="9"/>
      <c r="S57" s="9"/>
      <c r="T57" s="9"/>
      <c r="U57" s="2" t="s">
        <v>2</v>
      </c>
      <c r="V57" s="9"/>
    </row>
    <row r="58" spans="1:22" s="59" customFormat="1" x14ac:dyDescent="0.3">
      <c r="C58" s="63"/>
      <c r="D58" s="53"/>
      <c r="E58" s="53"/>
      <c r="F58" s="53"/>
      <c r="G58" s="53"/>
      <c r="H58" s="53"/>
      <c r="I58" s="53"/>
      <c r="J58" s="53"/>
      <c r="K58" s="53"/>
      <c r="L58" s="53"/>
      <c r="M58" s="53"/>
      <c r="N58" s="53"/>
      <c r="O58" s="53"/>
      <c r="P58" s="53"/>
      <c r="Q58" s="53"/>
      <c r="R58" s="53"/>
      <c r="S58" s="53"/>
      <c r="T58" s="53"/>
      <c r="U58" s="32"/>
      <c r="V58" s="54"/>
    </row>
    <row r="59" spans="1:22" s="59" customFormat="1" x14ac:dyDescent="0.3">
      <c r="C59" s="63"/>
      <c r="D59" s="53"/>
      <c r="E59" s="53"/>
      <c r="F59" s="53"/>
      <c r="G59" s="53"/>
      <c r="H59" s="53"/>
      <c r="I59" s="53"/>
      <c r="J59" s="53"/>
      <c r="K59" s="53"/>
      <c r="L59" s="53"/>
      <c r="M59" s="53"/>
      <c r="N59" s="53"/>
      <c r="O59" s="53"/>
      <c r="P59" s="53"/>
      <c r="Q59" s="53"/>
      <c r="R59" s="53"/>
      <c r="S59" s="53"/>
      <c r="T59" s="53"/>
      <c r="U59" s="32"/>
      <c r="V59" s="54"/>
    </row>
    <row r="60" spans="1:22" s="59" customFormat="1" x14ac:dyDescent="0.3">
      <c r="C60" s="63"/>
      <c r="D60" s="53"/>
      <c r="E60" s="53"/>
      <c r="F60" s="53"/>
      <c r="G60" s="53"/>
      <c r="H60" s="53"/>
      <c r="I60" s="53"/>
      <c r="J60" s="53"/>
      <c r="K60" s="53"/>
      <c r="L60" s="53"/>
      <c r="M60" s="53"/>
      <c r="N60" s="53"/>
      <c r="O60" s="53"/>
      <c r="P60" s="53"/>
      <c r="Q60" s="53"/>
      <c r="R60" s="53"/>
      <c r="S60" s="53"/>
      <c r="T60" s="53"/>
      <c r="U60" s="32"/>
      <c r="V60" s="54"/>
    </row>
    <row r="61" spans="1:22" s="59" customFormat="1" x14ac:dyDescent="0.3">
      <c r="C61" s="63"/>
      <c r="D61" s="53"/>
      <c r="E61" s="53"/>
      <c r="F61" s="53"/>
      <c r="G61" s="53"/>
      <c r="H61" s="53"/>
      <c r="I61" s="53"/>
      <c r="J61" s="53"/>
      <c r="K61" s="53"/>
      <c r="L61" s="53"/>
      <c r="M61" s="53"/>
      <c r="N61" s="53"/>
      <c r="O61" s="53"/>
      <c r="P61" s="53"/>
      <c r="Q61" s="53"/>
      <c r="R61" s="53"/>
      <c r="S61" s="53"/>
      <c r="T61" s="53"/>
      <c r="U61" s="32"/>
      <c r="V61" s="54"/>
    </row>
    <row r="62" spans="1:22" s="59" customFormat="1" x14ac:dyDescent="0.3">
      <c r="C62" s="63"/>
      <c r="D62" s="53"/>
      <c r="E62" s="53"/>
      <c r="F62" s="53"/>
      <c r="G62" s="53"/>
      <c r="H62" s="53"/>
      <c r="I62" s="53"/>
      <c r="J62" s="53"/>
      <c r="K62" s="53"/>
      <c r="L62" s="53"/>
      <c r="M62" s="53"/>
      <c r="N62" s="53"/>
      <c r="O62" s="53"/>
      <c r="P62" s="53"/>
      <c r="Q62" s="53"/>
      <c r="R62" s="53"/>
      <c r="S62" s="53"/>
      <c r="T62" s="53"/>
      <c r="U62" s="32"/>
      <c r="V62" s="54"/>
    </row>
    <row r="63" spans="1:22" s="59" customFormat="1" x14ac:dyDescent="0.3">
      <c r="C63" s="63"/>
      <c r="D63" s="53"/>
      <c r="E63" s="53"/>
      <c r="F63" s="53"/>
      <c r="G63" s="53"/>
      <c r="H63" s="53"/>
      <c r="I63" s="53"/>
      <c r="J63" s="53"/>
      <c r="K63" s="53"/>
      <c r="L63" s="53"/>
      <c r="M63" s="53"/>
      <c r="N63" s="53"/>
      <c r="O63" s="53"/>
      <c r="P63" s="53"/>
      <c r="Q63" s="53"/>
      <c r="R63" s="53"/>
      <c r="S63" s="53"/>
      <c r="T63" s="53"/>
      <c r="U63" s="32"/>
      <c r="V63" s="54"/>
    </row>
    <row r="64" spans="1:22" s="59" customFormat="1" x14ac:dyDescent="0.3">
      <c r="C64" s="63"/>
      <c r="D64" s="53"/>
      <c r="E64" s="53"/>
      <c r="F64" s="53"/>
      <c r="G64" s="53"/>
      <c r="H64" s="53"/>
      <c r="I64" s="53"/>
      <c r="J64" s="53"/>
      <c r="K64" s="53"/>
      <c r="L64" s="53"/>
      <c r="M64" s="53"/>
      <c r="N64" s="53"/>
      <c r="O64" s="53"/>
      <c r="P64" s="53"/>
      <c r="Q64" s="53"/>
      <c r="R64" s="53"/>
      <c r="S64" s="53"/>
      <c r="T64" s="53"/>
      <c r="U64" s="32"/>
      <c r="V64" s="54"/>
    </row>
    <row r="65" spans="1:22" s="59" customFormat="1" x14ac:dyDescent="0.3">
      <c r="C65" s="63"/>
      <c r="D65" s="53"/>
      <c r="E65" s="53"/>
      <c r="F65" s="53"/>
      <c r="G65" s="53"/>
      <c r="H65" s="53"/>
      <c r="I65" s="53"/>
      <c r="J65" s="53"/>
      <c r="K65" s="53"/>
      <c r="L65" s="53"/>
      <c r="M65" s="53"/>
      <c r="N65" s="53"/>
      <c r="O65" s="53"/>
      <c r="P65" s="53"/>
      <c r="Q65" s="53"/>
      <c r="R65" s="53"/>
      <c r="S65" s="53"/>
      <c r="T65" s="53"/>
      <c r="U65" s="32"/>
      <c r="V65" s="54"/>
    </row>
    <row r="66" spans="1:22" s="59" customFormat="1" x14ac:dyDescent="0.3">
      <c r="A66" s="222" t="s">
        <v>3208</v>
      </c>
      <c r="C66" s="60" t="s">
        <v>8</v>
      </c>
      <c r="D66" s="9"/>
      <c r="E66" s="9"/>
      <c r="F66" s="9"/>
      <c r="G66" s="9"/>
      <c r="H66" s="9"/>
      <c r="I66" s="9"/>
      <c r="J66" s="9"/>
      <c r="K66" s="9"/>
      <c r="L66" s="9"/>
      <c r="M66" s="9"/>
      <c r="N66" s="9">
        <v>1</v>
      </c>
      <c r="O66" s="9">
        <v>2</v>
      </c>
      <c r="P66" s="9">
        <v>0</v>
      </c>
      <c r="Q66" s="9">
        <v>0</v>
      </c>
      <c r="R66" s="9">
        <v>2</v>
      </c>
      <c r="S66" s="9">
        <v>2</v>
      </c>
      <c r="T66" s="9"/>
      <c r="U66" s="32"/>
      <c r="V66" s="54"/>
    </row>
    <row r="67" spans="1:22" s="59" customFormat="1" x14ac:dyDescent="0.3">
      <c r="C67" s="60" t="s">
        <v>9</v>
      </c>
      <c r="D67" s="9"/>
      <c r="E67" s="9"/>
      <c r="F67" s="9"/>
      <c r="G67" s="9"/>
      <c r="H67" s="9"/>
      <c r="I67" s="9"/>
      <c r="J67" s="9"/>
      <c r="K67" s="9"/>
      <c r="L67" s="9"/>
      <c r="M67" s="9"/>
      <c r="N67" s="9">
        <v>2</v>
      </c>
      <c r="O67" s="9">
        <v>5</v>
      </c>
      <c r="P67" s="9">
        <v>1</v>
      </c>
      <c r="Q67" s="9">
        <v>3</v>
      </c>
      <c r="R67" s="9">
        <v>3</v>
      </c>
      <c r="S67" s="9">
        <v>5</v>
      </c>
      <c r="T67" s="9"/>
      <c r="U67" s="32"/>
      <c r="V67" s="54"/>
    </row>
    <row r="68" spans="1:22" s="59" customFormat="1" x14ac:dyDescent="0.3">
      <c r="C68" s="60" t="s">
        <v>10</v>
      </c>
      <c r="D68" s="9"/>
      <c r="E68" s="9"/>
      <c r="F68" s="9"/>
      <c r="G68" s="9"/>
      <c r="H68" s="9"/>
      <c r="I68" s="9"/>
      <c r="J68" s="9"/>
      <c r="K68" s="9"/>
      <c r="L68" s="9"/>
      <c r="M68" s="9"/>
      <c r="N68" s="9">
        <v>2966</v>
      </c>
      <c r="O68" s="9">
        <v>3052</v>
      </c>
      <c r="P68" s="9">
        <v>3591</v>
      </c>
      <c r="Q68" s="9">
        <v>3405</v>
      </c>
      <c r="R68" s="9">
        <v>2922</v>
      </c>
      <c r="S68" s="9">
        <v>2912</v>
      </c>
      <c r="T68" s="9"/>
      <c r="U68" s="32"/>
      <c r="V68" s="54"/>
    </row>
    <row r="69" spans="1:22" s="59" customFormat="1" x14ac:dyDescent="0.3">
      <c r="C69" s="60"/>
      <c r="D69" s="53"/>
      <c r="E69" s="53"/>
      <c r="F69" s="53"/>
      <c r="G69" s="53"/>
      <c r="H69" s="53"/>
      <c r="I69" s="53"/>
      <c r="J69" s="53"/>
      <c r="K69" s="53"/>
      <c r="L69" s="53"/>
      <c r="M69" s="53"/>
      <c r="N69" s="53"/>
      <c r="O69" s="53"/>
      <c r="P69" s="53"/>
      <c r="Q69" s="53"/>
      <c r="R69" s="53"/>
      <c r="S69" s="53"/>
      <c r="T69" s="53"/>
      <c r="U69" s="32"/>
      <c r="V69" s="54"/>
    </row>
    <row r="70" spans="1:22" s="59" customFormat="1" x14ac:dyDescent="0.3">
      <c r="C70" s="63"/>
      <c r="D70" s="53"/>
      <c r="E70" s="53"/>
      <c r="F70" s="53"/>
      <c r="G70" s="53"/>
      <c r="H70" s="53"/>
      <c r="I70" s="53"/>
      <c r="J70" s="53"/>
      <c r="K70" s="53"/>
      <c r="L70" s="53"/>
      <c r="M70" s="53"/>
      <c r="N70" s="53"/>
      <c r="O70" s="53"/>
      <c r="P70" s="53"/>
      <c r="Q70" s="53"/>
      <c r="R70" s="53"/>
      <c r="S70" s="53"/>
      <c r="T70" s="53"/>
      <c r="U70" s="32"/>
      <c r="V70" s="54"/>
    </row>
    <row r="71" spans="1:22" s="59" customFormat="1" x14ac:dyDescent="0.3">
      <c r="C71" s="63"/>
      <c r="D71" s="53"/>
      <c r="E71" s="53"/>
      <c r="F71" s="53"/>
      <c r="G71" s="53"/>
      <c r="H71" s="53"/>
      <c r="I71" s="53"/>
      <c r="J71" s="53"/>
      <c r="K71" s="53"/>
      <c r="L71" s="53"/>
      <c r="M71" s="53"/>
      <c r="N71" s="53"/>
      <c r="O71" s="53"/>
      <c r="P71" s="53"/>
      <c r="Q71" s="53"/>
      <c r="R71" s="53"/>
      <c r="S71" s="53"/>
      <c r="T71" s="53"/>
      <c r="U71" s="32"/>
      <c r="V71" s="54"/>
    </row>
    <row r="72" spans="1:22" s="59" customFormat="1" x14ac:dyDescent="0.3">
      <c r="C72" s="63"/>
      <c r="D72" s="53"/>
      <c r="E72" s="53"/>
      <c r="F72" s="53"/>
      <c r="G72" s="53"/>
      <c r="H72" s="53"/>
      <c r="I72" s="53"/>
      <c r="J72" s="53"/>
      <c r="K72" s="53"/>
      <c r="L72" s="53"/>
      <c r="M72" s="53"/>
      <c r="N72" s="53"/>
      <c r="O72" s="53"/>
      <c r="P72" s="53"/>
      <c r="Q72" s="53"/>
      <c r="R72" s="53"/>
      <c r="S72" s="53"/>
      <c r="T72" s="53"/>
      <c r="U72" s="32"/>
      <c r="V72" s="54"/>
    </row>
    <row r="73" spans="1:22" s="59" customFormat="1" x14ac:dyDescent="0.3">
      <c r="C73" s="63"/>
      <c r="D73" s="53"/>
      <c r="E73" s="53"/>
      <c r="F73" s="53"/>
      <c r="G73" s="53"/>
      <c r="H73" s="53"/>
      <c r="I73" s="53"/>
      <c r="J73" s="53"/>
      <c r="K73" s="53"/>
      <c r="L73" s="53"/>
      <c r="M73" s="53"/>
      <c r="N73" s="53"/>
      <c r="O73" s="53"/>
      <c r="P73" s="53"/>
      <c r="Q73" s="53"/>
      <c r="R73" s="53"/>
      <c r="S73" s="53"/>
      <c r="T73" s="53"/>
      <c r="U73" s="32"/>
      <c r="V73" s="54"/>
    </row>
    <row r="74" spans="1:22" s="59" customFormat="1" x14ac:dyDescent="0.3">
      <c r="C74" s="63"/>
      <c r="D74" s="53"/>
      <c r="E74" s="53"/>
      <c r="F74" s="53"/>
      <c r="G74" s="53"/>
      <c r="H74" s="53"/>
      <c r="I74" s="53"/>
      <c r="J74" s="53"/>
      <c r="K74" s="53"/>
      <c r="L74" s="53"/>
      <c r="M74" s="53"/>
      <c r="N74" s="53"/>
      <c r="O74" s="53"/>
      <c r="P74" s="53"/>
      <c r="Q74" s="53"/>
      <c r="R74" s="53"/>
      <c r="S74" s="53"/>
      <c r="T74" s="53"/>
      <c r="U74" s="32"/>
      <c r="V74" s="54"/>
    </row>
    <row r="75" spans="1:22" s="59" customFormat="1" x14ac:dyDescent="0.3">
      <c r="C75" s="63"/>
      <c r="D75" s="53"/>
      <c r="E75" s="53"/>
      <c r="F75" s="53"/>
      <c r="G75" s="53"/>
      <c r="H75" s="53"/>
      <c r="I75" s="53"/>
      <c r="J75" s="53"/>
      <c r="K75" s="53"/>
      <c r="L75" s="53"/>
      <c r="M75" s="53"/>
      <c r="N75" s="53"/>
      <c r="O75" s="53"/>
      <c r="P75" s="53"/>
      <c r="Q75" s="53"/>
      <c r="R75" s="53"/>
      <c r="S75" s="53"/>
      <c r="T75" s="53"/>
      <c r="U75" s="32"/>
      <c r="V75" s="54"/>
    </row>
    <row r="76" spans="1:22" s="5" customFormat="1" x14ac:dyDescent="0.3">
      <c r="C76" s="3"/>
    </row>
  </sheetData>
  <phoneticPr fontId="13" type="noConversion"/>
  <pageMargins left="0.7" right="0.7" top="0.75" bottom="0.75" header="0.3" footer="0.3"/>
  <pageSetup paperSize="9" orientation="portrait" horizontalDpi="4294967292" verticalDpi="4294967292"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dimension ref="A1:E30"/>
  <sheetViews>
    <sheetView workbookViewId="0">
      <selection activeCell="E3" sqref="E3"/>
    </sheetView>
  </sheetViews>
  <sheetFormatPr defaultRowHeight="14.4" x14ac:dyDescent="0.3"/>
  <cols>
    <col min="1" max="1" width="23.5546875" bestFit="1" customWidth="1"/>
    <col min="2" max="2" width="40" bestFit="1" customWidth="1"/>
    <col min="3" max="4" width="10.5546875" bestFit="1" customWidth="1"/>
    <col min="5" max="5" width="8.5546875" customWidth="1"/>
  </cols>
  <sheetData>
    <row r="1" spans="1:5" x14ac:dyDescent="0.3">
      <c r="A1" s="73" t="s">
        <v>47</v>
      </c>
      <c r="B1" s="73"/>
      <c r="C1" s="73"/>
      <c r="D1" s="73"/>
      <c r="E1" s="73"/>
    </row>
    <row r="2" spans="1:5" x14ac:dyDescent="0.3">
      <c r="A2" s="73"/>
      <c r="B2" s="73"/>
      <c r="C2" s="2" t="s">
        <v>54</v>
      </c>
      <c r="D2" s="2" t="s">
        <v>52</v>
      </c>
      <c r="E2" s="2" t="s">
        <v>53</v>
      </c>
    </row>
    <row r="3" spans="1:5" x14ac:dyDescent="0.3">
      <c r="A3" s="73"/>
      <c r="B3" s="73" t="s">
        <v>55</v>
      </c>
      <c r="C3" s="68"/>
      <c r="D3" s="68">
        <v>0.02</v>
      </c>
      <c r="E3" s="68"/>
    </row>
    <row r="4" spans="1:5" x14ac:dyDescent="0.3">
      <c r="A4" s="73"/>
      <c r="B4" s="73" t="s">
        <v>56</v>
      </c>
      <c r="C4" s="68"/>
      <c r="D4" s="68">
        <v>0.02</v>
      </c>
      <c r="E4" s="68"/>
    </row>
    <row r="5" spans="1:5" x14ac:dyDescent="0.3">
      <c r="A5" s="73"/>
      <c r="B5" s="73" t="s">
        <v>57</v>
      </c>
      <c r="C5" s="68"/>
      <c r="D5" s="68">
        <v>40</v>
      </c>
      <c r="E5" s="68"/>
    </row>
    <row r="6" spans="1:5" x14ac:dyDescent="0.3">
      <c r="A6" s="73"/>
      <c r="B6" s="73" t="s">
        <v>58</v>
      </c>
      <c r="C6" s="68"/>
      <c r="D6" s="68">
        <v>0.2</v>
      </c>
      <c r="E6" s="68"/>
    </row>
    <row r="7" spans="1:5" x14ac:dyDescent="0.3">
      <c r="A7" s="73"/>
      <c r="B7" s="73" t="s">
        <v>59</v>
      </c>
      <c r="C7" s="68"/>
      <c r="D7" s="68">
        <v>0</v>
      </c>
      <c r="E7" s="68"/>
    </row>
    <row r="8" spans="1:5" x14ac:dyDescent="0.3">
      <c r="A8" s="73"/>
      <c r="B8" s="73" t="s">
        <v>60</v>
      </c>
      <c r="C8" s="68"/>
      <c r="D8" s="68">
        <v>1.8</v>
      </c>
      <c r="E8" s="68"/>
    </row>
    <row r="9" spans="1:5" x14ac:dyDescent="0.3">
      <c r="A9" s="73"/>
      <c r="B9" s="73" t="s">
        <v>61</v>
      </c>
      <c r="C9" s="68"/>
      <c r="D9" s="68">
        <v>0.2</v>
      </c>
      <c r="E9" s="68"/>
    </row>
    <row r="10" spans="1:5" x14ac:dyDescent="0.3">
      <c r="A10" s="73"/>
      <c r="B10" s="73" t="s">
        <v>62</v>
      </c>
      <c r="C10" s="68"/>
      <c r="D10" s="68">
        <v>0.13</v>
      </c>
      <c r="E10" s="68"/>
    </row>
    <row r="11" spans="1:5" x14ac:dyDescent="0.3">
      <c r="A11" s="73"/>
      <c r="B11" s="73" t="s">
        <v>63</v>
      </c>
      <c r="C11" s="68"/>
      <c r="D11" s="68">
        <v>1</v>
      </c>
      <c r="E11" s="68"/>
    </row>
    <row r="12" spans="1:5" x14ac:dyDescent="0.3">
      <c r="A12" s="73"/>
      <c r="B12" s="73"/>
      <c r="C12" s="73"/>
      <c r="D12" s="73"/>
      <c r="E12" s="73"/>
    </row>
    <row r="13" spans="1:5" x14ac:dyDescent="0.3">
      <c r="A13" s="73" t="s">
        <v>64</v>
      </c>
      <c r="B13" s="73"/>
      <c r="C13" s="73"/>
      <c r="D13" s="73"/>
      <c r="E13" s="73"/>
    </row>
    <row r="14" spans="1:5" x14ac:dyDescent="0.3">
      <c r="A14" s="73"/>
      <c r="B14" s="73"/>
      <c r="C14" s="2" t="s">
        <v>54</v>
      </c>
      <c r="D14" s="2" t="s">
        <v>52</v>
      </c>
      <c r="E14" s="2" t="s">
        <v>53</v>
      </c>
    </row>
    <row r="15" spans="1:5" x14ac:dyDescent="0.3">
      <c r="A15" s="73"/>
      <c r="B15" s="73" t="s">
        <v>65</v>
      </c>
      <c r="C15" s="68"/>
      <c r="D15" s="68">
        <v>1000000</v>
      </c>
      <c r="E15" s="68"/>
    </row>
    <row r="16" spans="1:5" x14ac:dyDescent="0.3">
      <c r="A16" s="73"/>
      <c r="B16" s="73" t="s">
        <v>66</v>
      </c>
      <c r="C16" s="68"/>
      <c r="D16" s="68">
        <v>0</v>
      </c>
      <c r="E16" s="68"/>
    </row>
    <row r="17" spans="1:5" x14ac:dyDescent="0.3">
      <c r="A17" s="73"/>
      <c r="B17" s="73" t="s">
        <v>67</v>
      </c>
      <c r="C17" s="68"/>
      <c r="D17" s="68">
        <v>0</v>
      </c>
      <c r="E17" s="68"/>
    </row>
    <row r="18" spans="1:5" x14ac:dyDescent="0.3">
      <c r="A18" s="73"/>
      <c r="B18" s="73" t="s">
        <v>68</v>
      </c>
      <c r="C18" s="68"/>
      <c r="D18" s="68">
        <v>1</v>
      </c>
      <c r="E18" s="68"/>
    </row>
    <row r="19" spans="1:5" x14ac:dyDescent="0.3">
      <c r="A19" s="73"/>
      <c r="B19" s="73" t="s">
        <v>69</v>
      </c>
      <c r="C19" s="68"/>
      <c r="D19" s="68">
        <v>0</v>
      </c>
      <c r="E19" s="68"/>
    </row>
    <row r="20" spans="1:5" x14ac:dyDescent="0.3">
      <c r="A20" s="33"/>
      <c r="B20" s="33"/>
      <c r="C20" s="33"/>
      <c r="D20" s="33"/>
      <c r="E20" s="33"/>
    </row>
    <row r="21" spans="1:5" ht="15.6" x14ac:dyDescent="0.3">
      <c r="A21" s="70" t="s">
        <v>6</v>
      </c>
      <c r="B21" s="5"/>
      <c r="C21" s="5"/>
      <c r="D21" s="5"/>
      <c r="E21" s="5"/>
    </row>
    <row r="22" spans="1:5" x14ac:dyDescent="0.3">
      <c r="A22" s="5"/>
      <c r="B22" s="5"/>
      <c r="C22" s="2" t="s">
        <v>54</v>
      </c>
      <c r="D22" s="2" t="s">
        <v>52</v>
      </c>
      <c r="E22" s="2" t="s">
        <v>53</v>
      </c>
    </row>
    <row r="23" spans="1:5" x14ac:dyDescent="0.3">
      <c r="A23" s="5"/>
      <c r="B23" s="6" t="s">
        <v>36</v>
      </c>
      <c r="C23" s="68" t="s">
        <v>35</v>
      </c>
      <c r="D23" s="9"/>
      <c r="E23" s="9"/>
    </row>
    <row r="24" spans="1:5" x14ac:dyDescent="0.3">
      <c r="A24" s="5"/>
      <c r="B24" s="6" t="s">
        <v>37</v>
      </c>
      <c r="C24" s="11"/>
      <c r="D24" s="9"/>
      <c r="E24" s="9"/>
    </row>
    <row r="25" spans="1:5" x14ac:dyDescent="0.3">
      <c r="A25" s="5"/>
      <c r="B25" s="6" t="s">
        <v>38</v>
      </c>
      <c r="C25" s="11"/>
      <c r="D25" s="9"/>
      <c r="E25" s="9"/>
    </row>
    <row r="26" spans="1:5" x14ac:dyDescent="0.3">
      <c r="A26" s="5"/>
      <c r="B26" s="69" t="s">
        <v>39</v>
      </c>
      <c r="C26" s="11"/>
      <c r="D26" s="9"/>
      <c r="E26" s="9"/>
    </row>
    <row r="27" spans="1:5" x14ac:dyDescent="0.3">
      <c r="A27" s="5"/>
      <c r="B27" s="6" t="s">
        <v>40</v>
      </c>
      <c r="C27" s="11"/>
      <c r="D27" s="9"/>
      <c r="E27" s="9"/>
    </row>
    <row r="28" spans="1:5" x14ac:dyDescent="0.3">
      <c r="A28" s="5"/>
      <c r="B28" s="6" t="s">
        <v>41</v>
      </c>
      <c r="C28" s="11"/>
      <c r="D28" s="9"/>
      <c r="E28" s="9"/>
    </row>
    <row r="29" spans="1:5" x14ac:dyDescent="0.3">
      <c r="A29" s="5"/>
      <c r="B29" s="6" t="s">
        <v>42</v>
      </c>
      <c r="C29" s="11"/>
      <c r="D29" s="9"/>
      <c r="E29" s="9"/>
    </row>
    <row r="30" spans="1:5" x14ac:dyDescent="0.3">
      <c r="A30" s="5"/>
      <c r="B30" s="69" t="s">
        <v>43</v>
      </c>
      <c r="C30" s="11"/>
      <c r="D30" s="9"/>
      <c r="E30" s="9"/>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Y25"/>
  <sheetViews>
    <sheetView workbookViewId="0">
      <selection activeCell="E28" sqref="E28:E29"/>
    </sheetView>
  </sheetViews>
  <sheetFormatPr defaultColWidth="8.5546875" defaultRowHeight="14.4" x14ac:dyDescent="0.3"/>
  <cols>
    <col min="1" max="1" width="49.88671875" customWidth="1"/>
    <col min="2" max="16" width="15.5546875" customWidth="1"/>
    <col min="17" max="17" width="15.5546875" style="5" customWidth="1"/>
    <col min="18" max="23" width="8.5546875" style="5"/>
    <col min="25" max="25" width="11.44140625" style="3" bestFit="1" customWidth="1"/>
  </cols>
  <sheetData>
    <row r="1" spans="1:25" s="5" customFormat="1" x14ac:dyDescent="0.3">
      <c r="B1" s="2">
        <v>2000</v>
      </c>
      <c r="C1" s="2">
        <v>2001</v>
      </c>
      <c r="D1" s="2">
        <v>2002</v>
      </c>
      <c r="E1" s="2">
        <v>2003</v>
      </c>
      <c r="F1" s="2">
        <v>2004</v>
      </c>
      <c r="G1" s="2">
        <v>2005</v>
      </c>
      <c r="H1" s="2">
        <v>2006</v>
      </c>
      <c r="I1" s="2">
        <v>2007</v>
      </c>
      <c r="J1" s="2">
        <v>2008</v>
      </c>
      <c r="K1" s="2">
        <v>2009</v>
      </c>
      <c r="L1" s="2">
        <v>2010</v>
      </c>
      <c r="M1" s="2">
        <v>2011</v>
      </c>
      <c r="N1" s="2">
        <v>2012</v>
      </c>
      <c r="O1" s="2">
        <v>2013</v>
      </c>
      <c r="P1" s="2">
        <v>2014</v>
      </c>
      <c r="Q1" s="2">
        <v>2015</v>
      </c>
      <c r="R1" s="2">
        <v>2016</v>
      </c>
      <c r="S1" s="2">
        <v>2017</v>
      </c>
      <c r="T1" s="2">
        <v>2018</v>
      </c>
      <c r="U1" s="2">
        <v>2019</v>
      </c>
      <c r="V1" s="2">
        <v>2020</v>
      </c>
      <c r="W1" s="2">
        <v>2021</v>
      </c>
      <c r="X1" s="38"/>
      <c r="Y1" s="2" t="s">
        <v>1</v>
      </c>
    </row>
    <row r="2" spans="1:25" s="5" customFormat="1" x14ac:dyDescent="0.3">
      <c r="A2" s="34" t="str">
        <f>WB!C485</f>
        <v>Inflation, consumer prices (annual %)</v>
      </c>
      <c r="B2" s="191">
        <f>WB!AS485</f>
        <v>168.62023589825901</v>
      </c>
      <c r="C2" s="191">
        <f>WB!AT485</f>
        <v>61.134933123524803</v>
      </c>
      <c r="D2" s="191">
        <f>WB!AU485</f>
        <v>42.537548125633201</v>
      </c>
      <c r="E2" s="191">
        <f>WB!AV485</f>
        <v>28.3978399335364</v>
      </c>
      <c r="F2" s="191">
        <f>WB!AW485</f>
        <v>18.108242477104199</v>
      </c>
      <c r="G2" s="191">
        <f>WB!AX485</f>
        <v>10.3388794567063</v>
      </c>
      <c r="H2" s="191">
        <f>WB!AY485</f>
        <v>7.03302928468558</v>
      </c>
      <c r="I2" s="191">
        <f>WB!AZ485</f>
        <v>8.4215003915679407</v>
      </c>
      <c r="J2" s="191">
        <f>WB!BA485</f>
        <v>14.837876482825401</v>
      </c>
      <c r="K2" s="191">
        <f>WB!BB485</f>
        <v>12.945656341040101</v>
      </c>
      <c r="L2" s="191">
        <f>WB!BC485</f>
        <v>7.7357480431251</v>
      </c>
      <c r="M2" s="191">
        <f>WB!BD485</f>
        <v>53.228698311817297</v>
      </c>
      <c r="N2" s="191">
        <f>WB!BE485</f>
        <v>59.219736023251897</v>
      </c>
      <c r="O2" s="191">
        <f>WB!BF485</f>
        <v>18.312261037787302</v>
      </c>
      <c r="P2" s="191">
        <f>WB!BG485</f>
        <v>18.119554352673401</v>
      </c>
      <c r="Q2" s="191">
        <f>WB!BH485</f>
        <v>13.5344897649735</v>
      </c>
      <c r="R2" s="191"/>
      <c r="S2" s="20"/>
      <c r="T2" s="20"/>
      <c r="U2" s="20"/>
      <c r="V2" s="20"/>
      <c r="W2" s="20"/>
      <c r="X2" s="2" t="s">
        <v>2</v>
      </c>
      <c r="Y2" s="16"/>
    </row>
    <row r="3" spans="1:25" s="59" customFormat="1" x14ac:dyDescent="0.3">
      <c r="A3" s="57"/>
      <c r="B3" s="53"/>
      <c r="C3" s="53"/>
      <c r="D3" s="53"/>
      <c r="E3" s="53"/>
      <c r="F3" s="53"/>
      <c r="G3" s="53"/>
      <c r="H3" s="53"/>
      <c r="I3" s="53"/>
      <c r="J3" s="53"/>
      <c r="K3" s="53"/>
      <c r="L3" s="53"/>
      <c r="M3" s="53"/>
      <c r="N3" s="53"/>
      <c r="O3" s="53"/>
      <c r="P3" s="53"/>
      <c r="Q3" s="53"/>
      <c r="R3" s="53"/>
      <c r="S3" s="53"/>
      <c r="T3" s="53"/>
      <c r="U3" s="53"/>
      <c r="V3" s="53"/>
      <c r="W3" s="53"/>
      <c r="X3" s="32"/>
      <c r="Y3" s="67"/>
    </row>
    <row r="4" spans="1:25" s="59" customFormat="1" x14ac:dyDescent="0.3">
      <c r="A4" s="57" t="s">
        <v>28</v>
      </c>
      <c r="B4" s="191">
        <f>WB!AS856</f>
        <v>157.78489107111699</v>
      </c>
      <c r="C4" s="191">
        <f>WB!AT856</f>
        <v>276.96663459593901</v>
      </c>
      <c r="D4" s="191">
        <f>WB!AU856</f>
        <v>395.23988818972498</v>
      </c>
      <c r="E4" s="191">
        <f>WB!AV856</f>
        <v>506.42217493078402</v>
      </c>
      <c r="F4" s="191">
        <f>WB!AW856</f>
        <v>604.62842838159304</v>
      </c>
      <c r="G4" s="191">
        <f>WB!AX856</f>
        <v>696.91530155584803</v>
      </c>
      <c r="H4" s="191">
        <f>WB!AY856</f>
        <v>748.81831704423496</v>
      </c>
      <c r="I4" s="191">
        <f>WB!AZ856</f>
        <v>823.30071893506295</v>
      </c>
      <c r="J4" s="191">
        <f>WB!BA856</f>
        <v>978.75257790149999</v>
      </c>
      <c r="K4" s="191">
        <f>WB!BB856</f>
        <v>1026.58677155692</v>
      </c>
      <c r="L4" s="191">
        <f>WB!BC856</f>
        <v>1126.48683926481</v>
      </c>
      <c r="M4" s="191">
        <f>WB!BD856</f>
        <v>1889.3076975127401</v>
      </c>
      <c r="N4" s="191">
        <f>WB!BE856</f>
        <v>3256.11992356785</v>
      </c>
      <c r="O4" s="191">
        <f>WB!BF856</f>
        <v>3884.9985568601301</v>
      </c>
      <c r="P4" s="191">
        <f>WB!BG856</f>
        <v>4520.3665215697301</v>
      </c>
      <c r="Q4" s="191"/>
      <c r="R4" s="20"/>
      <c r="S4" s="20"/>
      <c r="T4" s="20"/>
      <c r="U4" s="20"/>
      <c r="V4" s="20"/>
      <c r="W4" s="20"/>
      <c r="X4" s="2" t="s">
        <v>2</v>
      </c>
      <c r="Y4" s="66"/>
    </row>
    <row r="5" spans="1:25" s="5" customFormat="1" x14ac:dyDescent="0.3">
      <c r="A5" s="34" t="s">
        <v>3151</v>
      </c>
      <c r="B5" s="203">
        <f>WB!AS855</f>
        <v>876.75</v>
      </c>
      <c r="C5" s="203">
        <f>WB!AT855</f>
        <v>1390</v>
      </c>
      <c r="D5" s="203">
        <f>WB!AU855</f>
        <v>1790.9166666666699</v>
      </c>
      <c r="E5" s="203">
        <f>WB!AV855</f>
        <v>2051.2708333333298</v>
      </c>
      <c r="F5" s="203">
        <f>WB!AW855</f>
        <v>2160.2575000000002</v>
      </c>
      <c r="G5" s="203">
        <f>WB!AX855</f>
        <v>2153.8200000000002</v>
      </c>
      <c r="H5" s="203">
        <f>WB!AY855</f>
        <v>2144.5641666666702</v>
      </c>
      <c r="I5" s="203">
        <f>WB!AZ855</f>
        <v>2146.0783333333302</v>
      </c>
      <c r="J5" s="203">
        <f>WB!BA855</f>
        <v>2136.3975</v>
      </c>
      <c r="K5" s="203">
        <f>WB!BB855</f>
        <v>2793.0492178846898</v>
      </c>
      <c r="L5" s="203">
        <f>WB!BC855</f>
        <v>2978.51</v>
      </c>
      <c r="M5" s="203">
        <f>WB!BD855</f>
        <v>4974.6333333333296</v>
      </c>
      <c r="N5" s="203">
        <f>WB!BE855</f>
        <v>8336.8983333333308</v>
      </c>
      <c r="O5" s="203">
        <f>WB!BF855</f>
        <v>8880.0524999999998</v>
      </c>
      <c r="P5" s="203">
        <f>WB!BG855</f>
        <v>10224.102500000001</v>
      </c>
    </row>
    <row r="6" spans="1:25" x14ac:dyDescent="0.3">
      <c r="A6" s="1" t="s">
        <v>4</v>
      </c>
      <c r="B6" s="87">
        <f>WB!AS803</f>
        <v>12736856485.106791</v>
      </c>
      <c r="C6" s="87">
        <f>WB!AT803</f>
        <v>12354820143.884892</v>
      </c>
      <c r="D6" s="87">
        <f>WB!AU803</f>
        <v>14594925392.969078</v>
      </c>
      <c r="E6" s="87">
        <f>WB!AV803</f>
        <v>17825436034.536636</v>
      </c>
      <c r="F6" s="87">
        <f>WB!AW803</f>
        <v>23141587717.763344</v>
      </c>
      <c r="G6" s="87">
        <f>WB!AX803</f>
        <v>30210091836.829445</v>
      </c>
      <c r="H6" s="87">
        <f>WB!AY803</f>
        <v>36961821893.697563</v>
      </c>
      <c r="I6" s="87">
        <f>WB!AZ803</f>
        <v>45275747860.644218</v>
      </c>
      <c r="J6" s="87">
        <f>WB!BA803</f>
        <v>60752177438.889542</v>
      </c>
      <c r="K6" s="87">
        <f>WB!BB803</f>
        <v>49208656976.038956</v>
      </c>
      <c r="L6" s="87">
        <f>WB!BC803</f>
        <v>55220932613.957985</v>
      </c>
      <c r="M6" s="87">
        <f>WB!BD803</f>
        <v>59734593904.64016</v>
      </c>
      <c r="N6" s="87">
        <f>WB!BE803</f>
        <v>63615445566.848282</v>
      </c>
      <c r="O6" s="87">
        <f>WB!BF803</f>
        <v>73097619636.820862</v>
      </c>
      <c r="P6" s="87">
        <f>WB!BG803</f>
        <v>76139250364.518539</v>
      </c>
      <c r="Q6" s="87">
        <f>WB!BH808</f>
        <v>0</v>
      </c>
      <c r="R6" s="20"/>
      <c r="S6" s="20"/>
      <c r="T6" s="20"/>
      <c r="U6" s="20"/>
      <c r="V6" s="20"/>
      <c r="W6" s="20"/>
      <c r="X6" s="2" t="s">
        <v>2</v>
      </c>
      <c r="Y6" s="66"/>
    </row>
    <row r="7" spans="1:25" x14ac:dyDescent="0.3">
      <c r="B7" s="202"/>
      <c r="C7" s="202"/>
      <c r="D7" s="202"/>
      <c r="E7" s="202"/>
      <c r="F7" s="202"/>
      <c r="G7" s="202"/>
      <c r="H7" s="202"/>
      <c r="I7" s="202"/>
      <c r="J7" s="202"/>
      <c r="K7" s="202"/>
      <c r="L7" s="202"/>
      <c r="M7" s="202"/>
      <c r="N7" s="202"/>
      <c r="O7" s="202"/>
      <c r="P7" s="202"/>
    </row>
    <row r="8" spans="1:25" x14ac:dyDescent="0.3">
      <c r="A8" s="34" t="s">
        <v>5</v>
      </c>
      <c r="B8" s="87">
        <f>WB!AS512*Macroeconomics!B6/100</f>
        <v>3653092422.153913</v>
      </c>
      <c r="C8" s="87">
        <f>WB!AT512*Macroeconomics!C6/100</f>
        <v>3518179856.1151075</v>
      </c>
      <c r="D8" s="87">
        <f>WB!AU512*Macroeconomics!D6/100</f>
        <v>3877538713.4077125</v>
      </c>
      <c r="E8" s="87">
        <f>WB!AV512*Macroeconomics!E6/100</f>
        <v>5226947780.1811657</v>
      </c>
      <c r="F8" s="87">
        <f>WB!AW512*Macroeconomics!F6/100</f>
        <v>7274731999.6037512</v>
      </c>
      <c r="G8" s="87">
        <f>WB!AX512*Macroeconomics!G6/100</f>
        <v>10204536126.510107</v>
      </c>
      <c r="H8" s="87">
        <f>WB!AY512*Macroeconomics!H6/100</f>
        <v>13732089717.808403</v>
      </c>
      <c r="I8" s="87">
        <f>WB!AZ512*Macroeconomics!I6/100</f>
        <v>17318568719.044411</v>
      </c>
      <c r="J8" s="87">
        <f>WB!BA512*Macroeconomics!J6/100</f>
        <v>23627599604.942432</v>
      </c>
      <c r="K8" s="87">
        <f>WB!BB512*Macroeconomics!K6/100</f>
        <v>17347516051.632748</v>
      </c>
      <c r="L8" s="87">
        <f>WB!BC512*Macroeconomics!L6/100</f>
        <v>17350093949.995132</v>
      </c>
      <c r="M8" s="87">
        <f>WB!BD512*Macroeconomics!M6/100</f>
        <v>17332594143.170311</v>
      </c>
      <c r="N8" s="87">
        <f>WB!BE512*Macroeconomics!N6/100</f>
        <v>19074928645.825027</v>
      </c>
      <c r="O8" s="87"/>
      <c r="P8" s="87"/>
      <c r="Q8" s="20"/>
      <c r="R8" s="20"/>
      <c r="S8" s="20"/>
      <c r="T8" s="20"/>
      <c r="U8" s="20"/>
      <c r="V8" s="20"/>
      <c r="W8" s="20"/>
      <c r="X8" s="2" t="s">
        <v>2</v>
      </c>
      <c r="Y8" s="66"/>
    </row>
    <row r="10" spans="1:25" x14ac:dyDescent="0.3">
      <c r="A10" s="34" t="s">
        <v>0</v>
      </c>
      <c r="B10" s="87">
        <f>WB!AS539*Macroeconomics!B6/100</f>
        <v>3227540462.0102663</v>
      </c>
      <c r="C10" s="87">
        <f>WB!AT539*Macroeconomics!C6/100</f>
        <v>3319870503.5971222</v>
      </c>
      <c r="D10" s="87">
        <f>WB!AU539*Macroeconomics!D6/100</f>
        <v>3601791707.8234224</v>
      </c>
      <c r="E10" s="87">
        <f>WB!AV539*Macroeconomics!E6/100</f>
        <v>5029057647.6730766</v>
      </c>
      <c r="F10" s="87">
        <f>WB!AW539*Macroeconomics!F6/100</f>
        <v>6773514089.5207882</v>
      </c>
      <c r="G10" s="87">
        <f>WB!AX539*Macroeconomics!G6/100</f>
        <v>9138783185.22439</v>
      </c>
      <c r="H10" s="87">
        <f>WB!AY539*Macroeconomics!H6/100</f>
        <v>11980614513.662029</v>
      </c>
      <c r="I10" s="87">
        <f>WB!AZ539*Macroeconomics!I6/100</f>
        <v>15691570107.204382</v>
      </c>
      <c r="J10" s="87">
        <f>WB!BA539*Macroeconomics!J6/100</f>
        <v>20625583641.621002</v>
      </c>
      <c r="K10" s="87">
        <f>WB!BB539*Macroeconomics!K6/100</f>
        <v>16164361515.722673</v>
      </c>
      <c r="L10" s="87">
        <f>WB!BC539*Macroeconomics!L6/100</f>
        <v>17288316362.799519</v>
      </c>
      <c r="M10" s="87">
        <f>WB!BD539*Macroeconomics!M6/100</f>
        <v>15718083180.121033</v>
      </c>
      <c r="N10" s="87">
        <f>WB!BE539*Macroeconomics!N6/100</f>
        <v>18143978078.753819</v>
      </c>
      <c r="O10" s="87"/>
      <c r="P10" s="87"/>
      <c r="Q10" s="20"/>
      <c r="R10" s="20"/>
      <c r="S10" s="20"/>
      <c r="T10" s="20"/>
      <c r="U10" s="20"/>
      <c r="V10" s="20"/>
      <c r="W10" s="20"/>
      <c r="X10" s="2" t="s">
        <v>2</v>
      </c>
      <c r="Y10" s="66"/>
    </row>
    <row r="12" spans="1:25" x14ac:dyDescent="0.3">
      <c r="A12" s="34" t="s">
        <v>3152</v>
      </c>
      <c r="B12" s="87">
        <f>'NHA all'!I24*1000000</f>
        <v>746000000</v>
      </c>
      <c r="C12" s="87">
        <f>'NHA all'!E24*1000000</f>
        <v>904000000</v>
      </c>
      <c r="D12" s="87">
        <f>'NHA all'!F24*1000000</f>
        <v>929000000</v>
      </c>
      <c r="E12" s="87">
        <f>'NHA all'!G24*1000000</f>
        <v>907000000</v>
      </c>
      <c r="F12" s="87">
        <f>'NHA all'!H24*1000000</f>
        <v>748000000</v>
      </c>
      <c r="G12" s="87">
        <f>'NHA all'!I24*1000000</f>
        <v>746000000</v>
      </c>
      <c r="H12" s="87">
        <f>'NHA all'!J24*1000000</f>
        <v>813000000</v>
      </c>
      <c r="I12" s="87">
        <f>'NHA all'!K24*1000000</f>
        <v>941000000</v>
      </c>
      <c r="J12" s="87">
        <f>'NHA all'!L24*1000000</f>
        <v>1169000000</v>
      </c>
      <c r="K12" s="87">
        <f>'NHA all'!M24*1000000</f>
        <v>1525000000</v>
      </c>
      <c r="L12" s="87">
        <f>'NHA all'!N24*1000000</f>
        <v>2081000000</v>
      </c>
      <c r="M12" s="87">
        <f>'NHA all'!O24*1000000</f>
        <v>2343000000</v>
      </c>
      <c r="N12" s="87">
        <f>'NHA all'!P24*1000000</f>
        <v>2914000000</v>
      </c>
      <c r="O12" s="9"/>
      <c r="P12" s="9"/>
      <c r="Q12" s="20"/>
      <c r="R12" s="20"/>
      <c r="S12" s="20"/>
      <c r="T12" s="20"/>
      <c r="U12" s="20"/>
      <c r="V12" s="20"/>
      <c r="W12" s="20"/>
      <c r="X12" s="2" t="s">
        <v>2</v>
      </c>
      <c r="Y12" s="66"/>
    </row>
    <row r="14" spans="1:25" x14ac:dyDescent="0.3">
      <c r="A14" s="34" t="s">
        <v>29</v>
      </c>
      <c r="B14" s="18">
        <f>'NHA all'!I25*1000000</f>
        <v>563000000</v>
      </c>
      <c r="C14" s="18">
        <f>'NHA all'!J25*1000000</f>
        <v>582000000</v>
      </c>
      <c r="D14" s="18">
        <f>'NHA all'!K25*1000000</f>
        <v>663000000</v>
      </c>
      <c r="E14" s="18">
        <f>'NHA all'!L25*1000000</f>
        <v>863000000</v>
      </c>
      <c r="F14" s="18">
        <f>'NHA all'!M25*1000000</f>
        <v>1139000000</v>
      </c>
      <c r="G14" s="18">
        <f>'NHA all'!N25*1000000</f>
        <v>1518000000</v>
      </c>
      <c r="H14" s="18">
        <f>'NHA all'!O25*1000000</f>
        <v>1645000000</v>
      </c>
      <c r="I14" s="18">
        <f>'NHA all'!P25*1000000</f>
        <v>2015000000</v>
      </c>
      <c r="J14" s="18">
        <f>'NHA all'!Q25*1000000</f>
        <v>2350000000</v>
      </c>
      <c r="K14" s="18">
        <f>'NHA all'!R25*1000000</f>
        <v>1906000000</v>
      </c>
      <c r="L14" s="18">
        <f>'NHA all'!S25*1000000</f>
        <v>2378000000</v>
      </c>
      <c r="M14" s="18">
        <f>'NHA all'!T25*1000000</f>
        <v>1961000000</v>
      </c>
      <c r="N14" s="18">
        <f>'NHA all'!U25*1000000</f>
        <v>2461000000</v>
      </c>
      <c r="O14" s="9"/>
      <c r="P14" s="9"/>
      <c r="Q14" s="20"/>
      <c r="R14" s="20"/>
      <c r="S14" s="20"/>
      <c r="T14" s="20"/>
      <c r="U14" s="20"/>
      <c r="V14" s="20"/>
      <c r="W14" s="20"/>
      <c r="X14" s="2" t="s">
        <v>2</v>
      </c>
      <c r="Y14" s="66"/>
    </row>
    <row r="16" spans="1:25" x14ac:dyDescent="0.3">
      <c r="A16" s="169" t="s">
        <v>30</v>
      </c>
      <c r="B16" s="9"/>
      <c r="C16" s="9"/>
      <c r="D16" s="9"/>
      <c r="E16" s="9"/>
      <c r="F16" s="9"/>
      <c r="G16" s="9"/>
      <c r="H16" s="9"/>
      <c r="I16" s="9"/>
      <c r="J16" s="9"/>
      <c r="K16" s="9"/>
      <c r="L16" s="9"/>
      <c r="M16" s="9"/>
      <c r="N16" s="9"/>
      <c r="O16" s="87">
        <f>'NHA TB'!D59</f>
        <v>63770555.762636475</v>
      </c>
      <c r="P16" s="18">
        <f>'NHA TB'!D60</f>
        <v>66133562.856388338</v>
      </c>
      <c r="Q16" s="189">
        <f>'NHA TB'!D61</f>
        <v>45248427.728243127</v>
      </c>
      <c r="R16" s="20"/>
      <c r="S16" s="20"/>
      <c r="T16" s="20"/>
      <c r="U16" s="20"/>
      <c r="V16" s="20"/>
      <c r="W16" s="20"/>
      <c r="X16" s="2" t="s">
        <v>2</v>
      </c>
      <c r="Y16" s="66"/>
    </row>
    <row r="18" spans="1:25" x14ac:dyDescent="0.3">
      <c r="A18" s="169" t="s">
        <v>31</v>
      </c>
      <c r="B18" s="9"/>
      <c r="C18" s="9"/>
      <c r="D18" s="9"/>
      <c r="E18" s="9"/>
      <c r="F18" s="9"/>
      <c r="G18" s="9"/>
      <c r="H18" s="9"/>
      <c r="I18" s="9"/>
      <c r="J18" s="9"/>
      <c r="K18" s="9"/>
      <c r="L18" s="9"/>
      <c r="M18" s="9"/>
      <c r="N18" s="9"/>
      <c r="O18" s="9"/>
      <c r="P18" s="9"/>
      <c r="Q18" s="20"/>
      <c r="R18" s="20"/>
      <c r="S18" s="20"/>
      <c r="T18" s="20"/>
      <c r="U18" s="20"/>
      <c r="V18" s="20"/>
      <c r="W18" s="20"/>
      <c r="X18" s="2" t="s">
        <v>2</v>
      </c>
      <c r="Y18" s="66"/>
    </row>
    <row r="20" spans="1:25" x14ac:dyDescent="0.3">
      <c r="A20" s="169" t="s">
        <v>32</v>
      </c>
      <c r="B20" s="9"/>
      <c r="C20" s="9"/>
      <c r="D20" s="9"/>
      <c r="E20" s="9"/>
      <c r="F20" s="9"/>
      <c r="G20" s="9"/>
      <c r="H20" s="9"/>
      <c r="I20" s="9"/>
      <c r="J20" s="9"/>
      <c r="K20" s="9"/>
      <c r="L20" s="9"/>
      <c r="M20" s="9"/>
      <c r="N20" s="9"/>
      <c r="O20" s="9"/>
      <c r="P20" s="9"/>
      <c r="Q20" s="20"/>
      <c r="R20" s="20"/>
      <c r="S20" s="20"/>
      <c r="T20" s="20"/>
      <c r="U20" s="20"/>
      <c r="V20" s="20"/>
      <c r="W20" s="20"/>
      <c r="X20" s="2" t="s">
        <v>2</v>
      </c>
      <c r="Y20" s="66"/>
    </row>
    <row r="22" spans="1:25" x14ac:dyDescent="0.3">
      <c r="A22" s="169" t="s">
        <v>33</v>
      </c>
      <c r="B22" s="9"/>
      <c r="C22" s="9"/>
      <c r="D22" s="9"/>
      <c r="E22" s="9"/>
      <c r="F22" s="9"/>
      <c r="G22" s="9"/>
      <c r="H22" s="9"/>
      <c r="I22" s="9"/>
      <c r="J22" s="9"/>
      <c r="K22" s="9"/>
      <c r="L22" s="9"/>
      <c r="M22" s="9"/>
      <c r="N22" s="9"/>
      <c r="O22" s="87">
        <f>'NHA TB'!E59</f>
        <v>300401.1238675458</v>
      </c>
      <c r="P22" s="18">
        <f>'NHA TB'!E60</f>
        <v>704713.3733042517</v>
      </c>
      <c r="Q22" s="189">
        <f>'NHA TB'!E61</f>
        <v>325241.74306166021</v>
      </c>
      <c r="R22" s="20"/>
      <c r="S22" s="20"/>
      <c r="T22" s="20"/>
      <c r="U22" s="20"/>
      <c r="V22" s="20"/>
      <c r="W22" s="20"/>
      <c r="X22" s="2" t="s">
        <v>2</v>
      </c>
      <c r="Y22" s="66"/>
    </row>
    <row r="24" spans="1:25" x14ac:dyDescent="0.3">
      <c r="A24" s="57" t="s">
        <v>34</v>
      </c>
      <c r="B24" s="9"/>
      <c r="C24" s="9"/>
      <c r="D24" s="9"/>
      <c r="E24" s="9"/>
      <c r="F24" s="9"/>
      <c r="G24" s="9"/>
      <c r="H24" s="9"/>
      <c r="I24" s="9"/>
      <c r="J24" s="9"/>
      <c r="K24" s="9"/>
      <c r="L24" s="9"/>
      <c r="M24" s="9"/>
      <c r="N24" s="9"/>
      <c r="O24" s="9"/>
      <c r="P24" s="9"/>
      <c r="Q24" s="20"/>
      <c r="R24" s="20"/>
      <c r="S24" s="20"/>
      <c r="T24" s="20"/>
      <c r="U24" s="20"/>
      <c r="V24" s="20"/>
      <c r="W24" s="20"/>
      <c r="X24" s="2" t="s">
        <v>2</v>
      </c>
      <c r="Y24" s="66"/>
    </row>
    <row r="25" spans="1:25" x14ac:dyDescent="0.3">
      <c r="B25" s="190" t="s">
        <v>3134</v>
      </c>
    </row>
  </sheetData>
  <phoneticPr fontId="1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AG39"/>
  <sheetViews>
    <sheetView topLeftCell="A4" zoomScaleNormal="100" workbookViewId="0">
      <selection activeCell="A23" sqref="A23"/>
    </sheetView>
  </sheetViews>
  <sheetFormatPr defaultColWidth="8.5546875" defaultRowHeight="14.4" x14ac:dyDescent="0.3"/>
  <cols>
    <col min="1" max="1" width="59.5546875" style="5" customWidth="1"/>
    <col min="2" max="2" width="13.88671875" style="3" bestFit="1" customWidth="1"/>
    <col min="3" max="10" width="8.5546875" style="5"/>
    <col min="11" max="15" width="9" style="5" bestFit="1" customWidth="1"/>
    <col min="16" max="20" width="8.5546875" style="5"/>
    <col min="21" max="21" width="11.5546875" style="5" bestFit="1" customWidth="1"/>
    <col min="22" max="16384" width="8.5546875" style="5"/>
  </cols>
  <sheetData>
    <row r="1" spans="1:21" x14ac:dyDescent="0.3">
      <c r="A1" s="1"/>
    </row>
    <row r="2" spans="1:21" x14ac:dyDescent="0.3">
      <c r="A2" s="116" t="s">
        <v>200</v>
      </c>
      <c r="C2" s="2">
        <v>2000</v>
      </c>
      <c r="D2" s="2">
        <v>2001</v>
      </c>
      <c r="E2" s="2">
        <v>2002</v>
      </c>
      <c r="F2" s="2">
        <v>2003</v>
      </c>
      <c r="G2" s="2">
        <v>2004</v>
      </c>
      <c r="H2" s="2">
        <v>2005</v>
      </c>
      <c r="I2" s="2">
        <v>2006</v>
      </c>
      <c r="J2" s="2">
        <v>2007</v>
      </c>
      <c r="K2" s="2">
        <v>2008</v>
      </c>
      <c r="L2" s="2">
        <v>2009</v>
      </c>
      <c r="M2" s="2">
        <v>2010</v>
      </c>
      <c r="N2" s="2">
        <v>2011</v>
      </c>
      <c r="O2" s="2">
        <v>2012</v>
      </c>
      <c r="P2" s="2">
        <v>2013</v>
      </c>
      <c r="Q2" s="2">
        <v>2014</v>
      </c>
      <c r="R2" s="2">
        <v>2015</v>
      </c>
      <c r="S2" s="2">
        <v>2016</v>
      </c>
      <c r="U2" s="6" t="s">
        <v>1</v>
      </c>
    </row>
    <row r="3" spans="1:21" x14ac:dyDescent="0.3">
      <c r="B3" s="1" t="s">
        <v>8</v>
      </c>
      <c r="C3" s="127">
        <f>C21</f>
        <v>1102.5999999999999</v>
      </c>
      <c r="D3" s="127">
        <f t="shared" ref="D3:R3" si="0">D21</f>
        <v>1102.5999999999999</v>
      </c>
      <c r="E3" s="127">
        <f t="shared" si="0"/>
        <v>1102.5999999999999</v>
      </c>
      <c r="F3" s="127">
        <f t="shared" si="0"/>
        <v>1102.5999999999999</v>
      </c>
      <c r="G3" s="127">
        <f t="shared" si="0"/>
        <v>1102.5999999999999</v>
      </c>
      <c r="H3" s="127">
        <f t="shared" si="0"/>
        <v>820.2</v>
      </c>
      <c r="I3" s="127">
        <f t="shared" si="0"/>
        <v>820.2</v>
      </c>
      <c r="J3" s="127">
        <f t="shared" si="0"/>
        <v>820.2</v>
      </c>
      <c r="K3" s="127">
        <f t="shared" si="0"/>
        <v>820.2</v>
      </c>
      <c r="L3" s="127">
        <f t="shared" si="0"/>
        <v>820.2</v>
      </c>
      <c r="M3" s="127">
        <f t="shared" si="0"/>
        <v>609.4</v>
      </c>
      <c r="N3" s="127">
        <f t="shared" si="0"/>
        <v>609.4</v>
      </c>
      <c r="O3" s="127">
        <f t="shared" si="0"/>
        <v>609.4</v>
      </c>
      <c r="P3" s="127">
        <f t="shared" si="0"/>
        <v>609.4</v>
      </c>
      <c r="Q3" s="127">
        <f t="shared" si="0"/>
        <v>609.4</v>
      </c>
      <c r="R3" s="127">
        <f t="shared" si="0"/>
        <v>547.6</v>
      </c>
      <c r="S3" s="123"/>
      <c r="T3" s="2" t="s">
        <v>2</v>
      </c>
      <c r="U3" s="121"/>
    </row>
    <row r="4" spans="1:21" x14ac:dyDescent="0.3">
      <c r="B4" s="1" t="s">
        <v>9</v>
      </c>
      <c r="C4" s="127">
        <f t="shared" ref="C4:R5" si="1">C22</f>
        <v>345</v>
      </c>
      <c r="D4" s="127">
        <f t="shared" si="1"/>
        <v>345</v>
      </c>
      <c r="E4" s="127">
        <f t="shared" si="1"/>
        <v>345</v>
      </c>
      <c r="F4" s="127">
        <f t="shared" si="1"/>
        <v>345</v>
      </c>
      <c r="G4" s="127">
        <f t="shared" si="1"/>
        <v>345</v>
      </c>
      <c r="H4" s="127">
        <f t="shared" si="1"/>
        <v>228.4</v>
      </c>
      <c r="I4" s="127">
        <f t="shared" si="1"/>
        <v>228.4</v>
      </c>
      <c r="J4" s="127">
        <f t="shared" si="1"/>
        <v>228.4</v>
      </c>
      <c r="K4" s="127">
        <f t="shared" si="1"/>
        <v>228.4</v>
      </c>
      <c r="L4" s="127">
        <f t="shared" si="1"/>
        <v>228.4</v>
      </c>
      <c r="M4" s="127">
        <f t="shared" si="1"/>
        <v>192.60000000000002</v>
      </c>
      <c r="N4" s="127">
        <f t="shared" si="1"/>
        <v>192.60000000000002</v>
      </c>
      <c r="O4" s="127">
        <f t="shared" si="1"/>
        <v>192.60000000000002</v>
      </c>
      <c r="P4" s="127">
        <f t="shared" si="1"/>
        <v>192.60000000000002</v>
      </c>
      <c r="Q4" s="127">
        <f t="shared" si="1"/>
        <v>192.60000000000002</v>
      </c>
      <c r="R4" s="127">
        <f t="shared" si="1"/>
        <v>195</v>
      </c>
      <c r="S4" s="124"/>
      <c r="T4" s="2" t="s">
        <v>2</v>
      </c>
      <c r="U4" s="121"/>
    </row>
    <row r="5" spans="1:21" x14ac:dyDescent="0.3">
      <c r="B5" s="1" t="s">
        <v>10</v>
      </c>
      <c r="C5" s="127">
        <f t="shared" si="1"/>
        <v>149632.60000000003</v>
      </c>
      <c r="D5" s="127">
        <f t="shared" si="1"/>
        <v>149632.60000000003</v>
      </c>
      <c r="E5" s="127">
        <f t="shared" si="1"/>
        <v>149632.60000000003</v>
      </c>
      <c r="F5" s="127">
        <f t="shared" si="1"/>
        <v>149632.60000000003</v>
      </c>
      <c r="G5" s="127">
        <f t="shared" si="1"/>
        <v>149632.60000000003</v>
      </c>
      <c r="H5" s="127">
        <f t="shared" si="1"/>
        <v>143789.20000000001</v>
      </c>
      <c r="I5" s="127">
        <f t="shared" si="1"/>
        <v>143789.20000000001</v>
      </c>
      <c r="J5" s="127">
        <f t="shared" si="1"/>
        <v>143789.20000000001</v>
      </c>
      <c r="K5" s="127">
        <f t="shared" si="1"/>
        <v>143789.20000000001</v>
      </c>
      <c r="L5" s="127">
        <f t="shared" si="1"/>
        <v>143789.20000000001</v>
      </c>
      <c r="M5" s="127">
        <f t="shared" si="1"/>
        <v>133688.79999999996</v>
      </c>
      <c r="N5" s="127">
        <f t="shared" si="1"/>
        <v>133688.79999999996</v>
      </c>
      <c r="O5" s="127">
        <f t="shared" si="1"/>
        <v>133688.79999999996</v>
      </c>
      <c r="P5" s="127">
        <f t="shared" si="1"/>
        <v>133688.79999999996</v>
      </c>
      <c r="Q5" s="127">
        <f t="shared" si="1"/>
        <v>133688.79999999996</v>
      </c>
      <c r="R5" s="127">
        <f t="shared" si="1"/>
        <v>136931.40000000002</v>
      </c>
      <c r="S5" s="125"/>
      <c r="T5" s="2" t="s">
        <v>2</v>
      </c>
      <c r="U5" s="121"/>
    </row>
    <row r="8" spans="1:21" x14ac:dyDescent="0.3">
      <c r="A8" s="1" t="s">
        <v>199</v>
      </c>
    </row>
    <row r="9" spans="1:21" x14ac:dyDescent="0.3">
      <c r="B9" s="1" t="s">
        <v>8</v>
      </c>
      <c r="C9" s="121"/>
      <c r="D9" s="121"/>
      <c r="E9" s="122"/>
      <c r="F9" s="122"/>
      <c r="G9" s="122"/>
      <c r="H9" s="122">
        <v>1</v>
      </c>
      <c r="I9" s="122"/>
      <c r="J9" s="122"/>
      <c r="K9" s="122">
        <v>1</v>
      </c>
      <c r="L9" s="122"/>
      <c r="M9" s="122"/>
      <c r="N9" s="122"/>
      <c r="O9" s="122"/>
      <c r="P9" s="122"/>
      <c r="Q9" s="121"/>
      <c r="R9" s="121"/>
      <c r="S9" s="123"/>
      <c r="T9" s="2" t="s">
        <v>2</v>
      </c>
      <c r="U9" s="121"/>
    </row>
    <row r="10" spans="1:21" x14ac:dyDescent="0.3">
      <c r="B10" s="1" t="s">
        <v>9</v>
      </c>
      <c r="C10" s="122"/>
      <c r="D10" s="122"/>
      <c r="E10" s="122"/>
      <c r="F10" s="122"/>
      <c r="G10" s="122"/>
      <c r="H10" s="122"/>
      <c r="I10" s="122">
        <v>1</v>
      </c>
      <c r="J10" s="122"/>
      <c r="K10" s="122"/>
      <c r="L10" s="122"/>
      <c r="M10" s="122">
        <v>1</v>
      </c>
      <c r="N10" s="122"/>
      <c r="O10" s="122"/>
      <c r="P10" s="122"/>
      <c r="Q10" s="122"/>
      <c r="R10" s="122"/>
      <c r="S10" s="124"/>
      <c r="T10" s="2" t="s">
        <v>2</v>
      </c>
      <c r="U10" s="121"/>
    </row>
    <row r="11" spans="1:21" x14ac:dyDescent="0.3">
      <c r="B11" s="1" t="s">
        <v>10</v>
      </c>
      <c r="C11" s="122">
        <v>726</v>
      </c>
      <c r="D11" s="122">
        <v>827</v>
      </c>
      <c r="E11" s="122">
        <v>938</v>
      </c>
      <c r="F11" s="122">
        <v>1023</v>
      </c>
      <c r="G11" s="122">
        <v>1087</v>
      </c>
      <c r="H11" s="122">
        <v>1185</v>
      </c>
      <c r="I11" s="122">
        <v>976</v>
      </c>
      <c r="J11" s="122">
        <v>898</v>
      </c>
      <c r="K11" s="122">
        <v>830</v>
      </c>
      <c r="L11" s="122">
        <v>764</v>
      </c>
      <c r="M11" s="122">
        <v>775</v>
      </c>
      <c r="N11" s="122">
        <v>737</v>
      </c>
      <c r="O11" s="122">
        <v>649</v>
      </c>
      <c r="P11" s="122">
        <v>547</v>
      </c>
      <c r="Q11" s="122">
        <v>445</v>
      </c>
      <c r="R11" s="122">
        <v>384</v>
      </c>
      <c r="S11" s="122"/>
      <c r="T11" s="2" t="s">
        <v>2</v>
      </c>
      <c r="U11" s="121"/>
    </row>
    <row r="12" spans="1:21" x14ac:dyDescent="0.3">
      <c r="A12" s="5" t="s">
        <v>201</v>
      </c>
      <c r="B12" s="3" t="s">
        <v>10</v>
      </c>
      <c r="C12" s="84">
        <f>AVERAGE($H12:$O12)</f>
        <v>0.12425</v>
      </c>
      <c r="D12" s="84">
        <f>AVERAGE($H12:$O12)</f>
        <v>0.12425</v>
      </c>
      <c r="E12" s="84">
        <f>AVERAGE($H12:$O12)</f>
        <v>0.12425</v>
      </c>
      <c r="F12" s="84">
        <f>AVERAGE($H12:$O12)</f>
        <v>0.12425</v>
      </c>
      <c r="G12" s="84">
        <f>AVERAGE($H12:$O12)</f>
        <v>0.12425</v>
      </c>
      <c r="H12" s="84">
        <v>8.5000000000000006E-2</v>
      </c>
      <c r="I12" s="84">
        <v>0.16600000000000001</v>
      </c>
      <c r="J12" s="84">
        <v>0.11700000000000001</v>
      </c>
      <c r="K12" s="84">
        <v>0.125</v>
      </c>
      <c r="L12" s="84">
        <v>0.114</v>
      </c>
      <c r="M12" s="84">
        <v>0.113</v>
      </c>
      <c r="N12" s="84">
        <v>0.13200000000000001</v>
      </c>
      <c r="O12" s="84">
        <v>0.14199999999999999</v>
      </c>
      <c r="P12" s="84">
        <f>AVERAGE($H12:$O12)</f>
        <v>0.12425</v>
      </c>
      <c r="Q12" s="84">
        <f>AVERAGE($H12:$O12)</f>
        <v>0.12425</v>
      </c>
      <c r="R12" s="84">
        <f>AVERAGE($H12:$O12)</f>
        <v>0.12425</v>
      </c>
      <c r="T12" s="2"/>
    </row>
    <row r="13" spans="1:21" x14ac:dyDescent="0.3">
      <c r="A13" s="5" t="s">
        <v>202</v>
      </c>
      <c r="B13" s="3" t="s">
        <v>10</v>
      </c>
      <c r="C13" s="15">
        <f>C11*(1+C12)</f>
        <v>816.20550000000003</v>
      </c>
      <c r="D13" s="15">
        <f t="shared" ref="D13:R13" si="2">D11*(1+D12)</f>
        <v>929.75474999999994</v>
      </c>
      <c r="E13" s="15">
        <f t="shared" si="2"/>
        <v>1054.5464999999999</v>
      </c>
      <c r="F13" s="15">
        <f t="shared" si="2"/>
        <v>1150.1077499999999</v>
      </c>
      <c r="G13" s="15">
        <f t="shared" si="2"/>
        <v>1222.0597499999999</v>
      </c>
      <c r="H13" s="15">
        <f t="shared" si="2"/>
        <v>1285.7249999999999</v>
      </c>
      <c r="I13" s="15">
        <f t="shared" si="2"/>
        <v>1138.0159999999998</v>
      </c>
      <c r="J13" s="15">
        <f t="shared" si="2"/>
        <v>1003.066</v>
      </c>
      <c r="K13" s="15">
        <f t="shared" si="2"/>
        <v>933.75</v>
      </c>
      <c r="L13" s="15">
        <f t="shared" si="2"/>
        <v>851.09600000000012</v>
      </c>
      <c r="M13" s="15">
        <f t="shared" si="2"/>
        <v>862.57500000000005</v>
      </c>
      <c r="N13" s="15">
        <f t="shared" si="2"/>
        <v>834.28400000000011</v>
      </c>
      <c r="O13" s="15">
        <f t="shared" si="2"/>
        <v>741.1579999999999</v>
      </c>
      <c r="P13" s="15">
        <f t="shared" si="2"/>
        <v>614.96474999999998</v>
      </c>
      <c r="Q13" s="15">
        <f t="shared" si="2"/>
        <v>500.29124999999999</v>
      </c>
      <c r="R13" s="15">
        <f t="shared" si="2"/>
        <v>431.71199999999999</v>
      </c>
      <c r="T13" s="2"/>
    </row>
    <row r="14" spans="1:21" x14ac:dyDescent="0.3">
      <c r="T14" s="2"/>
    </row>
    <row r="15" spans="1:21" x14ac:dyDescent="0.3">
      <c r="A15" s="34" t="s">
        <v>45</v>
      </c>
      <c r="C15" s="126">
        <v>1.7062521039541367E-2</v>
      </c>
      <c r="D15" s="126">
        <v>1.7157311613275487E-2</v>
      </c>
      <c r="E15" s="126">
        <v>1.7256556122585833E-2</v>
      </c>
      <c r="F15" s="126">
        <v>1.7355420312374754E-2</v>
      </c>
      <c r="G15" s="126">
        <v>1.7447616258132854E-2</v>
      </c>
      <c r="H15" s="126">
        <v>1.9918731147221952E-2</v>
      </c>
      <c r="I15" s="126">
        <v>1.9995420794593727E-2</v>
      </c>
      <c r="J15" s="126">
        <v>2.0057614071943123E-2</v>
      </c>
      <c r="K15" s="126">
        <v>2.0104782056308571E-2</v>
      </c>
      <c r="L15" s="126">
        <v>2.0137213149813218E-2</v>
      </c>
      <c r="M15" s="126">
        <v>2.1883510968675499E-2</v>
      </c>
      <c r="N15" s="126">
        <v>2.1887696263665702E-2</v>
      </c>
      <c r="O15" s="126">
        <v>2.1877815333051925E-2</v>
      </c>
      <c r="P15" s="126">
        <v>2.1863313905983377E-2</v>
      </c>
      <c r="Q15" s="126">
        <v>2.1856631389756322E-2</v>
      </c>
      <c r="R15" s="126">
        <v>2.1530894396765879E-2</v>
      </c>
      <c r="S15" s="126">
        <v>2.1561401870226943E-2</v>
      </c>
      <c r="T15" s="2" t="s">
        <v>2</v>
      </c>
      <c r="U15" s="121"/>
    </row>
    <row r="20" spans="1:33" s="118" customFormat="1" ht="12" x14ac:dyDescent="0.25">
      <c r="A20" s="263" t="s">
        <v>3261</v>
      </c>
      <c r="C20" s="118">
        <v>2000</v>
      </c>
      <c r="D20" s="118">
        <v>2001</v>
      </c>
      <c r="E20" s="118">
        <v>2002</v>
      </c>
      <c r="F20" s="118">
        <v>2003</v>
      </c>
      <c r="G20" s="118">
        <v>2004</v>
      </c>
      <c r="H20" s="118">
        <v>2005</v>
      </c>
      <c r="I20" s="118">
        <v>2006</v>
      </c>
      <c r="J20" s="118">
        <v>2007</v>
      </c>
      <c r="K20" s="118">
        <v>2008</v>
      </c>
      <c r="L20" s="118">
        <v>2009</v>
      </c>
      <c r="M20" s="118">
        <v>2010</v>
      </c>
      <c r="N20" s="118">
        <v>2011</v>
      </c>
      <c r="O20" s="118">
        <v>2012</v>
      </c>
      <c r="P20" s="118">
        <v>2013</v>
      </c>
      <c r="Q20" s="118">
        <v>2014</v>
      </c>
      <c r="R20" s="118">
        <v>2015</v>
      </c>
      <c r="S20" s="118">
        <v>2016</v>
      </c>
      <c r="T20" s="118">
        <v>2017</v>
      </c>
      <c r="U20" s="118">
        <v>2018</v>
      </c>
      <c r="V20" s="118">
        <v>2019</v>
      </c>
      <c r="W20" s="118">
        <v>2020</v>
      </c>
      <c r="X20" s="118">
        <v>2021</v>
      </c>
      <c r="Y20" s="118">
        <v>2022</v>
      </c>
      <c r="Z20" s="118">
        <v>2023</v>
      </c>
      <c r="AA20" s="118">
        <v>2024</v>
      </c>
      <c r="AB20" s="118">
        <v>2025</v>
      </c>
      <c r="AC20" s="118">
        <v>2026</v>
      </c>
      <c r="AD20" s="118">
        <v>2027</v>
      </c>
      <c r="AE20" s="118">
        <v>2028</v>
      </c>
      <c r="AF20" s="118">
        <v>2029</v>
      </c>
      <c r="AG20" s="118">
        <v>2030</v>
      </c>
    </row>
    <row r="21" spans="1:33" s="118" customFormat="1" ht="12" x14ac:dyDescent="0.25">
      <c r="A21" s="118" t="s">
        <v>197</v>
      </c>
      <c r="B21" s="118" t="s">
        <v>137</v>
      </c>
      <c r="C21" s="83">
        <v>1102.5999999999999</v>
      </c>
      <c r="D21" s="83">
        <v>1102.5999999999999</v>
      </c>
      <c r="E21" s="83">
        <v>1102.5999999999999</v>
      </c>
      <c r="F21" s="83">
        <v>1102.5999999999999</v>
      </c>
      <c r="G21" s="83">
        <v>1102.5999999999999</v>
      </c>
      <c r="H21" s="83">
        <v>820.2</v>
      </c>
      <c r="I21" s="83">
        <v>820.2</v>
      </c>
      <c r="J21" s="83">
        <v>820.2</v>
      </c>
      <c r="K21" s="83">
        <v>820.2</v>
      </c>
      <c r="L21" s="83">
        <v>820.2</v>
      </c>
      <c r="M21" s="83">
        <v>609.4</v>
      </c>
      <c r="N21" s="83">
        <v>609.4</v>
      </c>
      <c r="O21" s="83">
        <v>609.4</v>
      </c>
      <c r="P21" s="83">
        <v>609.4</v>
      </c>
      <c r="Q21" s="83">
        <v>609.4</v>
      </c>
      <c r="R21" s="83">
        <v>547.6</v>
      </c>
      <c r="S21" s="83">
        <v>547.6</v>
      </c>
      <c r="T21" s="83">
        <v>547.6</v>
      </c>
      <c r="U21" s="83">
        <v>547.6</v>
      </c>
      <c r="V21" s="83">
        <v>547.6</v>
      </c>
      <c r="W21" s="83">
        <v>455.80000000000007</v>
      </c>
      <c r="X21" s="83">
        <v>455.80000000000007</v>
      </c>
      <c r="Y21" s="83">
        <v>455.80000000000007</v>
      </c>
      <c r="Z21" s="83">
        <v>455.80000000000007</v>
      </c>
      <c r="AA21" s="83">
        <v>455.80000000000007</v>
      </c>
      <c r="AB21" s="83">
        <v>368.6</v>
      </c>
      <c r="AC21" s="83">
        <v>368.6</v>
      </c>
      <c r="AD21" s="83">
        <v>368.6</v>
      </c>
      <c r="AE21" s="83">
        <v>368.6</v>
      </c>
      <c r="AF21" s="83">
        <v>368.6</v>
      </c>
      <c r="AG21" s="83">
        <v>310.2</v>
      </c>
    </row>
    <row r="22" spans="1:33" s="118" customFormat="1" ht="12" x14ac:dyDescent="0.25">
      <c r="A22" s="118" t="s">
        <v>197</v>
      </c>
      <c r="B22" s="119" t="s">
        <v>138</v>
      </c>
      <c r="C22" s="83">
        <v>345</v>
      </c>
      <c r="D22" s="83">
        <v>345</v>
      </c>
      <c r="E22" s="83">
        <v>345</v>
      </c>
      <c r="F22" s="83">
        <v>345</v>
      </c>
      <c r="G22" s="83">
        <v>345</v>
      </c>
      <c r="H22" s="83">
        <v>228.4</v>
      </c>
      <c r="I22" s="83">
        <v>228.4</v>
      </c>
      <c r="J22" s="83">
        <v>228.4</v>
      </c>
      <c r="K22" s="83">
        <v>228.4</v>
      </c>
      <c r="L22" s="83">
        <v>228.4</v>
      </c>
      <c r="M22" s="83">
        <v>192.60000000000002</v>
      </c>
      <c r="N22" s="83">
        <v>192.60000000000002</v>
      </c>
      <c r="O22" s="83">
        <v>192.60000000000002</v>
      </c>
      <c r="P22" s="83">
        <v>192.60000000000002</v>
      </c>
      <c r="Q22" s="83">
        <v>192.60000000000002</v>
      </c>
      <c r="R22" s="83">
        <v>195</v>
      </c>
      <c r="S22" s="83">
        <v>195</v>
      </c>
      <c r="T22" s="83">
        <v>195</v>
      </c>
      <c r="U22" s="83">
        <v>195</v>
      </c>
      <c r="V22" s="83">
        <v>195</v>
      </c>
      <c r="W22" s="83">
        <v>203.40000000000003</v>
      </c>
      <c r="X22" s="83">
        <v>203.40000000000003</v>
      </c>
      <c r="Y22" s="83">
        <v>203.40000000000003</v>
      </c>
      <c r="Z22" s="83">
        <v>203.40000000000003</v>
      </c>
      <c r="AA22" s="83">
        <v>203.40000000000003</v>
      </c>
      <c r="AB22" s="83">
        <v>188.6</v>
      </c>
      <c r="AC22" s="83">
        <v>188.6</v>
      </c>
      <c r="AD22" s="83">
        <v>188.6</v>
      </c>
      <c r="AE22" s="83">
        <v>188.6</v>
      </c>
      <c r="AF22" s="83">
        <v>188.6</v>
      </c>
      <c r="AG22" s="83">
        <v>158.39999999999998</v>
      </c>
    </row>
    <row r="23" spans="1:33" s="118" customFormat="1" ht="12" x14ac:dyDescent="0.25">
      <c r="A23" s="118" t="s">
        <v>197</v>
      </c>
      <c r="B23" s="118" t="s">
        <v>139</v>
      </c>
      <c r="C23" s="83">
        <v>149632.60000000003</v>
      </c>
      <c r="D23" s="83">
        <v>149632.60000000003</v>
      </c>
      <c r="E23" s="83">
        <v>149632.60000000003</v>
      </c>
      <c r="F23" s="83">
        <v>149632.60000000003</v>
      </c>
      <c r="G23" s="83">
        <v>149632.60000000003</v>
      </c>
      <c r="H23" s="83">
        <v>143789.20000000001</v>
      </c>
      <c r="I23" s="83">
        <v>143789.20000000001</v>
      </c>
      <c r="J23" s="83">
        <v>143789.20000000001</v>
      </c>
      <c r="K23" s="83">
        <v>143789.20000000001</v>
      </c>
      <c r="L23" s="83">
        <v>143789.20000000001</v>
      </c>
      <c r="M23" s="83">
        <v>133688.79999999996</v>
      </c>
      <c r="N23" s="83">
        <v>133688.79999999996</v>
      </c>
      <c r="O23" s="83">
        <v>133688.79999999996</v>
      </c>
      <c r="P23" s="83">
        <v>133688.79999999996</v>
      </c>
      <c r="Q23" s="83">
        <v>133688.79999999996</v>
      </c>
      <c r="R23" s="83">
        <v>136931.40000000002</v>
      </c>
      <c r="S23" s="83">
        <v>136931.40000000002</v>
      </c>
      <c r="T23" s="83">
        <v>136931.40000000002</v>
      </c>
      <c r="U23" s="83">
        <v>136931.40000000002</v>
      </c>
      <c r="V23" s="83">
        <v>136931.40000000002</v>
      </c>
      <c r="W23" s="83">
        <v>135079.4</v>
      </c>
      <c r="X23" s="83">
        <v>135079.4</v>
      </c>
      <c r="Y23" s="83">
        <v>135079.4</v>
      </c>
      <c r="Z23" s="83">
        <v>135079.4</v>
      </c>
      <c r="AA23" s="83">
        <v>135079.4</v>
      </c>
      <c r="AB23" s="83">
        <v>133170.59999999998</v>
      </c>
      <c r="AC23" s="83">
        <v>133170.59999999998</v>
      </c>
      <c r="AD23" s="83">
        <v>133170.59999999998</v>
      </c>
      <c r="AE23" s="83">
        <v>133170.59999999998</v>
      </c>
      <c r="AF23" s="83">
        <v>133170.59999999998</v>
      </c>
      <c r="AG23" s="83">
        <v>132797</v>
      </c>
    </row>
    <row r="24" spans="1:33" s="118" customFormat="1" ht="12" x14ac:dyDescent="0.25">
      <c r="A24" s="118" t="s">
        <v>197</v>
      </c>
      <c r="B24" s="118" t="s">
        <v>198</v>
      </c>
      <c r="C24" s="83">
        <v>151080.20000000004</v>
      </c>
      <c r="D24" s="83">
        <v>151080.20000000004</v>
      </c>
      <c r="E24" s="83">
        <v>151080.20000000004</v>
      </c>
      <c r="F24" s="83">
        <v>151080.20000000004</v>
      </c>
      <c r="G24" s="83">
        <v>151080.20000000004</v>
      </c>
      <c r="H24" s="83">
        <v>144837.80000000002</v>
      </c>
      <c r="I24" s="83">
        <v>144837.80000000002</v>
      </c>
      <c r="J24" s="83">
        <v>144837.80000000002</v>
      </c>
      <c r="K24" s="83">
        <v>144837.80000000002</v>
      </c>
      <c r="L24" s="83">
        <v>144837.80000000002</v>
      </c>
      <c r="M24" s="83">
        <v>134490.79999999996</v>
      </c>
      <c r="N24" s="83">
        <v>134490.79999999996</v>
      </c>
      <c r="O24" s="83">
        <v>134490.79999999996</v>
      </c>
      <c r="P24" s="83">
        <v>134490.79999999996</v>
      </c>
      <c r="Q24" s="83">
        <v>134490.79999999996</v>
      </c>
      <c r="R24" s="83">
        <v>137674.00000000003</v>
      </c>
      <c r="S24" s="83">
        <v>137674.00000000003</v>
      </c>
      <c r="T24" s="83">
        <v>137674.00000000003</v>
      </c>
      <c r="U24" s="83">
        <v>137674.00000000003</v>
      </c>
      <c r="V24" s="83">
        <v>137674.00000000003</v>
      </c>
      <c r="W24" s="83">
        <v>135738.6</v>
      </c>
      <c r="X24" s="83">
        <v>135738.6</v>
      </c>
      <c r="Y24" s="83">
        <v>135738.6</v>
      </c>
      <c r="Z24" s="83">
        <v>135738.6</v>
      </c>
      <c r="AA24" s="83">
        <v>135738.6</v>
      </c>
      <c r="AB24" s="83">
        <v>133727.79999999999</v>
      </c>
      <c r="AC24" s="83">
        <v>133727.79999999999</v>
      </c>
      <c r="AD24" s="83">
        <v>133727.79999999999</v>
      </c>
      <c r="AE24" s="83">
        <v>133727.79999999999</v>
      </c>
      <c r="AF24" s="83">
        <v>133727.79999999999</v>
      </c>
      <c r="AG24" s="83">
        <v>133265.60000000001</v>
      </c>
    </row>
    <row r="26" spans="1:33" x14ac:dyDescent="0.3">
      <c r="B26" s="3" t="s">
        <v>211</v>
      </c>
    </row>
    <row r="27" spans="1:33" x14ac:dyDescent="0.3">
      <c r="A27" s="118"/>
      <c r="B27" s="135" t="s">
        <v>137</v>
      </c>
      <c r="C27" s="136">
        <v>460895</v>
      </c>
      <c r="D27" s="136">
        <v>454919</v>
      </c>
      <c r="E27" s="136">
        <v>449853</v>
      </c>
      <c r="F27" s="136">
        <v>445935</v>
      </c>
      <c r="G27" s="136">
        <v>445183</v>
      </c>
      <c r="H27" s="136">
        <v>449370</v>
      </c>
      <c r="I27" s="136">
        <v>462460</v>
      </c>
      <c r="J27" s="136">
        <v>472794</v>
      </c>
      <c r="K27" s="136">
        <v>482564</v>
      </c>
      <c r="L27" s="136">
        <v>494176</v>
      </c>
      <c r="M27" s="136">
        <v>509391</v>
      </c>
      <c r="N27" s="136">
        <v>526635</v>
      </c>
      <c r="O27" s="136">
        <v>545959</v>
      </c>
      <c r="P27" s="136">
        <v>564931</v>
      </c>
      <c r="Q27" s="136">
        <v>579119</v>
      </c>
      <c r="R27" s="136">
        <v>586330</v>
      </c>
      <c r="S27" s="136">
        <v>597926</v>
      </c>
    </row>
    <row r="28" spans="1:33" x14ac:dyDescent="0.3">
      <c r="A28" s="118"/>
      <c r="B28" s="137" t="s">
        <v>138</v>
      </c>
      <c r="C28" s="136">
        <v>1378121</v>
      </c>
      <c r="D28" s="136">
        <v>1311002</v>
      </c>
      <c r="E28" s="136">
        <v>1241841</v>
      </c>
      <c r="F28" s="136">
        <v>1174143</v>
      </c>
      <c r="G28" s="136">
        <v>1111714</v>
      </c>
      <c r="H28" s="136">
        <v>1056221</v>
      </c>
      <c r="I28" s="136">
        <v>1006743</v>
      </c>
      <c r="J28" s="136">
        <v>966711</v>
      </c>
      <c r="K28" s="136">
        <v>936285</v>
      </c>
      <c r="L28" s="136">
        <v>914507</v>
      </c>
      <c r="M28" s="136">
        <v>899809</v>
      </c>
      <c r="N28" s="136">
        <v>889270</v>
      </c>
      <c r="O28" s="136">
        <v>890027</v>
      </c>
      <c r="P28" s="136">
        <v>901152</v>
      </c>
      <c r="Q28" s="136">
        <v>919021</v>
      </c>
      <c r="R28" s="136">
        <v>939479</v>
      </c>
      <c r="S28" s="136">
        <v>964853</v>
      </c>
    </row>
    <row r="29" spans="1:33" x14ac:dyDescent="0.3">
      <c r="B29" s="138" t="s">
        <v>139</v>
      </c>
      <c r="C29" s="136">
        <v>8112506.9999999991</v>
      </c>
      <c r="D29" s="136">
        <v>8125108.9999999991</v>
      </c>
      <c r="E29" s="136">
        <v>8133618.0000000009</v>
      </c>
      <c r="F29" s="136">
        <v>8138257.9999999981</v>
      </c>
      <c r="G29" s="136">
        <v>8138417</v>
      </c>
      <c r="H29" s="136">
        <v>8134553</v>
      </c>
      <c r="I29" s="136">
        <v>8124563</v>
      </c>
      <c r="J29" s="136">
        <v>8116093</v>
      </c>
      <c r="K29" s="136">
        <v>8107145</v>
      </c>
      <c r="L29" s="136">
        <v>8096180.0000000009</v>
      </c>
      <c r="M29" s="136">
        <v>8082470</v>
      </c>
      <c r="N29" s="136">
        <v>8071321</v>
      </c>
      <c r="O29" s="136">
        <v>8054532.0000000009</v>
      </c>
      <c r="P29" s="136">
        <v>8030771</v>
      </c>
      <c r="Q29" s="136">
        <v>8001848.0000000009</v>
      </c>
      <c r="R29" s="136">
        <v>7970016.9999999981</v>
      </c>
      <c r="S29" s="136">
        <v>7918742.0000000009</v>
      </c>
    </row>
    <row r="30" spans="1:33" x14ac:dyDescent="0.3">
      <c r="B30" s="138"/>
      <c r="C30" s="136"/>
      <c r="D30" s="136"/>
      <c r="E30" s="136"/>
      <c r="F30" s="136"/>
      <c r="G30" s="136"/>
      <c r="H30" s="136"/>
      <c r="I30" s="136"/>
      <c r="J30" s="136"/>
      <c r="K30" s="136"/>
      <c r="L30" s="136"/>
      <c r="M30" s="136"/>
      <c r="N30" s="136"/>
      <c r="O30" s="136"/>
      <c r="P30" s="136"/>
      <c r="Q30" s="136"/>
      <c r="R30" s="136"/>
      <c r="S30" s="136"/>
    </row>
    <row r="31" spans="1:33" x14ac:dyDescent="0.3">
      <c r="B31" s="139" t="s">
        <v>140</v>
      </c>
      <c r="C31" s="139"/>
      <c r="D31" s="139"/>
      <c r="E31" s="139"/>
      <c r="F31" s="139"/>
      <c r="G31" s="140">
        <v>3.8E-3</v>
      </c>
      <c r="H31" s="139"/>
      <c r="I31" s="139"/>
      <c r="J31" s="139"/>
      <c r="K31" s="139"/>
      <c r="L31" s="139"/>
      <c r="M31" s="139"/>
      <c r="N31" s="139"/>
      <c r="O31" s="139"/>
      <c r="P31" s="139"/>
      <c r="Q31" s="139"/>
      <c r="R31" s="139"/>
      <c r="S31" s="139"/>
    </row>
    <row r="32" spans="1:33" x14ac:dyDescent="0.3">
      <c r="B32" s="139"/>
      <c r="C32" s="139"/>
      <c r="D32" s="139"/>
      <c r="E32" s="139"/>
      <c r="F32" s="139"/>
      <c r="G32" s="139"/>
      <c r="H32" s="139"/>
      <c r="I32" s="139"/>
      <c r="J32" s="139"/>
      <c r="K32" s="139"/>
      <c r="L32" s="139"/>
      <c r="M32" s="139"/>
      <c r="N32" s="139"/>
      <c r="O32" s="139"/>
      <c r="P32" s="139"/>
      <c r="Q32" s="139"/>
      <c r="R32" s="139"/>
      <c r="S32" s="139"/>
    </row>
    <row r="33" spans="2:19" x14ac:dyDescent="0.3">
      <c r="B33" s="139" t="s">
        <v>142</v>
      </c>
      <c r="C33" s="139"/>
      <c r="D33" s="139"/>
      <c r="E33" s="139"/>
      <c r="F33" s="139"/>
      <c r="G33" s="139"/>
      <c r="H33" s="139"/>
      <c r="I33" s="139"/>
      <c r="J33" s="139"/>
      <c r="K33" s="139"/>
      <c r="L33" s="139"/>
      <c r="M33" s="139"/>
      <c r="N33" s="139"/>
      <c r="O33" s="139"/>
      <c r="P33" s="139"/>
      <c r="Q33" s="139"/>
      <c r="R33" s="139"/>
      <c r="S33" s="139"/>
    </row>
    <row r="34" spans="2:19" x14ac:dyDescent="0.3">
      <c r="B34" s="139" t="s">
        <v>141</v>
      </c>
      <c r="C34" s="139"/>
      <c r="D34" s="139"/>
      <c r="E34" s="139"/>
      <c r="F34" s="139"/>
      <c r="G34" s="139"/>
      <c r="H34" s="139"/>
      <c r="I34" s="139"/>
      <c r="J34" s="139"/>
      <c r="K34" s="139"/>
      <c r="L34" s="139"/>
      <c r="M34" s="139"/>
      <c r="N34" s="139"/>
      <c r="O34" s="139"/>
      <c r="P34" s="139"/>
      <c r="Q34" s="139"/>
      <c r="R34" s="139"/>
      <c r="S34" s="139"/>
    </row>
    <row r="35" spans="2:19" x14ac:dyDescent="0.3">
      <c r="B35" s="139"/>
      <c r="C35" s="139"/>
      <c r="D35" s="139"/>
      <c r="E35" s="139"/>
      <c r="F35" s="139"/>
      <c r="G35" s="139"/>
      <c r="H35" s="139"/>
      <c r="I35" s="139"/>
      <c r="J35" s="139"/>
      <c r="K35" s="139"/>
      <c r="L35" s="139"/>
      <c r="M35" s="139"/>
      <c r="N35" s="139"/>
      <c r="O35" s="139"/>
      <c r="P35" s="139"/>
      <c r="Q35" s="139"/>
      <c r="R35" s="139"/>
      <c r="S35" s="139"/>
    </row>
    <row r="36" spans="2:19" x14ac:dyDescent="0.3">
      <c r="B36" s="139" t="s">
        <v>144</v>
      </c>
      <c r="C36" s="139"/>
      <c r="D36" s="139"/>
      <c r="E36" s="139"/>
      <c r="F36" s="139"/>
      <c r="G36" s="139"/>
      <c r="H36" s="139"/>
      <c r="I36" s="139"/>
      <c r="J36" s="139"/>
      <c r="K36" s="139"/>
      <c r="L36" s="139"/>
      <c r="M36" s="139"/>
      <c r="N36" s="139"/>
      <c r="O36" s="139"/>
      <c r="P36" s="139"/>
      <c r="Q36" s="139"/>
      <c r="R36" s="139"/>
      <c r="S36" s="139"/>
    </row>
    <row r="37" spans="2:19" x14ac:dyDescent="0.3">
      <c r="B37" s="139"/>
      <c r="C37" s="141">
        <f t="shared" ref="C37:S37" si="3">C27+C28</f>
        <v>1839016</v>
      </c>
      <c r="D37" s="141">
        <f t="shared" si="3"/>
        <v>1765921</v>
      </c>
      <c r="E37" s="141">
        <f t="shared" si="3"/>
        <v>1691694</v>
      </c>
      <c r="F37" s="141">
        <f t="shared" si="3"/>
        <v>1620078</v>
      </c>
      <c r="G37" s="141">
        <f t="shared" si="3"/>
        <v>1556897</v>
      </c>
      <c r="H37" s="141">
        <f t="shared" si="3"/>
        <v>1505591</v>
      </c>
      <c r="I37" s="141">
        <f t="shared" si="3"/>
        <v>1469203</v>
      </c>
      <c r="J37" s="141">
        <f t="shared" si="3"/>
        <v>1439505</v>
      </c>
      <c r="K37" s="141">
        <f t="shared" si="3"/>
        <v>1418849</v>
      </c>
      <c r="L37" s="141">
        <f t="shared" si="3"/>
        <v>1408683</v>
      </c>
      <c r="M37" s="141">
        <f t="shared" si="3"/>
        <v>1409200</v>
      </c>
      <c r="N37" s="141">
        <f t="shared" si="3"/>
        <v>1415905</v>
      </c>
      <c r="O37" s="141">
        <f t="shared" si="3"/>
        <v>1435986</v>
      </c>
      <c r="P37" s="141">
        <f t="shared" si="3"/>
        <v>1466083</v>
      </c>
      <c r="Q37" s="141">
        <f t="shared" si="3"/>
        <v>1498140</v>
      </c>
      <c r="R37" s="141">
        <f t="shared" si="3"/>
        <v>1525809</v>
      </c>
      <c r="S37" s="141">
        <f t="shared" si="3"/>
        <v>1562779</v>
      </c>
    </row>
    <row r="38" spans="2:19" x14ac:dyDescent="0.3">
      <c r="B38" s="139" t="s">
        <v>145</v>
      </c>
      <c r="C38" s="142">
        <f t="shared" ref="C38:S38" si="4">C27/C37</f>
        <v>0.25062044049643939</v>
      </c>
      <c r="D38" s="142">
        <f t="shared" si="4"/>
        <v>0.25761005163877659</v>
      </c>
      <c r="E38" s="142">
        <f t="shared" si="4"/>
        <v>0.26591865904826761</v>
      </c>
      <c r="F38" s="142">
        <f t="shared" si="4"/>
        <v>0.27525526548721729</v>
      </c>
      <c r="G38" s="142">
        <f t="shared" si="4"/>
        <v>0.28594248688256191</v>
      </c>
      <c r="H38" s="142">
        <f t="shared" si="4"/>
        <v>0.29846751209325773</v>
      </c>
      <c r="I38" s="142">
        <f t="shared" si="4"/>
        <v>0.31476930008991272</v>
      </c>
      <c r="J38" s="142">
        <f t="shared" si="4"/>
        <v>0.32844206862775743</v>
      </c>
      <c r="K38" s="142">
        <f t="shared" si="4"/>
        <v>0.34010948310919625</v>
      </c>
      <c r="L38" s="142">
        <f t="shared" si="4"/>
        <v>0.35080710138476862</v>
      </c>
      <c r="M38" s="142">
        <f t="shared" si="4"/>
        <v>0.36147530513766674</v>
      </c>
      <c r="N38" s="142">
        <f t="shared" si="4"/>
        <v>0.371942326639146</v>
      </c>
      <c r="O38" s="142">
        <f t="shared" si="4"/>
        <v>0.38019799635929596</v>
      </c>
      <c r="P38" s="142">
        <f t="shared" si="4"/>
        <v>0.38533357251942763</v>
      </c>
      <c r="Q38" s="142">
        <f t="shared" si="4"/>
        <v>0.38655866607927164</v>
      </c>
      <c r="R38" s="142">
        <f t="shared" si="4"/>
        <v>0.38427483387501321</v>
      </c>
      <c r="S38" s="142">
        <f t="shared" si="4"/>
        <v>0.38260432217223295</v>
      </c>
    </row>
    <row r="39" spans="2:19" x14ac:dyDescent="0.3">
      <c r="B39" s="139" t="s">
        <v>146</v>
      </c>
      <c r="C39" s="142">
        <f t="shared" ref="C39:S39" si="5">C28/C37</f>
        <v>0.74937955950356061</v>
      </c>
      <c r="D39" s="142">
        <f t="shared" si="5"/>
        <v>0.74238994836122341</v>
      </c>
      <c r="E39" s="142">
        <f t="shared" si="5"/>
        <v>0.73408134095173239</v>
      </c>
      <c r="F39" s="142">
        <f t="shared" si="5"/>
        <v>0.72474473451278276</v>
      </c>
      <c r="G39" s="142">
        <f t="shared" si="5"/>
        <v>0.71405751311743804</v>
      </c>
      <c r="H39" s="142">
        <f t="shared" si="5"/>
        <v>0.70153248790674227</v>
      </c>
      <c r="I39" s="142">
        <f t="shared" si="5"/>
        <v>0.68523069991008734</v>
      </c>
      <c r="J39" s="142">
        <f t="shared" si="5"/>
        <v>0.67155793137224251</v>
      </c>
      <c r="K39" s="142">
        <f t="shared" si="5"/>
        <v>0.65989051689080369</v>
      </c>
      <c r="L39" s="142">
        <f t="shared" si="5"/>
        <v>0.64919289861523144</v>
      </c>
      <c r="M39" s="142">
        <f t="shared" si="5"/>
        <v>0.63852469486233321</v>
      </c>
      <c r="N39" s="142">
        <f t="shared" si="5"/>
        <v>0.62805767336085405</v>
      </c>
      <c r="O39" s="142">
        <f t="shared" si="5"/>
        <v>0.61980200364070404</v>
      </c>
      <c r="P39" s="142">
        <f t="shared" si="5"/>
        <v>0.61466642748057243</v>
      </c>
      <c r="Q39" s="142">
        <f t="shared" si="5"/>
        <v>0.61344133392072842</v>
      </c>
      <c r="R39" s="142">
        <f t="shared" si="5"/>
        <v>0.61572516612498684</v>
      </c>
      <c r="S39" s="142">
        <f t="shared" si="5"/>
        <v>0.61739567782776705</v>
      </c>
    </row>
  </sheetData>
  <pageMargins left="0.7" right="0.7" top="0.75" bottom="0.75" header="0.3" footer="0.3"/>
  <pageSetup paperSize="9" orientation="portrait" horizontalDpi="4294967292" verticalDpi="4294967292"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0"/>
  <sheetViews>
    <sheetView view="pageBreakPreview" topLeftCell="A49" zoomScaleSheetLayoutView="100" workbookViewId="0">
      <selection activeCell="C73" sqref="C73"/>
    </sheetView>
  </sheetViews>
  <sheetFormatPr defaultColWidth="9.109375" defaultRowHeight="13.8" x14ac:dyDescent="0.3"/>
  <cols>
    <col min="1" max="1" width="44.5546875" style="92" customWidth="1"/>
    <col min="2" max="2" width="7.5546875" style="93" customWidth="1"/>
    <col min="3" max="3" width="14.5546875" style="91" customWidth="1"/>
    <col min="4" max="4" width="17.5546875" style="91" customWidth="1"/>
    <col min="5" max="5" width="15" style="91" customWidth="1"/>
    <col min="6" max="6" width="17" style="91" customWidth="1"/>
    <col min="7" max="7" width="44.88671875" style="91" customWidth="1"/>
    <col min="8" max="16384" width="9.109375" style="91"/>
  </cols>
  <sheetData>
    <row r="1" spans="1:9" ht="65.25" customHeight="1" x14ac:dyDescent="0.3">
      <c r="A1" s="308" t="s">
        <v>159</v>
      </c>
      <c r="B1" s="308"/>
      <c r="C1" s="308"/>
      <c r="D1" s="308"/>
      <c r="E1" s="308"/>
      <c r="F1" s="308"/>
      <c r="G1" s="90"/>
    </row>
    <row r="2" spans="1:9" x14ac:dyDescent="0.3">
      <c r="F2" s="91" t="s">
        <v>160</v>
      </c>
    </row>
    <row r="3" spans="1:9" s="94" customFormat="1" ht="41.4" x14ac:dyDescent="0.3">
      <c r="A3" s="113"/>
      <c r="B3" s="114"/>
      <c r="C3" s="115" t="s">
        <v>161</v>
      </c>
      <c r="D3" s="115" t="s">
        <v>162</v>
      </c>
      <c r="E3" s="115" t="s">
        <v>163</v>
      </c>
      <c r="F3" s="115" t="s">
        <v>164</v>
      </c>
    </row>
    <row r="4" spans="1:9" s="98" customFormat="1" hidden="1" x14ac:dyDescent="0.3">
      <c r="A4" s="95" t="s">
        <v>165</v>
      </c>
      <c r="B4" s="96"/>
      <c r="C4" s="97">
        <f>C7+C13+C19+C32</f>
        <v>616196.7537</v>
      </c>
      <c r="D4" s="97">
        <f>D7+D13+D19+D32</f>
        <v>566285.72369999997</v>
      </c>
      <c r="E4" s="97">
        <f>E7+E13+E19+E32</f>
        <v>2667.5770000000002</v>
      </c>
      <c r="F4" s="97">
        <f>F7+F13+F19+F32</f>
        <v>47243.452999999994</v>
      </c>
    </row>
    <row r="5" spans="1:9" s="101" customFormat="1" hidden="1" x14ac:dyDescent="0.3">
      <c r="A5" s="99"/>
      <c r="B5" s="96"/>
      <c r="C5" s="100"/>
      <c r="D5" s="100">
        <f>D4/$C$4</f>
        <v>0.91900147201311033</v>
      </c>
      <c r="E5" s="100">
        <f>E4/$C$4</f>
        <v>4.3290994053154811E-3</v>
      </c>
      <c r="F5" s="100">
        <f>F4/$C$4</f>
        <v>7.6669428581574162E-2</v>
      </c>
    </row>
    <row r="6" spans="1:9" s="98" customFormat="1" hidden="1" x14ac:dyDescent="0.3">
      <c r="A6" s="95"/>
      <c r="B6" s="96"/>
      <c r="C6" s="97"/>
      <c r="D6" s="97"/>
      <c r="E6" s="97"/>
      <c r="F6" s="97"/>
    </row>
    <row r="7" spans="1:9" s="98" customFormat="1" x14ac:dyDescent="0.3">
      <c r="A7" s="309" t="s">
        <v>166</v>
      </c>
      <c r="B7" s="307">
        <v>2013</v>
      </c>
      <c r="C7" s="97">
        <f>D7+E7+F7</f>
        <v>470022.14989999996</v>
      </c>
      <c r="D7" s="97">
        <f>'[1]2013'!C7</f>
        <v>442630.95789999998</v>
      </c>
      <c r="E7" s="97">
        <f>'[1]2013'!D7</f>
        <v>1138.0070000000001</v>
      </c>
      <c r="F7" s="97">
        <f>'[1]2013'!E7</f>
        <v>26253.184999999998</v>
      </c>
    </row>
    <row r="8" spans="1:9" s="98" customFormat="1" x14ac:dyDescent="0.3">
      <c r="A8" s="309"/>
      <c r="B8" s="307"/>
      <c r="C8" s="100">
        <f>D8+E8+F8</f>
        <v>1</v>
      </c>
      <c r="D8" s="100">
        <f>D7/C7</f>
        <v>0.94172361450236419</v>
      </c>
      <c r="E8" s="100">
        <f>E7/C7</f>
        <v>2.4211773854532557E-3</v>
      </c>
      <c r="F8" s="100">
        <f>F7/C7</f>
        <v>5.5855208112182628E-2</v>
      </c>
      <c r="G8" s="101"/>
    </row>
    <row r="9" spans="1:9" s="98" customFormat="1" x14ac:dyDescent="0.3">
      <c r="A9" s="309"/>
      <c r="B9" s="307">
        <v>2014</v>
      </c>
      <c r="C9" s="97">
        <f>D9+E9+F9</f>
        <v>549309.99</v>
      </c>
      <c r="D9" s="97">
        <f>'[1]2014'!C7</f>
        <v>519736.80000000005</v>
      </c>
      <c r="E9" s="97">
        <f>'[1]2014'!D7</f>
        <v>1530.3</v>
      </c>
      <c r="F9" s="97">
        <f>'[1]2014'!E7</f>
        <v>28042.890000000003</v>
      </c>
      <c r="G9" s="101"/>
    </row>
    <row r="10" spans="1:9" s="98" customFormat="1" x14ac:dyDescent="0.3">
      <c r="A10" s="309"/>
      <c r="B10" s="307"/>
      <c r="C10" s="100">
        <f>'[1]2014'!B13</f>
        <v>1</v>
      </c>
      <c r="D10" s="100">
        <f>D9/C9</f>
        <v>0.94616302172112332</v>
      </c>
      <c r="E10" s="100">
        <f>E9/C9</f>
        <v>2.785858673351271E-3</v>
      </c>
      <c r="F10" s="100">
        <f>F9/C9</f>
        <v>5.1051119605525476E-2</v>
      </c>
      <c r="G10" s="101"/>
    </row>
    <row r="11" spans="1:9" s="98" customFormat="1" x14ac:dyDescent="0.3">
      <c r="A11" s="309"/>
      <c r="B11" s="307">
        <v>2015</v>
      </c>
      <c r="C11" s="97">
        <f>D11+E11+F11</f>
        <v>573290.79999999993</v>
      </c>
      <c r="D11" s="97">
        <f>'[1]2015'!C7</f>
        <v>561005.79999999993</v>
      </c>
      <c r="E11" s="97">
        <f>'[1]2015'!D7</f>
        <v>1357.2</v>
      </c>
      <c r="F11" s="97">
        <f>'[1]2015'!E7</f>
        <v>10927.8</v>
      </c>
      <c r="G11" s="101"/>
    </row>
    <row r="12" spans="1:9" s="98" customFormat="1" x14ac:dyDescent="0.3">
      <c r="A12" s="309"/>
      <c r="B12" s="307"/>
      <c r="C12" s="100">
        <f>D12+E12+F12</f>
        <v>1</v>
      </c>
      <c r="D12" s="100">
        <f>D11/C11</f>
        <v>0.97857108469209697</v>
      </c>
      <c r="E12" s="100">
        <f>E11/C11</f>
        <v>2.3673849292540545E-3</v>
      </c>
      <c r="F12" s="100">
        <f>F11/C11</f>
        <v>1.9061530378649022E-2</v>
      </c>
      <c r="G12" s="101"/>
    </row>
    <row r="13" spans="1:9" s="98" customFormat="1" x14ac:dyDescent="0.3">
      <c r="A13" s="306" t="s">
        <v>167</v>
      </c>
      <c r="B13" s="307">
        <v>2013</v>
      </c>
      <c r="C13" s="97">
        <f>D13+E13+F13</f>
        <v>95734.95</v>
      </c>
      <c r="D13" s="97">
        <f>'[1]2013'!C15</f>
        <v>91695.594999999987</v>
      </c>
      <c r="E13" s="97">
        <f>'[1]2013'!D15</f>
        <v>1529.57</v>
      </c>
      <c r="F13" s="97">
        <f>'[1]2013'!E15</f>
        <v>2509.7849999999999</v>
      </c>
      <c r="G13" s="101"/>
      <c r="I13" s="102"/>
    </row>
    <row r="14" spans="1:9" s="98" customFormat="1" x14ac:dyDescent="0.3">
      <c r="A14" s="306"/>
      <c r="B14" s="307"/>
      <c r="C14" s="100">
        <f>D14+E14+F14</f>
        <v>0.99999999999999989</v>
      </c>
      <c r="D14" s="100">
        <f>D13/C13</f>
        <v>0.95780689288499121</v>
      </c>
      <c r="E14" s="100">
        <f>E13/C13</f>
        <v>1.5977132698142108E-2</v>
      </c>
      <c r="F14" s="100">
        <f>F13/C13</f>
        <v>2.6215974416866565E-2</v>
      </c>
      <c r="G14" s="101"/>
      <c r="I14" s="102"/>
    </row>
    <row r="15" spans="1:9" s="98" customFormat="1" x14ac:dyDescent="0.3">
      <c r="A15" s="306"/>
      <c r="B15" s="307">
        <v>2014</v>
      </c>
      <c r="C15" s="97">
        <f>'[1]2014'!B15</f>
        <v>129091.89000000001</v>
      </c>
      <c r="D15" s="97">
        <f>'[1]2014'!C15</f>
        <v>122559.79000000001</v>
      </c>
      <c r="E15" s="97">
        <f>'[1]2014'!D15</f>
        <v>5670.1</v>
      </c>
      <c r="F15" s="97">
        <f>'[1]2014'!E15</f>
        <v>862</v>
      </c>
      <c r="G15" s="101"/>
      <c r="I15" s="102"/>
    </row>
    <row r="16" spans="1:9" s="98" customFormat="1" x14ac:dyDescent="0.3">
      <c r="A16" s="306"/>
      <c r="B16" s="307"/>
      <c r="C16" s="100">
        <f>'[1]2014'!B18</f>
        <v>0.99999999999999989</v>
      </c>
      <c r="D16" s="100">
        <f>'[1]2014'!C18</f>
        <v>0.94939960984380967</v>
      </c>
      <c r="E16" s="100">
        <f>'[1]2014'!D18</f>
        <v>4.3922976106399864E-2</v>
      </c>
      <c r="F16" s="100">
        <f>'[1]2014'!E18</f>
        <v>6.677414049790424E-3</v>
      </c>
      <c r="G16" s="101"/>
      <c r="I16" s="102"/>
    </row>
    <row r="17" spans="1:9" s="98" customFormat="1" x14ac:dyDescent="0.3">
      <c r="A17" s="306"/>
      <c r="B17" s="307">
        <v>2015</v>
      </c>
      <c r="C17" s="97">
        <f>D17+E17+F17</f>
        <v>199445.9</v>
      </c>
      <c r="D17" s="97">
        <f>'[1]2015'!C15</f>
        <v>147032.9</v>
      </c>
      <c r="E17" s="97">
        <f>'[1]2015'!D15</f>
        <v>3822.6</v>
      </c>
      <c r="F17" s="97">
        <f>'[1]2015'!E15</f>
        <v>48590.400000000001</v>
      </c>
      <c r="G17" s="101"/>
      <c r="I17" s="102"/>
    </row>
    <row r="18" spans="1:9" x14ac:dyDescent="0.3">
      <c r="A18" s="306"/>
      <c r="B18" s="307"/>
      <c r="C18" s="100">
        <f>D18+E18+F18</f>
        <v>1</v>
      </c>
      <c r="D18" s="100">
        <f>D17/C17</f>
        <v>0.73720693180456454</v>
      </c>
      <c r="E18" s="100">
        <f>E17/C17</f>
        <v>1.9166099679161115E-2</v>
      </c>
      <c r="F18" s="100">
        <f>F17/C17</f>
        <v>0.24362696851627436</v>
      </c>
      <c r="G18" s="101"/>
      <c r="I18" s="102"/>
    </row>
    <row r="19" spans="1:9" s="98" customFormat="1" x14ac:dyDescent="0.3">
      <c r="A19" s="306" t="s">
        <v>168</v>
      </c>
      <c r="B19" s="307">
        <v>2013</v>
      </c>
      <c r="C19" s="97">
        <f>D19+E19+F19</f>
        <v>4322.6819999999998</v>
      </c>
      <c r="D19" s="97">
        <f>'[1]2013'!C20</f>
        <v>3414.0969999999998</v>
      </c>
      <c r="E19" s="97">
        <f>'[1]2013'!D20</f>
        <v>0</v>
      </c>
      <c r="F19" s="97">
        <f>'[1]2013'!E20</f>
        <v>908.58500000000004</v>
      </c>
      <c r="G19" s="101"/>
      <c r="I19" s="102"/>
    </row>
    <row r="20" spans="1:9" s="98" customFormat="1" x14ac:dyDescent="0.3">
      <c r="A20" s="306"/>
      <c r="B20" s="307"/>
      <c r="C20" s="100">
        <f>D20+E20+F20</f>
        <v>1</v>
      </c>
      <c r="D20" s="100">
        <f>D19/$C$19</f>
        <v>0.78980989117404421</v>
      </c>
      <c r="E20" s="100">
        <f>E19/$C$19</f>
        <v>0</v>
      </c>
      <c r="F20" s="100">
        <f>F19/$C$19</f>
        <v>0.21019010882595576</v>
      </c>
      <c r="G20" s="101"/>
      <c r="I20" s="102"/>
    </row>
    <row r="21" spans="1:9" s="98" customFormat="1" x14ac:dyDescent="0.3">
      <c r="A21" s="306"/>
      <c r="B21" s="307">
        <v>2014</v>
      </c>
      <c r="C21" s="97">
        <f>'[1]2014'!B20</f>
        <v>2312.2599999999998</v>
      </c>
      <c r="D21" s="97">
        <f>'[1]2014'!C20</f>
        <v>2185.7999999999997</v>
      </c>
      <c r="E21" s="97">
        <f>'[1]2014'!D20</f>
        <v>4.66</v>
      </c>
      <c r="F21" s="97">
        <f>'[1]2014'!E20</f>
        <v>121.80000000000001</v>
      </c>
      <c r="G21" s="101"/>
      <c r="I21" s="102"/>
    </row>
    <row r="22" spans="1:9" s="98" customFormat="1" x14ac:dyDescent="0.3">
      <c r="A22" s="306"/>
      <c r="B22" s="307"/>
      <c r="C22" s="100">
        <f>'[1]2014'!B24</f>
        <v>1</v>
      </c>
      <c r="D22" s="100">
        <f>'[1]2014'!C24</f>
        <v>0.94530891854722221</v>
      </c>
      <c r="E22" s="100">
        <f>'[1]2014'!D24</f>
        <v>2.0153442951917175E-3</v>
      </c>
      <c r="F22" s="100">
        <f>'[1]2014'!E24</f>
        <v>5.2675737157586097E-2</v>
      </c>
      <c r="G22" s="101"/>
      <c r="I22" s="102"/>
    </row>
    <row r="23" spans="1:9" s="98" customFormat="1" x14ac:dyDescent="0.3">
      <c r="A23" s="306"/>
      <c r="B23" s="307">
        <v>2015</v>
      </c>
      <c r="C23" s="97">
        <f>D23+E23+F23</f>
        <v>7354.3</v>
      </c>
      <c r="D23" s="97">
        <f>'[1]2015'!C20</f>
        <v>2262</v>
      </c>
      <c r="E23" s="97">
        <f>'[1]2015'!D20</f>
        <v>0</v>
      </c>
      <c r="F23" s="97">
        <f>'[1]2015'!E20</f>
        <v>5092.3</v>
      </c>
      <c r="G23" s="101"/>
      <c r="I23" s="102"/>
    </row>
    <row r="24" spans="1:9" s="98" customFormat="1" x14ac:dyDescent="0.3">
      <c r="A24" s="306"/>
      <c r="B24" s="307"/>
      <c r="C24" s="100">
        <f>D24+E24+F24</f>
        <v>1</v>
      </c>
      <c r="D24" s="100">
        <f>D23/C23</f>
        <v>0.30757516011041158</v>
      </c>
      <c r="E24" s="100">
        <f>E23/C23</f>
        <v>0</v>
      </c>
      <c r="F24" s="100">
        <f>F23/C23</f>
        <v>0.69242483988958836</v>
      </c>
      <c r="G24" s="101"/>
      <c r="I24" s="102"/>
    </row>
    <row r="25" spans="1:9" s="105" customFormat="1" x14ac:dyDescent="0.3">
      <c r="A25" s="311" t="s">
        <v>169</v>
      </c>
      <c r="B25" s="312">
        <v>2013</v>
      </c>
      <c r="C25" s="103">
        <f>C19+C13+C7</f>
        <v>570079.78189999994</v>
      </c>
      <c r="D25" s="103">
        <f>D19+D13+D7</f>
        <v>537740.64989999996</v>
      </c>
      <c r="E25" s="103">
        <f>E19+E13+E7</f>
        <v>2667.5770000000002</v>
      </c>
      <c r="F25" s="103">
        <f>F19+F13+F7</f>
        <v>29671.554999999997</v>
      </c>
      <c r="G25" s="104"/>
      <c r="I25" s="106"/>
    </row>
    <row r="26" spans="1:9" s="104" customFormat="1" x14ac:dyDescent="0.3">
      <c r="A26" s="311"/>
      <c r="B26" s="312"/>
      <c r="C26" s="107">
        <f>D26+E26+F26</f>
        <v>1</v>
      </c>
      <c r="D26" s="107">
        <f>D25/$C$25</f>
        <v>0.94327262073350859</v>
      </c>
      <c r="E26" s="107">
        <f>E25/$C$25</f>
        <v>4.679304695053948E-3</v>
      </c>
      <c r="F26" s="107">
        <f>F25/$C$25</f>
        <v>5.2048074571437453E-2</v>
      </c>
    </row>
    <row r="27" spans="1:9" s="104" customFormat="1" x14ac:dyDescent="0.3">
      <c r="A27" s="311"/>
      <c r="B27" s="312">
        <v>2014</v>
      </c>
      <c r="C27" s="103">
        <f>'[1]2014'!B26</f>
        <v>680714.14</v>
      </c>
      <c r="D27" s="103">
        <f>'[1]2014'!C26</f>
        <v>644482.39</v>
      </c>
      <c r="E27" s="103">
        <f>'[1]2014'!D26</f>
        <v>7205.06</v>
      </c>
      <c r="F27" s="103">
        <f>'[1]2014'!E26</f>
        <v>29026.690000000002</v>
      </c>
    </row>
    <row r="28" spans="1:9" s="104" customFormat="1" x14ac:dyDescent="0.3">
      <c r="A28" s="311"/>
      <c r="B28" s="312"/>
      <c r="C28" s="107">
        <f>'[1]2014'!B27</f>
        <v>1</v>
      </c>
      <c r="D28" s="107">
        <f>'[1]2014'!C27</f>
        <v>0.94677391305548608</v>
      </c>
      <c r="E28" s="107">
        <f>'[1]2014'!D27</f>
        <v>1.0584560502885984E-2</v>
      </c>
      <c r="F28" s="107">
        <f>'[1]2014'!E27</f>
        <v>4.2641526441627907E-2</v>
      </c>
    </row>
    <row r="29" spans="1:9" s="104" customFormat="1" x14ac:dyDescent="0.3">
      <c r="A29" s="311"/>
      <c r="B29" s="312">
        <v>2015</v>
      </c>
      <c r="C29" s="103">
        <f>C23+C17+C11</f>
        <v>780090.99999999988</v>
      </c>
      <c r="D29" s="103">
        <f>D23+D17+D11</f>
        <v>710300.7</v>
      </c>
      <c r="E29" s="103">
        <f>E23+E17+E11</f>
        <v>5179.8</v>
      </c>
      <c r="F29" s="103">
        <f>F23+F17+F11</f>
        <v>64610.5</v>
      </c>
    </row>
    <row r="30" spans="1:9" s="104" customFormat="1" x14ac:dyDescent="0.3">
      <c r="A30" s="311"/>
      <c r="B30" s="312"/>
      <c r="C30" s="107">
        <f>D30+E30+F30</f>
        <v>1</v>
      </c>
      <c r="D30" s="107">
        <f>D29/C29</f>
        <v>0.91053569391263334</v>
      </c>
      <c r="E30" s="107">
        <f>E29/C29</f>
        <v>6.6399945647366791E-3</v>
      </c>
      <c r="F30" s="107">
        <f>F29/C29</f>
        <v>8.2824311522630062E-2</v>
      </c>
    </row>
    <row r="31" spans="1:9" x14ac:dyDescent="0.3">
      <c r="A31" s="108"/>
      <c r="B31" s="109"/>
      <c r="C31" s="110"/>
      <c r="D31" s="110"/>
      <c r="E31" s="110"/>
      <c r="F31" s="110"/>
      <c r="G31" s="101"/>
      <c r="I31" s="102"/>
    </row>
    <row r="32" spans="1:9" s="98" customFormat="1" x14ac:dyDescent="0.3">
      <c r="A32" s="309" t="s">
        <v>170</v>
      </c>
      <c r="B32" s="307">
        <v>2013</v>
      </c>
      <c r="C32" s="97">
        <f>C38+C41+C44+C47</f>
        <v>46116.971799999999</v>
      </c>
      <c r="D32" s="97">
        <f>D38+D41+D44+D47</f>
        <v>28545.073799999998</v>
      </c>
      <c r="E32" s="97">
        <f>E38+E41+E44+E47</f>
        <v>0</v>
      </c>
      <c r="F32" s="97">
        <f>F38+F41+F44+F47</f>
        <v>17571.898000000001</v>
      </c>
      <c r="G32" s="101"/>
      <c r="I32" s="111"/>
    </row>
    <row r="33" spans="1:9" s="98" customFormat="1" x14ac:dyDescent="0.3">
      <c r="A33" s="309"/>
      <c r="B33" s="307"/>
      <c r="C33" s="100">
        <f>C51</f>
        <v>1</v>
      </c>
      <c r="D33" s="100">
        <f>D32/C32</f>
        <v>0.618971122470795</v>
      </c>
      <c r="E33" s="100">
        <f>E32/C32</f>
        <v>0</v>
      </c>
      <c r="F33" s="100">
        <f>F32/C32</f>
        <v>0.381028877529205</v>
      </c>
      <c r="G33" s="101"/>
      <c r="I33" s="111"/>
    </row>
    <row r="34" spans="1:9" s="98" customFormat="1" x14ac:dyDescent="0.3">
      <c r="A34" s="309"/>
      <c r="B34" s="307">
        <v>2014</v>
      </c>
      <c r="C34" s="97">
        <f>'[1]2014'!B29</f>
        <v>42770.270000000004</v>
      </c>
      <c r="D34" s="97">
        <f>'[1]2014'!C29</f>
        <v>31673.77</v>
      </c>
      <c r="E34" s="97">
        <f>'[1]2014'!D29</f>
        <v>0</v>
      </c>
      <c r="F34" s="97">
        <f>'[1]2014'!E29</f>
        <v>11096.500000000002</v>
      </c>
      <c r="G34" s="101"/>
      <c r="I34" s="111"/>
    </row>
    <row r="35" spans="1:9" s="98" customFormat="1" x14ac:dyDescent="0.3">
      <c r="A35" s="309"/>
      <c r="B35" s="307"/>
      <c r="C35" s="100">
        <f>'[1]2014'!B34</f>
        <v>1</v>
      </c>
      <c r="D35" s="100">
        <f>'[1]2014'!C34</f>
        <v>0.74055576455327488</v>
      </c>
      <c r="E35" s="100">
        <f>'[1]2014'!D34</f>
        <v>0</v>
      </c>
      <c r="F35" s="100">
        <f>'[1]2014'!E34</f>
        <v>0.25944423544672507</v>
      </c>
      <c r="G35" s="101"/>
      <c r="I35" s="111"/>
    </row>
    <row r="36" spans="1:9" s="98" customFormat="1" x14ac:dyDescent="0.3">
      <c r="A36" s="309"/>
      <c r="B36" s="307">
        <v>2015</v>
      </c>
      <c r="C36" s="97">
        <f>C40+C43+C46+C49</f>
        <v>28610.479999999996</v>
      </c>
      <c r="D36" s="97">
        <f>D40+D43+D46+D49</f>
        <v>10325.76</v>
      </c>
      <c r="E36" s="97">
        <f>E40+E43+E46+E49</f>
        <v>0</v>
      </c>
      <c r="F36" s="97">
        <f>F40+F43+F46+F49</f>
        <v>18284.719999999998</v>
      </c>
      <c r="G36" s="101"/>
      <c r="I36" s="111"/>
    </row>
    <row r="37" spans="1:9" s="98" customFormat="1" x14ac:dyDescent="0.3">
      <c r="A37" s="309"/>
      <c r="B37" s="307"/>
      <c r="C37" s="100">
        <f>D37+E37+F37</f>
        <v>1</v>
      </c>
      <c r="D37" s="100">
        <f>D36/C36</f>
        <v>0.36090831052117972</v>
      </c>
      <c r="E37" s="100">
        <f>E36/C36</f>
        <v>0</v>
      </c>
      <c r="F37" s="100">
        <f>F36/C36</f>
        <v>0.63909168947882034</v>
      </c>
      <c r="G37" s="101"/>
      <c r="I37" s="111"/>
    </row>
    <row r="38" spans="1:9" x14ac:dyDescent="0.3">
      <c r="A38" s="310" t="s">
        <v>171</v>
      </c>
      <c r="B38" s="96">
        <v>2013</v>
      </c>
      <c r="C38" s="110">
        <f>D38+E38+F38</f>
        <v>876.15800000000002</v>
      </c>
      <c r="D38" s="110"/>
      <c r="E38" s="110"/>
      <c r="F38" s="110">
        <f>(874340+1818)/1000</f>
        <v>876.15800000000002</v>
      </c>
      <c r="G38" s="101"/>
    </row>
    <row r="39" spans="1:9" x14ac:dyDescent="0.3">
      <c r="A39" s="310"/>
      <c r="B39" s="96">
        <v>2014</v>
      </c>
      <c r="C39" s="110">
        <f t="shared" ref="C39:C49" si="0">D39+E39+F39</f>
        <v>8931.2000000000007</v>
      </c>
      <c r="D39" s="110"/>
      <c r="E39" s="110"/>
      <c r="F39" s="110">
        <v>8931.2000000000007</v>
      </c>
      <c r="G39" s="101"/>
    </row>
    <row r="40" spans="1:9" x14ac:dyDescent="0.3">
      <c r="A40" s="310"/>
      <c r="B40" s="96">
        <v>2015</v>
      </c>
      <c r="C40" s="110">
        <f t="shared" si="0"/>
        <v>14206.96</v>
      </c>
      <c r="D40" s="110"/>
      <c r="E40" s="110"/>
      <c r="F40" s="110">
        <f>'[1]2015'!E30</f>
        <v>14206.96</v>
      </c>
      <c r="G40" s="101"/>
    </row>
    <row r="41" spans="1:9" x14ac:dyDescent="0.3">
      <c r="A41" s="310" t="s">
        <v>172</v>
      </c>
      <c r="B41" s="96">
        <v>2013</v>
      </c>
      <c r="C41" s="110">
        <f t="shared" si="0"/>
        <v>261.74</v>
      </c>
      <c r="D41" s="110"/>
      <c r="E41" s="110"/>
      <c r="F41" s="110">
        <f>(140995+120745)/1000</f>
        <v>261.74</v>
      </c>
      <c r="G41" s="101"/>
    </row>
    <row r="42" spans="1:9" x14ac:dyDescent="0.3">
      <c r="A42" s="310"/>
      <c r="B42" s="96">
        <v>2014</v>
      </c>
      <c r="C42" s="110">
        <f t="shared" si="0"/>
        <v>1613.5</v>
      </c>
      <c r="D42" s="110">
        <v>221.4</v>
      </c>
      <c r="E42" s="110"/>
      <c r="F42" s="110">
        <v>1392.1</v>
      </c>
      <c r="G42" s="101"/>
    </row>
    <row r="43" spans="1:9" x14ac:dyDescent="0.3">
      <c r="A43" s="310"/>
      <c r="B43" s="96">
        <v>2015</v>
      </c>
      <c r="C43" s="110">
        <f t="shared" si="0"/>
        <v>3485.2</v>
      </c>
      <c r="D43" s="110">
        <f>'[1]2015'!C31</f>
        <v>19.7</v>
      </c>
      <c r="E43" s="110"/>
      <c r="F43" s="110">
        <f>'[1]2015'!E31</f>
        <v>3465.5</v>
      </c>
      <c r="G43" s="101"/>
    </row>
    <row r="44" spans="1:9" x14ac:dyDescent="0.3">
      <c r="A44" s="310" t="s">
        <v>173</v>
      </c>
      <c r="B44" s="96">
        <v>2013</v>
      </c>
      <c r="C44" s="110">
        <f t="shared" si="0"/>
        <v>3894.4740000000002</v>
      </c>
      <c r="D44" s="110">
        <f>(3892874+1600)/1000</f>
        <v>3894.4740000000002</v>
      </c>
      <c r="E44" s="110"/>
      <c r="F44" s="110"/>
      <c r="G44" s="101"/>
    </row>
    <row r="45" spans="1:9" x14ac:dyDescent="0.3">
      <c r="A45" s="310"/>
      <c r="B45" s="96">
        <v>2014</v>
      </c>
      <c r="C45" s="110">
        <f t="shared" si="0"/>
        <v>3848.2</v>
      </c>
      <c r="D45" s="110">
        <v>3848.2</v>
      </c>
      <c r="E45" s="110"/>
      <c r="F45" s="110"/>
      <c r="G45" s="101"/>
    </row>
    <row r="46" spans="1:9" x14ac:dyDescent="0.3">
      <c r="A46" s="310"/>
      <c r="B46" s="96">
        <v>2015</v>
      </c>
      <c r="C46" s="110">
        <f t="shared" si="0"/>
        <v>576.79999999999995</v>
      </c>
      <c r="D46" s="110"/>
      <c r="E46" s="110"/>
      <c r="F46" s="110">
        <f>'[1]2015'!E32</f>
        <v>576.79999999999995</v>
      </c>
      <c r="G46" s="101"/>
    </row>
    <row r="47" spans="1:9" x14ac:dyDescent="0.3">
      <c r="A47" s="310" t="s">
        <v>174</v>
      </c>
      <c r="B47" s="96">
        <v>2013</v>
      </c>
      <c r="C47" s="110">
        <f t="shared" si="0"/>
        <v>41084.599799999996</v>
      </c>
      <c r="D47" s="110">
        <f>(41084333*0.6)/1000</f>
        <v>24650.5998</v>
      </c>
      <c r="E47" s="110"/>
      <c r="F47" s="110">
        <v>16434</v>
      </c>
      <c r="G47" s="101"/>
    </row>
    <row r="48" spans="1:9" ht="14.4" x14ac:dyDescent="0.3">
      <c r="A48" s="310"/>
      <c r="B48" s="96">
        <v>2014</v>
      </c>
      <c r="C48" s="110">
        <f t="shared" si="0"/>
        <v>28377.370000000003</v>
      </c>
      <c r="D48" s="110">
        <f>27570.97+33.2</f>
        <v>27604.170000000002</v>
      </c>
      <c r="E48" s="110"/>
      <c r="F48" s="110">
        <v>773.2</v>
      </c>
      <c r="G48" s="173" t="s">
        <v>177</v>
      </c>
    </row>
    <row r="49" spans="1:9" ht="14.4" x14ac:dyDescent="0.3">
      <c r="A49" s="310"/>
      <c r="B49" s="96">
        <v>2015</v>
      </c>
      <c r="C49" s="110">
        <f t="shared" si="0"/>
        <v>10341.519999999999</v>
      </c>
      <c r="D49" s="110">
        <f>'[1]2015'!C33</f>
        <v>10306.06</v>
      </c>
      <c r="E49" s="110"/>
      <c r="F49" s="110">
        <f>'[1]2015'!E33</f>
        <v>35.46</v>
      </c>
      <c r="G49" s="188" t="s">
        <v>178</v>
      </c>
    </row>
    <row r="50" spans="1:9" s="105" customFormat="1" ht="14.4" x14ac:dyDescent="0.3">
      <c r="A50" s="313" t="s">
        <v>86</v>
      </c>
      <c r="B50" s="312">
        <v>2013</v>
      </c>
      <c r="C50" s="103">
        <f>C32+C25</f>
        <v>616196.7537</v>
      </c>
      <c r="D50" s="103">
        <f>D32+D25</f>
        <v>566285.72369999997</v>
      </c>
      <c r="E50" s="103">
        <f>E32+E25</f>
        <v>2667.5770000000002</v>
      </c>
      <c r="F50" s="103">
        <f>F32+F25</f>
        <v>47243.452999999994</v>
      </c>
      <c r="G50" s="176">
        <v>8880.0499999999993</v>
      </c>
    </row>
    <row r="51" spans="1:9" s="104" customFormat="1" x14ac:dyDescent="0.3">
      <c r="A51" s="313"/>
      <c r="B51" s="312"/>
      <c r="C51" s="107">
        <f>D51+E51+F51</f>
        <v>1</v>
      </c>
      <c r="D51" s="107">
        <f>D50/$C$50</f>
        <v>0.91900147201311033</v>
      </c>
      <c r="E51" s="107">
        <f>E50/$C$50</f>
        <v>4.3290994053154811E-3</v>
      </c>
      <c r="F51" s="107">
        <f>F50/$C$50</f>
        <v>7.6669428581574162E-2</v>
      </c>
    </row>
    <row r="52" spans="1:9" s="112" customFormat="1" ht="14.4" x14ac:dyDescent="0.3">
      <c r="A52" s="313"/>
      <c r="B52" s="312">
        <v>2014</v>
      </c>
      <c r="C52" s="103">
        <f>'[1]2014'!B36</f>
        <v>723484.41</v>
      </c>
      <c r="D52" s="103">
        <f>'[1]2014'!C36</f>
        <v>676156.16</v>
      </c>
      <c r="E52" s="103">
        <f>'[1]2014'!D36</f>
        <v>7205.06</v>
      </c>
      <c r="F52" s="103">
        <f>'[1]2014'!E36</f>
        <v>40123.19</v>
      </c>
      <c r="G52" s="176">
        <v>10224.1</v>
      </c>
    </row>
    <row r="53" spans="1:9" s="112" customFormat="1" x14ac:dyDescent="0.3">
      <c r="A53" s="313"/>
      <c r="B53" s="312"/>
      <c r="C53" s="107">
        <f>'[1]2014'!B37</f>
        <v>1</v>
      </c>
      <c r="D53" s="107">
        <f>'[1]2014'!C37</f>
        <v>0.93458290276082112</v>
      </c>
      <c r="E53" s="107">
        <f>'[1]2014'!D37</f>
        <v>9.9588324232169709E-3</v>
      </c>
      <c r="F53" s="107">
        <f>'[1]2014'!E37</f>
        <v>5.5458264815961965E-2</v>
      </c>
      <c r="G53" s="104"/>
    </row>
    <row r="54" spans="1:9" s="112" customFormat="1" ht="14.4" x14ac:dyDescent="0.3">
      <c r="A54" s="313"/>
      <c r="B54" s="314">
        <v>2015</v>
      </c>
      <c r="C54" s="103">
        <f>D54+E54+F54</f>
        <v>808701.48</v>
      </c>
      <c r="D54" s="103">
        <f>D36+D29</f>
        <v>720626.46</v>
      </c>
      <c r="E54" s="103">
        <f>E36+E29</f>
        <v>5179.8</v>
      </c>
      <c r="F54" s="103">
        <f>F36+F29</f>
        <v>82895.22</v>
      </c>
      <c r="G54" s="177">
        <v>15926</v>
      </c>
    </row>
    <row r="55" spans="1:9" s="112" customFormat="1" x14ac:dyDescent="0.3">
      <c r="A55" s="313"/>
      <c r="B55" s="315"/>
      <c r="C55" s="107">
        <f>D55+E55+F55</f>
        <v>1</v>
      </c>
      <c r="D55" s="107">
        <f>D54/$C$54</f>
        <v>0.89109081388103806</v>
      </c>
      <c r="E55" s="107">
        <f>E54/$C$54</f>
        <v>6.405082874338254E-3</v>
      </c>
      <c r="F55" s="107">
        <f>F54/$C$54</f>
        <v>0.10250410324462372</v>
      </c>
      <c r="G55" s="104"/>
    </row>
    <row r="56" spans="1:9" x14ac:dyDescent="0.3">
      <c r="C56" s="102"/>
      <c r="D56" s="102"/>
      <c r="E56" s="102"/>
      <c r="F56" s="102"/>
      <c r="G56" s="101"/>
    </row>
    <row r="57" spans="1:9" s="175" customFormat="1" ht="14.4" x14ac:dyDescent="0.3">
      <c r="A57" s="172" t="s">
        <v>176</v>
      </c>
      <c r="B57" s="172"/>
      <c r="C57" s="173"/>
      <c r="D57" s="168"/>
      <c r="E57" s="174"/>
      <c r="F57" s="174"/>
      <c r="G57" s="174"/>
      <c r="H57" s="174"/>
      <c r="I57" s="174"/>
    </row>
    <row r="58" spans="1:9" s="175" customFormat="1" ht="14.4" x14ac:dyDescent="0.3">
      <c r="C58" s="173"/>
      <c r="G58" s="176"/>
      <c r="H58" s="176"/>
      <c r="I58" s="176"/>
    </row>
    <row r="59" spans="1:9" x14ac:dyDescent="0.3">
      <c r="A59" s="197" t="s">
        <v>3133</v>
      </c>
      <c r="B59" s="198">
        <v>2013</v>
      </c>
      <c r="C59" s="199">
        <f>C50*1000000/$G50</f>
        <v>69391135.601713955</v>
      </c>
      <c r="D59" s="199">
        <f>D50*1000000/$G50</f>
        <v>63770555.762636475</v>
      </c>
      <c r="E59" s="199">
        <f>E50*1000000/$G50</f>
        <v>300401.1238675458</v>
      </c>
      <c r="F59" s="199">
        <f>F50*1000000/$G50</f>
        <v>5320178.7152099367</v>
      </c>
      <c r="G59" s="101"/>
    </row>
    <row r="60" spans="1:9" x14ac:dyDescent="0.3">
      <c r="A60" s="197"/>
      <c r="B60" s="198">
        <v>2014</v>
      </c>
      <c r="C60" s="199">
        <f>C52*1000000/$G52</f>
        <v>70762650.013204098</v>
      </c>
      <c r="D60" s="199">
        <f>D52*1000000/$G52</f>
        <v>66133562.856388338</v>
      </c>
      <c r="E60" s="199">
        <f>E52*1000000/$G52</f>
        <v>704713.3733042517</v>
      </c>
      <c r="F60" s="199">
        <f>F52*1000000/$G52</f>
        <v>3924373.7835115069</v>
      </c>
      <c r="G60" s="101"/>
    </row>
    <row r="61" spans="1:9" x14ac:dyDescent="0.3">
      <c r="A61" s="197"/>
      <c r="B61" s="198">
        <v>2015</v>
      </c>
      <c r="C61" s="199">
        <f>C54*1000000/$G54</f>
        <v>50778693.95956298</v>
      </c>
      <c r="D61" s="199">
        <f>D54*1000000/$G54</f>
        <v>45248427.728243127</v>
      </c>
      <c r="E61" s="199">
        <f>E54*1000000/$G54</f>
        <v>325241.74306166021</v>
      </c>
      <c r="F61" s="199">
        <f>F54*1000000/$G54</f>
        <v>5205024.4882581942</v>
      </c>
      <c r="G61" s="101"/>
    </row>
    <row r="62" spans="1:9" x14ac:dyDescent="0.3">
      <c r="C62" s="102"/>
      <c r="D62" s="102"/>
      <c r="E62" s="102"/>
      <c r="F62" s="102"/>
    </row>
    <row r="63" spans="1:9" ht="41.4" x14ac:dyDescent="0.3">
      <c r="A63" s="226" t="s">
        <v>3209</v>
      </c>
      <c r="B63" s="224"/>
      <c r="C63" s="225" t="s">
        <v>161</v>
      </c>
      <c r="D63" s="225" t="s">
        <v>3212</v>
      </c>
      <c r="E63" s="225" t="s">
        <v>3213</v>
      </c>
      <c r="F63" s="225" t="s">
        <v>164</v>
      </c>
    </row>
    <row r="64" spans="1:9" x14ac:dyDescent="0.3">
      <c r="A64" s="227" t="s">
        <v>166</v>
      </c>
      <c r="B64" s="223"/>
      <c r="C64" s="228">
        <f>C11/$G$54*1000000</f>
        <v>35997161.873665698</v>
      </c>
      <c r="D64" s="228">
        <f>D11/$G$54*1000000</f>
        <v>35225781.740550041</v>
      </c>
      <c r="E64" s="228">
        <f>E11/$G$54*1000000</f>
        <v>85219.138515634811</v>
      </c>
      <c r="F64" s="228">
        <f>F11/$G$54*1000000</f>
        <v>686160.99460002512</v>
      </c>
      <c r="G64" s="91" t="s">
        <v>3215</v>
      </c>
    </row>
    <row r="65" spans="1:7" x14ac:dyDescent="0.3">
      <c r="A65" s="227" t="s">
        <v>167</v>
      </c>
      <c r="B65" s="223"/>
      <c r="C65" s="228">
        <f>C17/$G$54*1000000</f>
        <v>12523288.961446689</v>
      </c>
      <c r="D65" s="228">
        <f>D17/$G$54*1000000</f>
        <v>9232255.431370087</v>
      </c>
      <c r="E65" s="228">
        <f>E17/$G$54*1000000</f>
        <v>240022.60454602537</v>
      </c>
      <c r="F65" s="228">
        <f>F17/$G$54*1000000</f>
        <v>3051010.9255305789</v>
      </c>
      <c r="G65" s="91" t="s">
        <v>3214</v>
      </c>
    </row>
    <row r="66" spans="1:7" x14ac:dyDescent="0.3">
      <c r="A66" s="227" t="s">
        <v>168</v>
      </c>
      <c r="B66" s="223"/>
      <c r="C66" s="228">
        <f>C23/$G$54*1000000</f>
        <v>461779.48009544145</v>
      </c>
      <c r="D66" s="228">
        <f>D23/$G$54*1000000</f>
        <v>142031.89752605802</v>
      </c>
      <c r="E66" s="228">
        <f>E23/$G$54*1000000</f>
        <v>0</v>
      </c>
      <c r="F66" s="228">
        <f>F23/$G$54*1000000</f>
        <v>319747.58256938338</v>
      </c>
    </row>
    <row r="67" spans="1:7" ht="13.35" customHeight="1" x14ac:dyDescent="0.3">
      <c r="A67" s="227" t="s">
        <v>3211</v>
      </c>
      <c r="B67" s="223"/>
      <c r="C67" s="228">
        <f>C29/$G$54*1000000</f>
        <v>48982230.315207832</v>
      </c>
      <c r="D67" s="228">
        <f>D29/$G$54*1000000</f>
        <v>44600069.069446184</v>
      </c>
      <c r="E67" s="228">
        <f>E29/$G$54*1000000</f>
        <v>325241.74306166021</v>
      </c>
      <c r="F67" s="228">
        <f>F29/$G$54*1000000</f>
        <v>4056919.502699987</v>
      </c>
    </row>
    <row r="68" spans="1:7" x14ac:dyDescent="0.3">
      <c r="A68" s="227" t="s">
        <v>3210</v>
      </c>
      <c r="B68" s="223"/>
      <c r="C68" s="228">
        <f>C36/$G$54*1000000</f>
        <v>1796463.6443551423</v>
      </c>
      <c r="D68" s="228">
        <f>D36/$G$54*1000000</f>
        <v>648358.65879693592</v>
      </c>
      <c r="E68" s="228">
        <f>E36/$G$54*1000000</f>
        <v>0</v>
      </c>
      <c r="F68" s="228">
        <f>F36/$G$54*1000000</f>
        <v>1148104.9855582067</v>
      </c>
    </row>
    <row r="69" spans="1:7" x14ac:dyDescent="0.3">
      <c r="A69" s="229" t="s">
        <v>171</v>
      </c>
      <c r="B69" s="223"/>
      <c r="C69" s="230">
        <f>C40/$G$54*1000000</f>
        <v>892060.78111264599</v>
      </c>
      <c r="D69" s="230">
        <f>D40/$G$54*1000000</f>
        <v>0</v>
      </c>
      <c r="E69" s="230">
        <f>E40/$G$54*1000000</f>
        <v>0</v>
      </c>
      <c r="F69" s="230">
        <f>F40/$G$54*1000000</f>
        <v>892060.78111264599</v>
      </c>
    </row>
    <row r="70" spans="1:7" x14ac:dyDescent="0.3">
      <c r="A70" s="229" t="s">
        <v>172</v>
      </c>
      <c r="B70" s="223"/>
      <c r="C70" s="230">
        <f>C43/$G$54*1000000</f>
        <v>218837.12168780609</v>
      </c>
      <c r="D70" s="230">
        <f>D43/$G$54*1000000</f>
        <v>1236.9709908326006</v>
      </c>
      <c r="E70" s="230">
        <f>E43/$G$54*1000000</f>
        <v>0</v>
      </c>
      <c r="F70" s="230">
        <f>F43/$G$54*1000000</f>
        <v>217600.15069697349</v>
      </c>
    </row>
    <row r="71" spans="1:7" x14ac:dyDescent="0.3">
      <c r="A71" s="229" t="s">
        <v>173</v>
      </c>
      <c r="B71" s="223"/>
      <c r="C71" s="230">
        <f>C46/$G$54*1000000</f>
        <v>36217.505965088531</v>
      </c>
      <c r="D71" s="230">
        <f>D46/$G$54*1000000</f>
        <v>0</v>
      </c>
      <c r="E71" s="230">
        <f>E46/$G$54*1000000</f>
        <v>0</v>
      </c>
      <c r="F71" s="230">
        <f>F46/$G$54*1000000</f>
        <v>36217.505965088531</v>
      </c>
    </row>
    <row r="72" spans="1:7" x14ac:dyDescent="0.3">
      <c r="A72" s="231" t="s">
        <v>174</v>
      </c>
      <c r="B72" s="223"/>
      <c r="C72" s="230">
        <f>C49/$G$54*1000000</f>
        <v>649348.23558960191</v>
      </c>
      <c r="D72" s="230">
        <f>D49/$G$54*1000000</f>
        <v>647121.68780610326</v>
      </c>
      <c r="E72" s="230">
        <f>E49/$G$54*1000000</f>
        <v>0</v>
      </c>
      <c r="F72" s="230">
        <f>F49/$G$54*1000000</f>
        <v>2226.5477834986814</v>
      </c>
    </row>
    <row r="73" spans="1:7" x14ac:dyDescent="0.3">
      <c r="A73" s="227" t="s">
        <v>86</v>
      </c>
      <c r="B73" s="223"/>
      <c r="C73" s="232">
        <f>SUM(C67:C68)</f>
        <v>50778693.959562972</v>
      </c>
      <c r="D73" s="232">
        <f>SUM(D67:D68)</f>
        <v>45248427.72824312</v>
      </c>
      <c r="E73" s="232">
        <f>SUM(E67:E68)</f>
        <v>325241.74306166021</v>
      </c>
      <c r="F73" s="232">
        <f>SUM(F67:F68)</f>
        <v>5205024.4882581942</v>
      </c>
    </row>
    <row r="74" spans="1:7" x14ac:dyDescent="0.3">
      <c r="A74" s="229"/>
      <c r="B74" s="223"/>
      <c r="C74" s="233"/>
      <c r="D74" s="233"/>
      <c r="E74" s="233"/>
      <c r="F74" s="233"/>
    </row>
    <row r="75" spans="1:7" x14ac:dyDescent="0.3">
      <c r="A75" s="91"/>
      <c r="C75" s="102"/>
      <c r="D75" s="102"/>
      <c r="E75" s="102"/>
      <c r="F75" s="102"/>
    </row>
    <row r="76" spans="1:7" x14ac:dyDescent="0.3">
      <c r="C76" s="102"/>
      <c r="D76" s="102"/>
      <c r="E76" s="102"/>
      <c r="F76" s="102"/>
    </row>
    <row r="77" spans="1:7" x14ac:dyDescent="0.3">
      <c r="A77" s="91"/>
      <c r="C77" s="102"/>
      <c r="D77" s="102"/>
      <c r="E77" s="102"/>
      <c r="F77" s="102"/>
    </row>
    <row r="78" spans="1:7" x14ac:dyDescent="0.3">
      <c r="A78" s="92" t="s">
        <v>174</v>
      </c>
      <c r="C78" s="102"/>
      <c r="D78" s="102"/>
      <c r="E78" s="102"/>
      <c r="F78" s="102"/>
    </row>
    <row r="79" spans="1:7" x14ac:dyDescent="0.3">
      <c r="C79" s="102"/>
      <c r="D79" s="102"/>
      <c r="E79" s="102"/>
      <c r="F79" s="102"/>
    </row>
    <row r="80" spans="1:7" x14ac:dyDescent="0.3">
      <c r="C80" s="102"/>
      <c r="D80" s="102"/>
      <c r="E80" s="102"/>
      <c r="F80" s="102"/>
    </row>
    <row r="81" spans="3:6" x14ac:dyDescent="0.3">
      <c r="C81" s="102"/>
      <c r="D81" s="102"/>
      <c r="E81" s="102"/>
      <c r="F81" s="102"/>
    </row>
    <row r="82" spans="3:6" x14ac:dyDescent="0.3">
      <c r="C82" s="102"/>
      <c r="D82" s="102"/>
      <c r="E82" s="102"/>
      <c r="F82" s="102"/>
    </row>
    <row r="83" spans="3:6" x14ac:dyDescent="0.3">
      <c r="C83" s="102"/>
      <c r="D83" s="102"/>
      <c r="E83" s="102"/>
      <c r="F83" s="102"/>
    </row>
    <row r="84" spans="3:6" x14ac:dyDescent="0.3">
      <c r="C84" s="102"/>
      <c r="D84" s="102"/>
      <c r="E84" s="102"/>
      <c r="F84" s="102"/>
    </row>
    <row r="85" spans="3:6" x14ac:dyDescent="0.3">
      <c r="C85" s="102"/>
      <c r="D85" s="102"/>
      <c r="E85" s="102"/>
      <c r="F85" s="102"/>
    </row>
    <row r="86" spans="3:6" x14ac:dyDescent="0.3">
      <c r="C86" s="102"/>
      <c r="D86" s="102"/>
      <c r="E86" s="102"/>
      <c r="F86" s="102"/>
    </row>
    <row r="87" spans="3:6" x14ac:dyDescent="0.3">
      <c r="C87" s="102"/>
      <c r="D87" s="102"/>
      <c r="E87" s="102"/>
      <c r="F87" s="102"/>
    </row>
    <row r="88" spans="3:6" x14ac:dyDescent="0.3">
      <c r="C88" s="102"/>
      <c r="D88" s="102"/>
      <c r="E88" s="102"/>
      <c r="F88" s="102"/>
    </row>
    <row r="89" spans="3:6" x14ac:dyDescent="0.3">
      <c r="C89" s="102"/>
      <c r="D89" s="102"/>
      <c r="E89" s="102"/>
      <c r="F89" s="102"/>
    </row>
    <row r="90" spans="3:6" x14ac:dyDescent="0.3">
      <c r="C90" s="102"/>
      <c r="D90" s="102"/>
      <c r="E90" s="102"/>
      <c r="F90" s="102"/>
    </row>
  </sheetData>
  <mergeCells count="29">
    <mergeCell ref="A44:A46"/>
    <mergeCell ref="A47:A49"/>
    <mergeCell ref="A50:A55"/>
    <mergeCell ref="B50:B51"/>
    <mergeCell ref="B52:B53"/>
    <mergeCell ref="B54:B55"/>
    <mergeCell ref="A41:A43"/>
    <mergeCell ref="A19:A24"/>
    <mergeCell ref="B19:B20"/>
    <mergeCell ref="B21:B22"/>
    <mergeCell ref="B23:B24"/>
    <mergeCell ref="A25:A30"/>
    <mergeCell ref="B25:B26"/>
    <mergeCell ref="B27:B28"/>
    <mergeCell ref="B29:B30"/>
    <mergeCell ref="A32:A37"/>
    <mergeCell ref="B32:B33"/>
    <mergeCell ref="B34:B35"/>
    <mergeCell ref="B36:B37"/>
    <mergeCell ref="A38:A40"/>
    <mergeCell ref="A13:A18"/>
    <mergeCell ref="B13:B14"/>
    <mergeCell ref="B15:B16"/>
    <mergeCell ref="B17:B18"/>
    <mergeCell ref="A1:F1"/>
    <mergeCell ref="A7:A12"/>
    <mergeCell ref="B7:B8"/>
    <mergeCell ref="B9:B10"/>
    <mergeCell ref="B11:B12"/>
  </mergeCells>
  <pageMargins left="0" right="0" top="0" bottom="0" header="0.31496062992125984" footer="0.31496062992125984"/>
  <pageSetup paperSize="9" scale="89"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W46"/>
  <sheetViews>
    <sheetView topLeftCell="A15" workbookViewId="0">
      <selection activeCell="I25" sqref="I25"/>
    </sheetView>
  </sheetViews>
  <sheetFormatPr defaultRowHeight="14.4" x14ac:dyDescent="0.3"/>
  <cols>
    <col min="2" max="2" width="36.44140625" customWidth="1"/>
    <col min="3" max="3" width="32.5546875" customWidth="1"/>
  </cols>
  <sheetData>
    <row r="1" spans="1:23" x14ac:dyDescent="0.3">
      <c r="A1" t="s">
        <v>3153</v>
      </c>
      <c r="B1" t="s">
        <v>3154</v>
      </c>
      <c r="D1">
        <v>1995</v>
      </c>
      <c r="E1">
        <v>1996</v>
      </c>
      <c r="F1">
        <v>1997</v>
      </c>
      <c r="G1">
        <v>1998</v>
      </c>
      <c r="H1">
        <v>1999</v>
      </c>
      <c r="I1">
        <v>2000</v>
      </c>
      <c r="J1">
        <v>2001</v>
      </c>
      <c r="K1">
        <v>2002</v>
      </c>
      <c r="L1">
        <v>2003</v>
      </c>
      <c r="M1">
        <v>2004</v>
      </c>
      <c r="N1">
        <v>2005</v>
      </c>
      <c r="O1">
        <v>2006</v>
      </c>
      <c r="P1">
        <v>2007</v>
      </c>
      <c r="Q1">
        <v>2008</v>
      </c>
      <c r="R1">
        <v>2009</v>
      </c>
      <c r="S1">
        <v>2010</v>
      </c>
      <c r="T1">
        <v>2011</v>
      </c>
      <c r="U1">
        <v>2012</v>
      </c>
      <c r="V1">
        <v>2013</v>
      </c>
      <c r="W1">
        <v>2014</v>
      </c>
    </row>
    <row r="2" spans="1:23" x14ac:dyDescent="0.3">
      <c r="D2" t="s">
        <v>3155</v>
      </c>
      <c r="E2" t="s">
        <v>3155</v>
      </c>
      <c r="F2" t="s">
        <v>3155</v>
      </c>
      <c r="G2" t="s">
        <v>3155</v>
      </c>
      <c r="H2" t="s">
        <v>3155</v>
      </c>
      <c r="I2" t="s">
        <v>3155</v>
      </c>
      <c r="J2" t="s">
        <v>3155</v>
      </c>
      <c r="K2" t="s">
        <v>3155</v>
      </c>
      <c r="L2" t="s">
        <v>3155</v>
      </c>
      <c r="M2" t="s">
        <v>3155</v>
      </c>
      <c r="N2" t="s">
        <v>3155</v>
      </c>
      <c r="O2" t="s">
        <v>3155</v>
      </c>
      <c r="P2" t="s">
        <v>3155</v>
      </c>
      <c r="Q2" t="s">
        <v>3155</v>
      </c>
      <c r="R2" t="s">
        <v>3155</v>
      </c>
      <c r="S2" t="s">
        <v>3155</v>
      </c>
      <c r="T2" t="s">
        <v>3155</v>
      </c>
      <c r="U2" t="s">
        <v>3155</v>
      </c>
      <c r="V2" t="s">
        <v>3155</v>
      </c>
      <c r="W2" t="s">
        <v>3155</v>
      </c>
    </row>
    <row r="3" spans="1:23" x14ac:dyDescent="0.3">
      <c r="A3" t="s">
        <v>286</v>
      </c>
      <c r="B3" t="s">
        <v>3156</v>
      </c>
      <c r="D3">
        <v>7</v>
      </c>
      <c r="E3">
        <v>6</v>
      </c>
      <c r="F3">
        <v>7</v>
      </c>
      <c r="G3">
        <v>6</v>
      </c>
      <c r="H3">
        <v>6</v>
      </c>
      <c r="I3">
        <v>6</v>
      </c>
      <c r="J3">
        <v>7</v>
      </c>
      <c r="K3">
        <v>6</v>
      </c>
      <c r="L3">
        <v>7</v>
      </c>
      <c r="M3">
        <v>7</v>
      </c>
      <c r="N3">
        <v>7</v>
      </c>
      <c r="O3">
        <v>6</v>
      </c>
      <c r="P3">
        <v>6</v>
      </c>
      <c r="Q3">
        <v>6</v>
      </c>
      <c r="R3">
        <v>6</v>
      </c>
      <c r="S3">
        <v>6</v>
      </c>
      <c r="T3">
        <v>5</v>
      </c>
      <c r="U3">
        <v>5</v>
      </c>
      <c r="V3">
        <v>6</v>
      </c>
      <c r="W3">
        <v>6</v>
      </c>
    </row>
    <row r="4" spans="1:23" x14ac:dyDescent="0.3">
      <c r="A4" t="s">
        <v>286</v>
      </c>
      <c r="B4" t="s">
        <v>3157</v>
      </c>
      <c r="D4">
        <v>71</v>
      </c>
      <c r="E4">
        <v>75</v>
      </c>
      <c r="F4">
        <v>82</v>
      </c>
      <c r="G4">
        <v>77</v>
      </c>
      <c r="H4">
        <v>77</v>
      </c>
      <c r="I4">
        <v>75</v>
      </c>
      <c r="J4">
        <v>72</v>
      </c>
      <c r="K4">
        <v>70</v>
      </c>
      <c r="L4">
        <v>74</v>
      </c>
      <c r="M4">
        <v>75</v>
      </c>
      <c r="N4">
        <v>73</v>
      </c>
      <c r="O4">
        <v>70</v>
      </c>
      <c r="P4">
        <v>69</v>
      </c>
      <c r="Q4">
        <v>65</v>
      </c>
      <c r="R4">
        <v>64</v>
      </c>
      <c r="S4">
        <v>78</v>
      </c>
      <c r="T4">
        <v>71</v>
      </c>
      <c r="U4">
        <v>77</v>
      </c>
      <c r="V4">
        <v>66</v>
      </c>
      <c r="W4">
        <v>66</v>
      </c>
    </row>
    <row r="5" spans="1:23" x14ac:dyDescent="0.3">
      <c r="A5" t="s">
        <v>286</v>
      </c>
      <c r="B5" t="s">
        <v>3158</v>
      </c>
      <c r="D5">
        <v>29</v>
      </c>
      <c r="E5">
        <v>25</v>
      </c>
      <c r="F5">
        <v>18</v>
      </c>
      <c r="G5">
        <v>23</v>
      </c>
      <c r="H5">
        <v>23</v>
      </c>
      <c r="I5">
        <v>25</v>
      </c>
      <c r="J5">
        <v>28</v>
      </c>
      <c r="K5">
        <v>30</v>
      </c>
      <c r="L5">
        <v>26</v>
      </c>
      <c r="M5">
        <v>25</v>
      </c>
      <c r="N5">
        <v>27</v>
      </c>
      <c r="O5">
        <v>30</v>
      </c>
      <c r="P5">
        <v>31</v>
      </c>
      <c r="Q5">
        <v>35</v>
      </c>
      <c r="R5">
        <v>36</v>
      </c>
      <c r="S5">
        <v>22</v>
      </c>
      <c r="T5">
        <v>29</v>
      </c>
      <c r="U5">
        <v>23</v>
      </c>
      <c r="V5">
        <v>34</v>
      </c>
      <c r="W5">
        <v>34</v>
      </c>
    </row>
    <row r="6" spans="1:23" x14ac:dyDescent="0.3">
      <c r="A6" t="s">
        <v>286</v>
      </c>
      <c r="B6" t="s">
        <v>3159</v>
      </c>
      <c r="D6">
        <v>12</v>
      </c>
      <c r="E6">
        <v>11</v>
      </c>
      <c r="F6">
        <v>12</v>
      </c>
      <c r="G6">
        <v>10</v>
      </c>
      <c r="H6">
        <v>10</v>
      </c>
      <c r="I6">
        <v>10</v>
      </c>
      <c r="J6">
        <v>10</v>
      </c>
      <c r="K6">
        <v>10</v>
      </c>
      <c r="L6">
        <v>10</v>
      </c>
      <c r="M6">
        <v>11</v>
      </c>
      <c r="N6">
        <v>10</v>
      </c>
      <c r="O6">
        <v>9</v>
      </c>
      <c r="P6">
        <v>9</v>
      </c>
      <c r="Q6">
        <v>8</v>
      </c>
      <c r="R6">
        <v>8</v>
      </c>
      <c r="S6">
        <v>13</v>
      </c>
      <c r="T6">
        <v>13</v>
      </c>
      <c r="U6">
        <v>13</v>
      </c>
      <c r="V6">
        <v>14</v>
      </c>
      <c r="W6">
        <v>14</v>
      </c>
    </row>
    <row r="7" spans="1:23" x14ac:dyDescent="0.3">
      <c r="A7" t="s">
        <v>286</v>
      </c>
      <c r="B7" t="s">
        <v>3160</v>
      </c>
      <c r="D7" t="s">
        <v>3161</v>
      </c>
      <c r="E7" t="s">
        <v>3161</v>
      </c>
      <c r="F7" t="s">
        <v>3161</v>
      </c>
      <c r="G7" t="s">
        <v>3161</v>
      </c>
      <c r="H7" t="s">
        <v>3161</v>
      </c>
      <c r="I7" t="s">
        <v>3161</v>
      </c>
      <c r="J7" t="s">
        <v>3161</v>
      </c>
      <c r="K7" t="s">
        <v>3161</v>
      </c>
      <c r="L7" t="s">
        <v>3161</v>
      </c>
      <c r="M7" t="s">
        <v>3161</v>
      </c>
      <c r="N7" t="s">
        <v>3161</v>
      </c>
      <c r="O7" t="s">
        <v>3161</v>
      </c>
      <c r="P7" t="s">
        <v>3161</v>
      </c>
      <c r="Q7" t="s">
        <v>3161</v>
      </c>
      <c r="R7" t="s">
        <v>3161</v>
      </c>
      <c r="S7">
        <v>1</v>
      </c>
      <c r="T7" t="s">
        <v>3161</v>
      </c>
      <c r="U7">
        <v>1</v>
      </c>
      <c r="V7" t="s">
        <v>3161</v>
      </c>
      <c r="W7" t="s">
        <v>3161</v>
      </c>
    </row>
    <row r="8" spans="1:23" x14ac:dyDescent="0.3">
      <c r="A8" t="s">
        <v>286</v>
      </c>
      <c r="B8" t="s">
        <v>3162</v>
      </c>
      <c r="D8" t="s">
        <v>3163</v>
      </c>
      <c r="E8" t="s">
        <v>3163</v>
      </c>
      <c r="F8" t="s">
        <v>3163</v>
      </c>
      <c r="G8" t="s">
        <v>3163</v>
      </c>
      <c r="H8" t="s">
        <v>3163</v>
      </c>
      <c r="I8" t="s">
        <v>3163</v>
      </c>
      <c r="J8" t="s">
        <v>3163</v>
      </c>
      <c r="K8" t="s">
        <v>3163</v>
      </c>
      <c r="L8" t="s">
        <v>3163</v>
      </c>
      <c r="M8" t="s">
        <v>3163</v>
      </c>
      <c r="N8" t="s">
        <v>3163</v>
      </c>
      <c r="O8" t="s">
        <v>3163</v>
      </c>
      <c r="P8" t="s">
        <v>3163</v>
      </c>
      <c r="Q8" t="s">
        <v>3163</v>
      </c>
      <c r="R8" t="s">
        <v>3163</v>
      </c>
      <c r="S8" t="s">
        <v>3163</v>
      </c>
      <c r="T8" t="s">
        <v>3163</v>
      </c>
      <c r="U8" t="s">
        <v>3163</v>
      </c>
      <c r="V8" t="s">
        <v>3163</v>
      </c>
      <c r="W8" t="s">
        <v>3164</v>
      </c>
    </row>
    <row r="9" spans="1:23" x14ac:dyDescent="0.3">
      <c r="A9" t="s">
        <v>286</v>
      </c>
      <c r="B9" t="s">
        <v>3165</v>
      </c>
      <c r="D9">
        <v>19</v>
      </c>
      <c r="E9">
        <v>15</v>
      </c>
      <c r="F9">
        <v>9</v>
      </c>
      <c r="G9">
        <v>13</v>
      </c>
      <c r="H9">
        <v>13</v>
      </c>
      <c r="I9">
        <v>14</v>
      </c>
      <c r="J9">
        <v>18</v>
      </c>
      <c r="K9">
        <v>20</v>
      </c>
      <c r="L9">
        <v>18</v>
      </c>
      <c r="M9">
        <v>17</v>
      </c>
      <c r="N9">
        <v>20</v>
      </c>
      <c r="O9">
        <v>22</v>
      </c>
      <c r="P9">
        <v>24</v>
      </c>
      <c r="Q9">
        <v>27</v>
      </c>
      <c r="R9">
        <v>27</v>
      </c>
      <c r="S9">
        <v>20</v>
      </c>
      <c r="T9">
        <v>27</v>
      </c>
      <c r="U9">
        <v>19</v>
      </c>
      <c r="V9">
        <v>31</v>
      </c>
      <c r="W9">
        <v>32</v>
      </c>
    </row>
    <row r="10" spans="1:23" x14ac:dyDescent="0.3">
      <c r="A10" t="s">
        <v>286</v>
      </c>
      <c r="B10" t="s">
        <v>3166</v>
      </c>
      <c r="D10">
        <v>65</v>
      </c>
      <c r="E10">
        <v>60</v>
      </c>
      <c r="F10">
        <v>50</v>
      </c>
      <c r="G10">
        <v>58</v>
      </c>
      <c r="H10">
        <v>56</v>
      </c>
      <c r="I10">
        <v>57</v>
      </c>
      <c r="J10">
        <v>64</v>
      </c>
      <c r="K10">
        <v>69</v>
      </c>
      <c r="L10">
        <v>70</v>
      </c>
      <c r="M10">
        <v>68</v>
      </c>
      <c r="N10">
        <v>73</v>
      </c>
      <c r="O10">
        <v>75</v>
      </c>
      <c r="P10">
        <v>76</v>
      </c>
      <c r="Q10">
        <v>79</v>
      </c>
      <c r="R10">
        <v>75</v>
      </c>
      <c r="S10">
        <v>89</v>
      </c>
      <c r="T10">
        <v>90</v>
      </c>
      <c r="U10">
        <v>85</v>
      </c>
      <c r="V10">
        <v>91</v>
      </c>
      <c r="W10">
        <v>94</v>
      </c>
    </row>
    <row r="11" spans="1:23" x14ac:dyDescent="0.3">
      <c r="A11" t="s">
        <v>286</v>
      </c>
      <c r="B11" t="s">
        <v>3167</v>
      </c>
      <c r="D11">
        <v>70</v>
      </c>
      <c r="E11">
        <v>89</v>
      </c>
      <c r="F11">
        <v>92</v>
      </c>
      <c r="G11">
        <v>90</v>
      </c>
      <c r="H11">
        <v>75</v>
      </c>
      <c r="I11">
        <v>75</v>
      </c>
      <c r="J11">
        <v>82</v>
      </c>
      <c r="K11">
        <v>96</v>
      </c>
      <c r="L11">
        <v>120</v>
      </c>
      <c r="M11">
        <v>157</v>
      </c>
      <c r="N11">
        <v>216</v>
      </c>
      <c r="O11">
        <v>244</v>
      </c>
      <c r="P11">
        <v>305</v>
      </c>
      <c r="Q11">
        <v>379</v>
      </c>
      <c r="R11">
        <v>313</v>
      </c>
      <c r="S11">
        <v>323</v>
      </c>
      <c r="T11">
        <v>293</v>
      </c>
      <c r="U11">
        <v>336</v>
      </c>
      <c r="V11">
        <v>465</v>
      </c>
      <c r="W11">
        <v>450</v>
      </c>
    </row>
    <row r="12" spans="1:23" x14ac:dyDescent="0.3">
      <c r="A12" t="s">
        <v>286</v>
      </c>
      <c r="B12" t="s">
        <v>3168</v>
      </c>
      <c r="D12">
        <v>260</v>
      </c>
      <c r="E12">
        <v>253</v>
      </c>
      <c r="F12">
        <v>304</v>
      </c>
      <c r="G12">
        <v>302</v>
      </c>
      <c r="H12">
        <v>330</v>
      </c>
      <c r="I12">
        <v>356</v>
      </c>
      <c r="J12">
        <v>415</v>
      </c>
      <c r="K12">
        <v>435</v>
      </c>
      <c r="L12">
        <v>488</v>
      </c>
      <c r="M12">
        <v>562</v>
      </c>
      <c r="N12">
        <v>667</v>
      </c>
      <c r="O12">
        <v>699</v>
      </c>
      <c r="P12">
        <v>795</v>
      </c>
      <c r="Q12">
        <v>828</v>
      </c>
      <c r="R12">
        <v>857</v>
      </c>
      <c r="S12">
        <v>854</v>
      </c>
      <c r="T12">
        <v>816</v>
      </c>
      <c r="U12">
        <v>859</v>
      </c>
      <c r="V12" s="204">
        <v>1068</v>
      </c>
      <c r="W12" s="204">
        <v>1031</v>
      </c>
    </row>
    <row r="13" spans="1:23" x14ac:dyDescent="0.3">
      <c r="A13" t="s">
        <v>286</v>
      </c>
      <c r="B13" t="s">
        <v>3169</v>
      </c>
      <c r="D13">
        <v>50</v>
      </c>
      <c r="E13">
        <v>67</v>
      </c>
      <c r="F13">
        <v>76</v>
      </c>
      <c r="G13">
        <v>69</v>
      </c>
      <c r="H13">
        <v>57</v>
      </c>
      <c r="I13">
        <v>57</v>
      </c>
      <c r="J13">
        <v>59</v>
      </c>
      <c r="K13">
        <v>67</v>
      </c>
      <c r="L13">
        <v>88</v>
      </c>
      <c r="M13">
        <v>118</v>
      </c>
      <c r="N13">
        <v>157</v>
      </c>
      <c r="O13">
        <v>171</v>
      </c>
      <c r="P13">
        <v>211</v>
      </c>
      <c r="Q13">
        <v>247</v>
      </c>
      <c r="R13">
        <v>201</v>
      </c>
      <c r="S13">
        <v>251</v>
      </c>
      <c r="T13">
        <v>207</v>
      </c>
      <c r="U13">
        <v>259</v>
      </c>
      <c r="V13">
        <v>308</v>
      </c>
      <c r="W13">
        <v>296</v>
      </c>
    </row>
    <row r="14" spans="1:23" x14ac:dyDescent="0.3">
      <c r="A14" t="s">
        <v>286</v>
      </c>
      <c r="B14" t="s">
        <v>3170</v>
      </c>
      <c r="D14">
        <v>185</v>
      </c>
      <c r="E14">
        <v>190</v>
      </c>
      <c r="F14">
        <v>250</v>
      </c>
      <c r="G14">
        <v>233</v>
      </c>
      <c r="H14">
        <v>252</v>
      </c>
      <c r="I14">
        <v>269</v>
      </c>
      <c r="J14">
        <v>297</v>
      </c>
      <c r="K14">
        <v>307</v>
      </c>
      <c r="L14">
        <v>360</v>
      </c>
      <c r="M14">
        <v>420</v>
      </c>
      <c r="N14">
        <v>486</v>
      </c>
      <c r="O14">
        <v>491</v>
      </c>
      <c r="P14">
        <v>550</v>
      </c>
      <c r="Q14">
        <v>539</v>
      </c>
      <c r="R14">
        <v>549</v>
      </c>
      <c r="S14">
        <v>664</v>
      </c>
      <c r="T14">
        <v>576</v>
      </c>
      <c r="U14">
        <v>663</v>
      </c>
      <c r="V14">
        <v>708</v>
      </c>
      <c r="W14">
        <v>678</v>
      </c>
    </row>
    <row r="15" spans="1:23" x14ac:dyDescent="0.3">
      <c r="A15" t="s">
        <v>286</v>
      </c>
      <c r="B15" t="s">
        <v>3171</v>
      </c>
      <c r="D15">
        <v>13</v>
      </c>
      <c r="E15">
        <v>13</v>
      </c>
      <c r="F15">
        <v>8</v>
      </c>
      <c r="G15">
        <v>12</v>
      </c>
      <c r="H15">
        <v>10</v>
      </c>
      <c r="I15">
        <v>10</v>
      </c>
      <c r="J15">
        <v>15</v>
      </c>
      <c r="K15">
        <v>20</v>
      </c>
      <c r="L15">
        <v>22</v>
      </c>
      <c r="M15">
        <v>27</v>
      </c>
      <c r="N15">
        <v>43</v>
      </c>
      <c r="O15">
        <v>54</v>
      </c>
      <c r="P15">
        <v>72</v>
      </c>
      <c r="Q15">
        <v>104</v>
      </c>
      <c r="R15">
        <v>84</v>
      </c>
      <c r="S15">
        <v>64</v>
      </c>
      <c r="T15">
        <v>78</v>
      </c>
      <c r="U15">
        <v>65</v>
      </c>
      <c r="V15">
        <v>143</v>
      </c>
      <c r="W15">
        <v>144</v>
      </c>
    </row>
    <row r="16" spans="1:23" x14ac:dyDescent="0.3">
      <c r="A16" t="s">
        <v>286</v>
      </c>
      <c r="B16" t="s">
        <v>3172</v>
      </c>
      <c r="D16">
        <v>5</v>
      </c>
      <c r="E16">
        <v>5</v>
      </c>
      <c r="F16">
        <v>5</v>
      </c>
      <c r="G16">
        <v>5</v>
      </c>
      <c r="H16">
        <v>5</v>
      </c>
      <c r="I16">
        <v>5</v>
      </c>
      <c r="J16">
        <v>5</v>
      </c>
      <c r="K16">
        <v>5</v>
      </c>
      <c r="L16">
        <v>5</v>
      </c>
      <c r="M16">
        <v>5</v>
      </c>
      <c r="N16">
        <v>5</v>
      </c>
      <c r="O16">
        <v>4</v>
      </c>
      <c r="P16">
        <v>4</v>
      </c>
      <c r="Q16">
        <v>4</v>
      </c>
      <c r="R16">
        <v>4</v>
      </c>
      <c r="S16">
        <v>4</v>
      </c>
      <c r="T16">
        <v>3</v>
      </c>
      <c r="U16">
        <v>4</v>
      </c>
      <c r="V16">
        <v>4</v>
      </c>
      <c r="W16">
        <v>4</v>
      </c>
    </row>
    <row r="17" spans="1:23" x14ac:dyDescent="0.3">
      <c r="A17" t="s">
        <v>286</v>
      </c>
      <c r="B17" t="s">
        <v>3173</v>
      </c>
      <c r="D17" t="s">
        <v>3164</v>
      </c>
      <c r="E17" t="s">
        <v>3164</v>
      </c>
      <c r="F17" t="s">
        <v>3164</v>
      </c>
      <c r="G17" t="s">
        <v>3161</v>
      </c>
      <c r="H17" t="s">
        <v>3161</v>
      </c>
      <c r="I17" t="s">
        <v>3161</v>
      </c>
      <c r="J17" t="s">
        <v>3161</v>
      </c>
      <c r="K17" t="s">
        <v>3161</v>
      </c>
      <c r="L17" t="s">
        <v>3161</v>
      </c>
      <c r="M17" t="s">
        <v>3161</v>
      </c>
      <c r="N17" t="s">
        <v>3161</v>
      </c>
      <c r="O17" t="s">
        <v>3161</v>
      </c>
      <c r="P17" t="s">
        <v>3161</v>
      </c>
      <c r="Q17" t="s">
        <v>3161</v>
      </c>
      <c r="R17" t="s">
        <v>3161</v>
      </c>
      <c r="S17">
        <v>1</v>
      </c>
      <c r="T17">
        <v>1</v>
      </c>
      <c r="U17">
        <v>1</v>
      </c>
      <c r="V17">
        <v>1</v>
      </c>
      <c r="W17">
        <v>1</v>
      </c>
    </row>
    <row r="18" spans="1:23" x14ac:dyDescent="0.3">
      <c r="A18" t="s">
        <v>286</v>
      </c>
      <c r="B18" t="s">
        <v>3174</v>
      </c>
      <c r="D18" t="s">
        <v>3164</v>
      </c>
      <c r="E18" t="s">
        <v>3164</v>
      </c>
      <c r="F18" t="s">
        <v>3164</v>
      </c>
      <c r="G18" t="s">
        <v>3164</v>
      </c>
      <c r="H18" t="s">
        <v>3164</v>
      </c>
      <c r="I18" t="s">
        <v>3164</v>
      </c>
      <c r="J18" t="s">
        <v>3164</v>
      </c>
      <c r="K18" t="s">
        <v>3164</v>
      </c>
      <c r="L18" t="s">
        <v>3164</v>
      </c>
      <c r="M18" t="s">
        <v>3164</v>
      </c>
      <c r="N18" t="s">
        <v>3164</v>
      </c>
      <c r="O18" t="s">
        <v>3164</v>
      </c>
      <c r="P18" t="s">
        <v>3164</v>
      </c>
      <c r="Q18" t="s">
        <v>3164</v>
      </c>
      <c r="R18" t="s">
        <v>3164</v>
      </c>
      <c r="S18">
        <v>240</v>
      </c>
      <c r="T18">
        <v>204</v>
      </c>
      <c r="U18">
        <v>246</v>
      </c>
      <c r="V18">
        <v>241</v>
      </c>
      <c r="W18" t="s">
        <v>3164</v>
      </c>
    </row>
    <row r="19" spans="1:23" x14ac:dyDescent="0.3">
      <c r="A19" t="s">
        <v>286</v>
      </c>
      <c r="B19" t="s">
        <v>3175</v>
      </c>
      <c r="D19" t="s">
        <v>3164</v>
      </c>
      <c r="E19" t="s">
        <v>3164</v>
      </c>
      <c r="F19" t="s">
        <v>3164</v>
      </c>
      <c r="G19" t="s">
        <v>3164</v>
      </c>
      <c r="H19" t="s">
        <v>3164</v>
      </c>
      <c r="I19" t="s">
        <v>3164</v>
      </c>
      <c r="J19" t="s">
        <v>3164</v>
      </c>
      <c r="K19" t="s">
        <v>3164</v>
      </c>
      <c r="L19" t="s">
        <v>3164</v>
      </c>
      <c r="M19" t="s">
        <v>3164</v>
      </c>
      <c r="N19" t="s">
        <v>3164</v>
      </c>
      <c r="O19" t="s">
        <v>3164</v>
      </c>
      <c r="P19" t="s">
        <v>3164</v>
      </c>
      <c r="Q19" t="s">
        <v>3164</v>
      </c>
      <c r="R19" t="s">
        <v>3164</v>
      </c>
      <c r="S19">
        <v>4</v>
      </c>
      <c r="T19">
        <v>4</v>
      </c>
      <c r="U19">
        <v>4</v>
      </c>
      <c r="V19">
        <v>3</v>
      </c>
      <c r="W19" t="s">
        <v>3164</v>
      </c>
    </row>
    <row r="20" spans="1:23" x14ac:dyDescent="0.3">
      <c r="A20" t="s">
        <v>286</v>
      </c>
      <c r="B20" t="s">
        <v>3176</v>
      </c>
      <c r="D20" t="s">
        <v>3164</v>
      </c>
      <c r="E20" t="s">
        <v>3164</v>
      </c>
      <c r="F20" t="s">
        <v>3164</v>
      </c>
      <c r="G20" t="s">
        <v>3164</v>
      </c>
      <c r="H20" t="s">
        <v>3164</v>
      </c>
      <c r="I20" t="s">
        <v>3164</v>
      </c>
      <c r="J20" t="s">
        <v>3164</v>
      </c>
      <c r="K20" t="s">
        <v>3164</v>
      </c>
      <c r="L20" t="s">
        <v>3164</v>
      </c>
      <c r="M20" t="s">
        <v>3164</v>
      </c>
      <c r="N20" t="s">
        <v>3164</v>
      </c>
      <c r="O20" t="s">
        <v>3164</v>
      </c>
      <c r="P20" t="s">
        <v>3164</v>
      </c>
      <c r="Q20" t="s">
        <v>3164</v>
      </c>
      <c r="R20" t="s">
        <v>3164</v>
      </c>
      <c r="S20">
        <v>1</v>
      </c>
      <c r="T20">
        <v>1</v>
      </c>
      <c r="U20">
        <v>1</v>
      </c>
      <c r="V20">
        <v>1</v>
      </c>
      <c r="W20" t="s">
        <v>3164</v>
      </c>
    </row>
    <row r="21" spans="1:23" x14ac:dyDescent="0.3">
      <c r="A21" t="s">
        <v>286</v>
      </c>
      <c r="B21" t="s">
        <v>3177</v>
      </c>
      <c r="D21">
        <v>57</v>
      </c>
      <c r="E21">
        <v>67</v>
      </c>
      <c r="F21">
        <v>67</v>
      </c>
      <c r="G21">
        <v>54</v>
      </c>
      <c r="H21">
        <v>55</v>
      </c>
      <c r="I21">
        <v>60</v>
      </c>
      <c r="J21">
        <v>60</v>
      </c>
      <c r="K21">
        <v>55</v>
      </c>
      <c r="L21">
        <v>55</v>
      </c>
      <c r="M21">
        <v>68</v>
      </c>
      <c r="N21">
        <v>65</v>
      </c>
      <c r="O21">
        <v>65</v>
      </c>
      <c r="P21">
        <v>50</v>
      </c>
      <c r="Q21">
        <v>46</v>
      </c>
      <c r="R21">
        <v>44</v>
      </c>
      <c r="S21" t="s">
        <v>3164</v>
      </c>
      <c r="T21" t="s">
        <v>3164</v>
      </c>
      <c r="U21" t="s">
        <v>3164</v>
      </c>
      <c r="V21" t="s">
        <v>3164</v>
      </c>
      <c r="W21" t="s">
        <v>3164</v>
      </c>
    </row>
    <row r="22" spans="1:23" x14ac:dyDescent="0.3">
      <c r="A22" t="s">
        <v>286</v>
      </c>
      <c r="B22" t="s">
        <v>3178</v>
      </c>
      <c r="C22" t="s">
        <v>3179</v>
      </c>
      <c r="D22" t="s">
        <v>3164</v>
      </c>
      <c r="E22" t="s">
        <v>3164</v>
      </c>
      <c r="F22" t="s">
        <v>3164</v>
      </c>
      <c r="G22" t="s">
        <v>3164</v>
      </c>
      <c r="H22" t="s">
        <v>3164</v>
      </c>
      <c r="I22" t="s">
        <v>3164</v>
      </c>
      <c r="J22" t="s">
        <v>3164</v>
      </c>
      <c r="K22" t="s">
        <v>3164</v>
      </c>
      <c r="L22" t="s">
        <v>3164</v>
      </c>
      <c r="M22" t="s">
        <v>3164</v>
      </c>
      <c r="N22" t="s">
        <v>3164</v>
      </c>
      <c r="O22" t="s">
        <v>3164</v>
      </c>
      <c r="P22" t="s">
        <v>3164</v>
      </c>
      <c r="Q22" t="s">
        <v>3164</v>
      </c>
      <c r="R22" t="s">
        <v>3164</v>
      </c>
      <c r="S22" s="204">
        <v>2378</v>
      </c>
      <c r="T22" s="204">
        <v>1961</v>
      </c>
      <c r="U22" s="204">
        <v>2623</v>
      </c>
      <c r="V22" s="204">
        <v>2908</v>
      </c>
      <c r="W22" t="s">
        <v>3164</v>
      </c>
    </row>
    <row r="23" spans="1:23" x14ac:dyDescent="0.3">
      <c r="A23" t="s">
        <v>286</v>
      </c>
      <c r="B23" t="s">
        <v>3180</v>
      </c>
      <c r="C23" t="s">
        <v>3179</v>
      </c>
      <c r="D23" t="s">
        <v>3161</v>
      </c>
      <c r="E23">
        <v>1</v>
      </c>
      <c r="F23" t="s">
        <v>3161</v>
      </c>
      <c r="G23" t="s">
        <v>3161</v>
      </c>
      <c r="H23">
        <v>1</v>
      </c>
      <c r="I23">
        <v>1</v>
      </c>
      <c r="J23">
        <v>1</v>
      </c>
      <c r="K23">
        <v>1</v>
      </c>
      <c r="L23">
        <v>1</v>
      </c>
      <c r="M23">
        <v>1</v>
      </c>
      <c r="N23">
        <v>2</v>
      </c>
      <c r="O23">
        <v>4</v>
      </c>
      <c r="P23">
        <v>4</v>
      </c>
      <c r="Q23">
        <v>8</v>
      </c>
      <c r="R23">
        <v>7</v>
      </c>
      <c r="S23">
        <v>16</v>
      </c>
      <c r="T23">
        <v>9</v>
      </c>
      <c r="U23">
        <v>21</v>
      </c>
      <c r="V23">
        <v>20</v>
      </c>
      <c r="W23">
        <v>16</v>
      </c>
    </row>
    <row r="24" spans="1:23" x14ac:dyDescent="0.3">
      <c r="A24" t="s">
        <v>286</v>
      </c>
      <c r="B24" t="s">
        <v>3181</v>
      </c>
      <c r="C24" t="s">
        <v>3179</v>
      </c>
      <c r="D24">
        <v>710</v>
      </c>
      <c r="E24">
        <v>904</v>
      </c>
      <c r="F24">
        <v>929</v>
      </c>
      <c r="G24">
        <v>907</v>
      </c>
      <c r="H24">
        <v>748</v>
      </c>
      <c r="I24">
        <v>746</v>
      </c>
      <c r="J24">
        <v>813</v>
      </c>
      <c r="K24">
        <v>941</v>
      </c>
      <c r="L24" s="204">
        <v>1169</v>
      </c>
      <c r="M24" s="204">
        <v>1525</v>
      </c>
      <c r="N24" s="204">
        <v>2081</v>
      </c>
      <c r="O24" s="204">
        <v>2343</v>
      </c>
      <c r="P24" s="204">
        <v>2914</v>
      </c>
      <c r="Q24" s="204">
        <v>3612</v>
      </c>
      <c r="R24" s="204">
        <v>2978</v>
      </c>
      <c r="S24" s="204">
        <v>3062</v>
      </c>
      <c r="T24" s="204">
        <v>2781</v>
      </c>
      <c r="U24" s="204">
        <v>3189</v>
      </c>
      <c r="V24" s="204">
        <v>4418</v>
      </c>
      <c r="W24" s="204">
        <v>4277</v>
      </c>
    </row>
    <row r="25" spans="1:23" x14ac:dyDescent="0.3">
      <c r="A25" t="s">
        <v>286</v>
      </c>
      <c r="B25" t="s">
        <v>3182</v>
      </c>
      <c r="C25" t="s">
        <v>3179</v>
      </c>
      <c r="D25">
        <v>505</v>
      </c>
      <c r="E25">
        <v>681</v>
      </c>
      <c r="F25">
        <v>765</v>
      </c>
      <c r="G25">
        <v>699</v>
      </c>
      <c r="H25">
        <v>572</v>
      </c>
      <c r="I25">
        <v>563</v>
      </c>
      <c r="J25">
        <v>582</v>
      </c>
      <c r="K25">
        <v>663</v>
      </c>
      <c r="L25">
        <v>863</v>
      </c>
      <c r="M25" s="204">
        <v>1139</v>
      </c>
      <c r="N25" s="204">
        <v>1518</v>
      </c>
      <c r="O25" s="204">
        <v>1645</v>
      </c>
      <c r="P25" s="204">
        <v>2015</v>
      </c>
      <c r="Q25" s="204">
        <v>2350</v>
      </c>
      <c r="R25" s="204">
        <v>1906</v>
      </c>
      <c r="S25" s="204">
        <v>2378</v>
      </c>
      <c r="T25" s="204">
        <v>1961</v>
      </c>
      <c r="U25" s="204">
        <v>2461</v>
      </c>
      <c r="V25" s="204">
        <v>2926</v>
      </c>
      <c r="W25" s="204">
        <v>2814</v>
      </c>
    </row>
    <row r="26" spans="1:23" x14ac:dyDescent="0.3">
      <c r="A26" t="s">
        <v>286</v>
      </c>
      <c r="B26" t="s">
        <v>3183</v>
      </c>
      <c r="C26" t="s">
        <v>3179</v>
      </c>
      <c r="D26" t="s">
        <v>3164</v>
      </c>
      <c r="E26" t="s">
        <v>3164</v>
      </c>
      <c r="F26" t="s">
        <v>3164</v>
      </c>
      <c r="G26" t="s">
        <v>3164</v>
      </c>
      <c r="H26" t="s">
        <v>3164</v>
      </c>
      <c r="I26" t="s">
        <v>3164</v>
      </c>
      <c r="J26" t="s">
        <v>3164</v>
      </c>
      <c r="K26" t="s">
        <v>3164</v>
      </c>
      <c r="L26" t="s">
        <v>3164</v>
      </c>
      <c r="M26" t="s">
        <v>3164</v>
      </c>
      <c r="N26" t="s">
        <v>3164</v>
      </c>
      <c r="O26">
        <v>230</v>
      </c>
      <c r="P26">
        <v>301</v>
      </c>
      <c r="Q26">
        <v>334</v>
      </c>
      <c r="R26">
        <v>267</v>
      </c>
      <c r="S26">
        <v>378</v>
      </c>
      <c r="T26">
        <v>269</v>
      </c>
      <c r="U26">
        <v>375</v>
      </c>
      <c r="V26">
        <v>323</v>
      </c>
      <c r="W26" t="s">
        <v>3164</v>
      </c>
    </row>
    <row r="27" spans="1:23" x14ac:dyDescent="0.3">
      <c r="A27" t="s">
        <v>286</v>
      </c>
      <c r="B27" t="s">
        <v>3184</v>
      </c>
      <c r="C27" t="s">
        <v>3179</v>
      </c>
      <c r="D27" t="s">
        <v>3163</v>
      </c>
      <c r="E27" t="s">
        <v>3163</v>
      </c>
      <c r="F27" t="s">
        <v>3163</v>
      </c>
      <c r="G27" t="s">
        <v>3163</v>
      </c>
      <c r="H27" t="s">
        <v>3163</v>
      </c>
      <c r="I27" t="s">
        <v>3163</v>
      </c>
      <c r="J27" t="s">
        <v>3163</v>
      </c>
      <c r="K27" t="s">
        <v>3163</v>
      </c>
      <c r="L27" t="s">
        <v>3163</v>
      </c>
      <c r="M27" t="s">
        <v>3163</v>
      </c>
      <c r="N27" t="s">
        <v>3163</v>
      </c>
      <c r="O27" t="s">
        <v>3163</v>
      </c>
      <c r="P27" t="s">
        <v>3163</v>
      </c>
      <c r="Q27" t="s">
        <v>3163</v>
      </c>
      <c r="R27" t="s">
        <v>3163</v>
      </c>
      <c r="S27" t="s">
        <v>3163</v>
      </c>
      <c r="T27" t="s">
        <v>3163</v>
      </c>
      <c r="U27" t="s">
        <v>3163</v>
      </c>
      <c r="V27" t="s">
        <v>3163</v>
      </c>
      <c r="W27" t="s">
        <v>3164</v>
      </c>
    </row>
    <row r="28" spans="1:23" x14ac:dyDescent="0.3">
      <c r="A28" t="s">
        <v>286</v>
      </c>
      <c r="B28" t="s">
        <v>3185</v>
      </c>
      <c r="C28" t="s">
        <v>3179</v>
      </c>
      <c r="D28">
        <v>205</v>
      </c>
      <c r="E28">
        <v>223</v>
      </c>
      <c r="F28">
        <v>164</v>
      </c>
      <c r="G28">
        <v>208</v>
      </c>
      <c r="H28">
        <v>176</v>
      </c>
      <c r="I28">
        <v>183</v>
      </c>
      <c r="J28">
        <v>231</v>
      </c>
      <c r="K28">
        <v>278</v>
      </c>
      <c r="L28">
        <v>306</v>
      </c>
      <c r="M28">
        <v>385</v>
      </c>
      <c r="N28">
        <v>563</v>
      </c>
      <c r="O28">
        <v>697</v>
      </c>
      <c r="P28">
        <v>899</v>
      </c>
      <c r="Q28" s="204">
        <v>1261</v>
      </c>
      <c r="R28" s="204">
        <v>1072</v>
      </c>
      <c r="S28">
        <v>683</v>
      </c>
      <c r="T28">
        <v>820</v>
      </c>
      <c r="U28">
        <v>727</v>
      </c>
      <c r="V28" s="204">
        <v>1491</v>
      </c>
      <c r="W28" s="204">
        <v>1463</v>
      </c>
    </row>
    <row r="29" spans="1:23" x14ac:dyDescent="0.3">
      <c r="A29" t="s">
        <v>286</v>
      </c>
      <c r="B29" t="s">
        <v>3186</v>
      </c>
      <c r="C29" t="s">
        <v>3179</v>
      </c>
      <c r="D29" t="s">
        <v>3164</v>
      </c>
      <c r="E29" t="s">
        <v>3164</v>
      </c>
      <c r="F29" t="s">
        <v>3164</v>
      </c>
      <c r="G29" t="s">
        <v>3161</v>
      </c>
      <c r="H29" t="s">
        <v>3161</v>
      </c>
      <c r="I29" t="s">
        <v>3161</v>
      </c>
      <c r="J29" t="s">
        <v>3161</v>
      </c>
      <c r="K29" t="s">
        <v>3161</v>
      </c>
      <c r="L29" t="s">
        <v>3161</v>
      </c>
      <c r="M29" t="s">
        <v>3161</v>
      </c>
      <c r="N29" t="s">
        <v>3161</v>
      </c>
      <c r="O29" t="s">
        <v>3161</v>
      </c>
      <c r="P29">
        <v>1</v>
      </c>
      <c r="Q29">
        <v>1</v>
      </c>
      <c r="R29">
        <v>1</v>
      </c>
      <c r="S29">
        <v>5</v>
      </c>
      <c r="T29">
        <v>7</v>
      </c>
      <c r="U29">
        <v>9</v>
      </c>
      <c r="V29">
        <v>18</v>
      </c>
      <c r="W29">
        <v>20</v>
      </c>
    </row>
    <row r="30" spans="1:23" x14ac:dyDescent="0.3">
      <c r="A30" t="s">
        <v>286</v>
      </c>
      <c r="B30" t="s">
        <v>3187</v>
      </c>
      <c r="C30" t="s">
        <v>3179</v>
      </c>
      <c r="D30">
        <v>132</v>
      </c>
      <c r="E30">
        <v>134</v>
      </c>
      <c r="F30">
        <v>82</v>
      </c>
      <c r="G30">
        <v>121</v>
      </c>
      <c r="H30">
        <v>99</v>
      </c>
      <c r="I30">
        <v>104</v>
      </c>
      <c r="J30">
        <v>149</v>
      </c>
      <c r="K30">
        <v>193</v>
      </c>
      <c r="L30">
        <v>213</v>
      </c>
      <c r="M30">
        <v>263</v>
      </c>
      <c r="N30">
        <v>413</v>
      </c>
      <c r="O30">
        <v>520</v>
      </c>
      <c r="P30">
        <v>687</v>
      </c>
      <c r="Q30">
        <v>991</v>
      </c>
      <c r="R30">
        <v>801</v>
      </c>
      <c r="S30">
        <v>608</v>
      </c>
      <c r="T30">
        <v>741</v>
      </c>
      <c r="U30">
        <v>621</v>
      </c>
      <c r="V30" s="204">
        <v>1356</v>
      </c>
      <c r="W30" s="204">
        <v>1370</v>
      </c>
    </row>
    <row r="31" spans="1:23" x14ac:dyDescent="0.3">
      <c r="A31" t="s">
        <v>286</v>
      </c>
      <c r="B31" t="s">
        <v>3188</v>
      </c>
      <c r="C31" t="s">
        <v>3179</v>
      </c>
      <c r="D31">
        <v>42</v>
      </c>
      <c r="E31">
        <v>46</v>
      </c>
      <c r="F31">
        <v>42</v>
      </c>
      <c r="G31">
        <v>42</v>
      </c>
      <c r="H31">
        <v>41</v>
      </c>
      <c r="I31">
        <v>44</v>
      </c>
      <c r="J31">
        <v>50</v>
      </c>
      <c r="K31">
        <v>49</v>
      </c>
      <c r="L31">
        <v>53</v>
      </c>
      <c r="M31">
        <v>67</v>
      </c>
      <c r="N31">
        <v>81</v>
      </c>
      <c r="O31">
        <v>94</v>
      </c>
      <c r="P31">
        <v>109</v>
      </c>
      <c r="Q31">
        <v>131</v>
      </c>
      <c r="R31">
        <v>154</v>
      </c>
      <c r="S31" t="s">
        <v>3161</v>
      </c>
      <c r="T31" t="s">
        <v>3161</v>
      </c>
      <c r="U31">
        <v>1</v>
      </c>
      <c r="V31">
        <v>1</v>
      </c>
      <c r="W31" t="s">
        <v>3161</v>
      </c>
    </row>
    <row r="32" spans="1:23" x14ac:dyDescent="0.3">
      <c r="A32" t="s">
        <v>286</v>
      </c>
      <c r="B32" t="s">
        <v>3189</v>
      </c>
      <c r="C32" t="s">
        <v>3179</v>
      </c>
      <c r="D32" t="s">
        <v>3164</v>
      </c>
      <c r="E32" t="s">
        <v>3164</v>
      </c>
      <c r="F32" t="s">
        <v>3164</v>
      </c>
      <c r="G32" t="s">
        <v>3164</v>
      </c>
      <c r="H32" t="s">
        <v>3164</v>
      </c>
      <c r="I32" t="s">
        <v>3164</v>
      </c>
      <c r="J32" t="s">
        <v>3164</v>
      </c>
      <c r="K32" t="s">
        <v>3164</v>
      </c>
      <c r="L32" t="s">
        <v>3164</v>
      </c>
      <c r="M32" t="s">
        <v>3164</v>
      </c>
      <c r="N32" t="s">
        <v>3164</v>
      </c>
      <c r="O32" t="s">
        <v>3164</v>
      </c>
      <c r="P32" t="s">
        <v>3164</v>
      </c>
      <c r="Q32" t="s">
        <v>3164</v>
      </c>
      <c r="R32" t="s">
        <v>3164</v>
      </c>
      <c r="S32" s="204">
        <v>1780</v>
      </c>
      <c r="T32" s="204">
        <v>1471</v>
      </c>
      <c r="U32" s="204">
        <v>2067</v>
      </c>
      <c r="V32" s="204">
        <v>2144</v>
      </c>
      <c r="W32" t="s">
        <v>3164</v>
      </c>
    </row>
    <row r="33" spans="1:23" x14ac:dyDescent="0.3">
      <c r="A33" t="s">
        <v>286</v>
      </c>
      <c r="B33" t="s">
        <v>3190</v>
      </c>
      <c r="C33" t="s">
        <v>3179</v>
      </c>
      <c r="D33" s="204">
        <v>10538</v>
      </c>
      <c r="E33" s="204">
        <v>14500</v>
      </c>
      <c r="F33" s="204">
        <v>14098</v>
      </c>
      <c r="G33" s="204">
        <v>15222</v>
      </c>
      <c r="H33" s="204">
        <v>12138</v>
      </c>
      <c r="I33" s="204">
        <v>12173</v>
      </c>
      <c r="J33" s="204">
        <v>12278</v>
      </c>
      <c r="K33" s="204">
        <v>14541</v>
      </c>
      <c r="L33" s="204">
        <v>17737</v>
      </c>
      <c r="M33" s="204">
        <v>23146</v>
      </c>
      <c r="N33" s="204">
        <v>30222</v>
      </c>
      <c r="O33" s="204">
        <v>36970</v>
      </c>
      <c r="P33" s="204">
        <v>45272</v>
      </c>
      <c r="Q33" s="204">
        <v>60707</v>
      </c>
      <c r="R33" s="204">
        <v>48938</v>
      </c>
      <c r="S33" s="204">
        <v>55122</v>
      </c>
      <c r="T33" s="204">
        <v>56482</v>
      </c>
      <c r="U33" s="204">
        <v>63668</v>
      </c>
      <c r="V33" s="204">
        <v>72757</v>
      </c>
      <c r="W33" s="204">
        <v>75201</v>
      </c>
    </row>
    <row r="34" spans="1:23" x14ac:dyDescent="0.3">
      <c r="A34" t="s">
        <v>286</v>
      </c>
      <c r="B34" t="s">
        <v>3191</v>
      </c>
      <c r="C34" t="s">
        <v>3179</v>
      </c>
      <c r="D34" s="204">
        <v>6226</v>
      </c>
      <c r="E34" s="204">
        <v>8701</v>
      </c>
      <c r="F34" s="204">
        <v>8044</v>
      </c>
      <c r="G34" s="204">
        <v>8806</v>
      </c>
      <c r="H34" s="204">
        <v>7118</v>
      </c>
      <c r="I34" s="204">
        <v>6928</v>
      </c>
      <c r="J34" s="204">
        <v>7075</v>
      </c>
      <c r="K34" s="204">
        <v>8651</v>
      </c>
      <c r="L34" s="204">
        <v>10133</v>
      </c>
      <c r="M34" s="204">
        <v>12436</v>
      </c>
      <c r="N34" s="204">
        <v>15712</v>
      </c>
      <c r="O34" s="204">
        <v>19031</v>
      </c>
      <c r="P34" s="204">
        <v>23456</v>
      </c>
      <c r="Q34" s="204">
        <v>31541</v>
      </c>
      <c r="R34" s="204">
        <v>27035</v>
      </c>
      <c r="S34" s="204">
        <v>30021</v>
      </c>
      <c r="T34" s="204">
        <v>26924</v>
      </c>
      <c r="U34" s="204">
        <v>29773</v>
      </c>
      <c r="V34" s="204">
        <v>36137</v>
      </c>
      <c r="W34" s="204">
        <v>38378</v>
      </c>
    </row>
    <row r="35" spans="1:23" x14ac:dyDescent="0.3">
      <c r="A35" t="s">
        <v>286</v>
      </c>
      <c r="B35" t="s">
        <v>3192</v>
      </c>
      <c r="C35" t="s">
        <v>3179</v>
      </c>
      <c r="D35" s="204">
        <v>4390</v>
      </c>
      <c r="E35" s="204">
        <v>5945</v>
      </c>
      <c r="F35" s="204">
        <v>6315</v>
      </c>
      <c r="G35" s="204">
        <v>6912</v>
      </c>
      <c r="H35" s="204">
        <v>5743</v>
      </c>
      <c r="I35" s="204">
        <v>5584</v>
      </c>
      <c r="J35" s="204">
        <v>5747</v>
      </c>
      <c r="K35" s="204">
        <v>6746</v>
      </c>
      <c r="L35" s="204">
        <v>8375</v>
      </c>
      <c r="M35" s="204">
        <v>10566</v>
      </c>
      <c r="N35" s="204">
        <v>14518</v>
      </c>
      <c r="O35" s="204">
        <v>17376</v>
      </c>
      <c r="P35" s="204">
        <v>22191</v>
      </c>
      <c r="Q35" s="204">
        <v>29846</v>
      </c>
      <c r="R35" s="204">
        <v>22705</v>
      </c>
      <c r="S35" s="204">
        <v>17756</v>
      </c>
      <c r="T35" s="204">
        <v>15097</v>
      </c>
      <c r="U35" s="204">
        <v>18628</v>
      </c>
      <c r="V35" s="204">
        <v>21044</v>
      </c>
      <c r="W35" s="204">
        <v>20398</v>
      </c>
    </row>
    <row r="36" spans="1:23" x14ac:dyDescent="0.3">
      <c r="A36" t="s">
        <v>286</v>
      </c>
      <c r="B36" t="s">
        <v>3193</v>
      </c>
      <c r="D36">
        <v>3</v>
      </c>
      <c r="E36">
        <v>5</v>
      </c>
      <c r="F36">
        <v>8</v>
      </c>
      <c r="G36">
        <v>14</v>
      </c>
      <c r="H36">
        <v>57</v>
      </c>
      <c r="I36">
        <v>158</v>
      </c>
      <c r="J36">
        <v>277</v>
      </c>
      <c r="K36">
        <v>395</v>
      </c>
      <c r="L36">
        <v>506</v>
      </c>
      <c r="M36">
        <v>605</v>
      </c>
      <c r="N36">
        <v>697</v>
      </c>
      <c r="O36">
        <v>749</v>
      </c>
      <c r="P36">
        <v>823</v>
      </c>
      <c r="Q36">
        <v>979</v>
      </c>
      <c r="R36" s="204">
        <v>1027</v>
      </c>
      <c r="S36" s="204">
        <v>1126</v>
      </c>
      <c r="T36" s="204">
        <v>1889</v>
      </c>
      <c r="U36" s="204">
        <v>3256</v>
      </c>
      <c r="V36" s="204">
        <v>3885</v>
      </c>
      <c r="W36" s="204">
        <v>4520</v>
      </c>
    </row>
    <row r="37" spans="1:23" x14ac:dyDescent="0.3">
      <c r="A37" t="s">
        <v>286</v>
      </c>
      <c r="B37" t="s">
        <v>3194</v>
      </c>
      <c r="D37">
        <v>12</v>
      </c>
      <c r="E37">
        <v>13</v>
      </c>
      <c r="F37">
        <v>26</v>
      </c>
      <c r="G37">
        <v>46</v>
      </c>
      <c r="H37">
        <v>249</v>
      </c>
      <c r="I37">
        <v>750</v>
      </c>
      <c r="J37" s="204">
        <v>1399</v>
      </c>
      <c r="K37" s="204">
        <v>1798</v>
      </c>
      <c r="L37" s="204">
        <v>2062</v>
      </c>
      <c r="M37" s="204">
        <v>2160</v>
      </c>
      <c r="N37" s="204">
        <v>2153</v>
      </c>
      <c r="O37" s="204">
        <v>2144</v>
      </c>
      <c r="P37" s="204">
        <v>2146</v>
      </c>
      <c r="Q37" s="204">
        <v>2138</v>
      </c>
      <c r="R37" s="204">
        <v>2809</v>
      </c>
      <c r="S37" s="204">
        <v>2984</v>
      </c>
      <c r="T37" s="204">
        <v>5261</v>
      </c>
      <c r="U37" s="204">
        <v>8330</v>
      </c>
      <c r="V37" s="204">
        <v>8922</v>
      </c>
      <c r="W37" s="204">
        <v>10352</v>
      </c>
    </row>
    <row r="38" spans="1:23" x14ac:dyDescent="0.3">
      <c r="A38" t="s">
        <v>286</v>
      </c>
      <c r="B38" t="s">
        <v>3195</v>
      </c>
      <c r="D38" t="s">
        <v>3161</v>
      </c>
      <c r="E38" t="s">
        <v>3161</v>
      </c>
      <c r="F38">
        <v>1</v>
      </c>
      <c r="G38">
        <v>1</v>
      </c>
      <c r="H38">
        <v>4</v>
      </c>
      <c r="I38">
        <v>11</v>
      </c>
      <c r="J38">
        <v>20</v>
      </c>
      <c r="K38">
        <v>29</v>
      </c>
      <c r="L38">
        <v>39</v>
      </c>
      <c r="M38">
        <v>47</v>
      </c>
      <c r="N38">
        <v>56</v>
      </c>
      <c r="O38">
        <v>62</v>
      </c>
      <c r="P38">
        <v>70</v>
      </c>
      <c r="Q38">
        <v>85</v>
      </c>
      <c r="R38">
        <v>90</v>
      </c>
      <c r="S38">
        <v>100</v>
      </c>
      <c r="T38">
        <v>171</v>
      </c>
      <c r="U38">
        <v>300</v>
      </c>
      <c r="V38">
        <v>364</v>
      </c>
      <c r="W38">
        <v>429</v>
      </c>
    </row>
    <row r="39" spans="1:23" x14ac:dyDescent="0.3">
      <c r="A39" t="s">
        <v>286</v>
      </c>
      <c r="B39" t="s">
        <v>3196</v>
      </c>
      <c r="D39" s="204">
        <v>10160</v>
      </c>
      <c r="E39" s="204">
        <v>10127</v>
      </c>
      <c r="F39" s="204">
        <v>10091</v>
      </c>
      <c r="G39" s="204">
        <v>10051</v>
      </c>
      <c r="H39" s="204">
        <v>10005</v>
      </c>
      <c r="I39" s="204">
        <v>9952</v>
      </c>
      <c r="J39" s="204">
        <v>9892</v>
      </c>
      <c r="K39" s="204">
        <v>9826</v>
      </c>
      <c r="L39" s="204">
        <v>9759</v>
      </c>
      <c r="M39" s="204">
        <v>9696</v>
      </c>
      <c r="N39" s="204">
        <v>9641</v>
      </c>
      <c r="O39" s="204">
        <v>9594</v>
      </c>
      <c r="P39" s="204">
        <v>9556</v>
      </c>
      <c r="Q39" s="204">
        <v>9526</v>
      </c>
      <c r="R39" s="204">
        <v>9505</v>
      </c>
      <c r="S39" s="204">
        <v>9492</v>
      </c>
      <c r="T39" s="204">
        <v>9488</v>
      </c>
      <c r="U39" s="204">
        <v>9491</v>
      </c>
      <c r="V39" s="204">
        <v>9497</v>
      </c>
      <c r="W39" s="204">
        <v>9500</v>
      </c>
    </row>
    <row r="40" spans="1:23" x14ac:dyDescent="0.3">
      <c r="A40" t="s">
        <v>286</v>
      </c>
      <c r="B40" t="s">
        <v>3197</v>
      </c>
      <c r="D40">
        <v>602</v>
      </c>
      <c r="E40">
        <v>564</v>
      </c>
      <c r="F40">
        <v>531</v>
      </c>
      <c r="G40">
        <v>503</v>
      </c>
      <c r="H40">
        <v>479</v>
      </c>
      <c r="I40">
        <v>461</v>
      </c>
      <c r="J40">
        <v>447</v>
      </c>
      <c r="K40">
        <v>439</v>
      </c>
      <c r="L40">
        <v>436</v>
      </c>
      <c r="M40">
        <v>438</v>
      </c>
      <c r="N40">
        <v>444</v>
      </c>
      <c r="O40">
        <v>454</v>
      </c>
      <c r="P40">
        <v>469</v>
      </c>
      <c r="Q40">
        <v>484</v>
      </c>
      <c r="R40">
        <v>499</v>
      </c>
      <c r="S40">
        <v>509</v>
      </c>
      <c r="T40">
        <v>516</v>
      </c>
      <c r="U40">
        <v>518</v>
      </c>
      <c r="V40">
        <v>516</v>
      </c>
      <c r="W40">
        <v>513</v>
      </c>
    </row>
    <row r="41" spans="1:23" x14ac:dyDescent="0.3">
      <c r="A41" t="s">
        <v>286</v>
      </c>
      <c r="B41" t="s">
        <v>3198</v>
      </c>
      <c r="D41" s="204">
        <v>2571</v>
      </c>
      <c r="E41" s="204">
        <v>2591</v>
      </c>
      <c r="F41" s="204">
        <v>2605</v>
      </c>
      <c r="G41" s="204">
        <v>2615</v>
      </c>
      <c r="H41" s="204">
        <v>2622</v>
      </c>
      <c r="I41" s="204">
        <v>2628</v>
      </c>
      <c r="J41" s="204">
        <v>2629</v>
      </c>
      <c r="K41" s="204">
        <v>2628</v>
      </c>
      <c r="L41" s="204">
        <v>2623</v>
      </c>
      <c r="M41" s="204">
        <v>2613</v>
      </c>
      <c r="N41" s="204">
        <v>2597</v>
      </c>
      <c r="O41" s="204">
        <v>2575</v>
      </c>
      <c r="P41" s="204">
        <v>2549</v>
      </c>
      <c r="Q41" s="204">
        <v>2521</v>
      </c>
      <c r="R41" s="204">
        <v>2490</v>
      </c>
      <c r="S41" s="204">
        <v>2459</v>
      </c>
      <c r="T41" s="204">
        <v>2428</v>
      </c>
      <c r="U41" s="204">
        <v>2393</v>
      </c>
      <c r="V41" s="204">
        <v>2355</v>
      </c>
      <c r="W41" s="204">
        <v>2315</v>
      </c>
    </row>
    <row r="42" spans="1:23" x14ac:dyDescent="0.3">
      <c r="A42" t="s">
        <v>286</v>
      </c>
      <c r="B42" t="s">
        <v>3199</v>
      </c>
      <c r="D42" t="s">
        <v>3164</v>
      </c>
      <c r="E42" t="s">
        <v>3164</v>
      </c>
      <c r="F42" t="s">
        <v>3164</v>
      </c>
      <c r="G42" t="s">
        <v>3164</v>
      </c>
      <c r="H42" t="s">
        <v>3164</v>
      </c>
      <c r="I42">
        <v>69</v>
      </c>
      <c r="J42" t="s">
        <v>3164</v>
      </c>
      <c r="K42" t="s">
        <v>3164</v>
      </c>
      <c r="L42" t="s">
        <v>3164</v>
      </c>
      <c r="M42" t="s">
        <v>3164</v>
      </c>
      <c r="N42" t="s">
        <v>3164</v>
      </c>
      <c r="O42" t="s">
        <v>3164</v>
      </c>
      <c r="P42" t="s">
        <v>3164</v>
      </c>
      <c r="Q42" t="s">
        <v>3164</v>
      </c>
      <c r="R42">
        <v>70</v>
      </c>
      <c r="S42" t="s">
        <v>3164</v>
      </c>
      <c r="T42" t="s">
        <v>3164</v>
      </c>
      <c r="U42">
        <v>72</v>
      </c>
      <c r="V42">
        <v>72</v>
      </c>
      <c r="W42" t="s">
        <v>3164</v>
      </c>
    </row>
    <row r="43" spans="1:23" x14ac:dyDescent="0.3">
      <c r="A43" t="s">
        <v>286</v>
      </c>
      <c r="B43" t="s">
        <v>3200</v>
      </c>
      <c r="D43">
        <v>1</v>
      </c>
      <c r="E43">
        <v>1</v>
      </c>
      <c r="F43">
        <v>1</v>
      </c>
      <c r="G43">
        <v>1</v>
      </c>
      <c r="H43">
        <v>1</v>
      </c>
      <c r="I43">
        <v>1</v>
      </c>
      <c r="J43">
        <v>1</v>
      </c>
      <c r="K43">
        <v>1</v>
      </c>
      <c r="L43">
        <v>1</v>
      </c>
      <c r="M43">
        <v>1</v>
      </c>
      <c r="N43">
        <v>1</v>
      </c>
      <c r="O43">
        <v>1</v>
      </c>
      <c r="P43">
        <v>1</v>
      </c>
      <c r="Q43">
        <v>1</v>
      </c>
      <c r="R43">
        <v>1</v>
      </c>
      <c r="S43">
        <v>1</v>
      </c>
      <c r="T43" t="s">
        <v>3163</v>
      </c>
      <c r="U43" t="s">
        <v>3163</v>
      </c>
      <c r="V43" t="s">
        <v>3163</v>
      </c>
      <c r="W43" t="s">
        <v>3163</v>
      </c>
    </row>
    <row r="44" spans="1:23" x14ac:dyDescent="0.3">
      <c r="A44" t="s">
        <v>286</v>
      </c>
      <c r="B44" t="s">
        <v>3201</v>
      </c>
      <c r="D44">
        <v>28</v>
      </c>
      <c r="E44" t="s">
        <v>3164</v>
      </c>
      <c r="F44" t="s">
        <v>3164</v>
      </c>
      <c r="G44" t="s">
        <v>3164</v>
      </c>
      <c r="H44" t="s">
        <v>3164</v>
      </c>
      <c r="I44">
        <v>26</v>
      </c>
      <c r="J44" t="s">
        <v>3164</v>
      </c>
      <c r="K44" t="s">
        <v>3164</v>
      </c>
      <c r="L44" t="s">
        <v>3164</v>
      </c>
      <c r="M44" t="s">
        <v>3164</v>
      </c>
      <c r="N44">
        <v>20</v>
      </c>
      <c r="O44" t="s">
        <v>3164</v>
      </c>
      <c r="P44" t="s">
        <v>3164</v>
      </c>
      <c r="Q44">
        <v>15</v>
      </c>
      <c r="R44" t="s">
        <v>3164</v>
      </c>
      <c r="S44" t="s">
        <v>3164</v>
      </c>
      <c r="T44" t="s">
        <v>3164</v>
      </c>
      <c r="U44" t="s">
        <v>3164</v>
      </c>
      <c r="V44" t="s">
        <v>3164</v>
      </c>
      <c r="W44" t="s">
        <v>3164</v>
      </c>
    </row>
    <row r="45" spans="1:23" x14ac:dyDescent="0.3">
      <c r="A45" t="s">
        <v>286</v>
      </c>
      <c r="B45" t="s">
        <v>3202</v>
      </c>
      <c r="D45">
        <v>2</v>
      </c>
      <c r="E45">
        <v>2</v>
      </c>
      <c r="F45">
        <v>2</v>
      </c>
      <c r="G45">
        <v>2</v>
      </c>
      <c r="H45">
        <v>1</v>
      </c>
      <c r="I45">
        <v>1</v>
      </c>
      <c r="J45">
        <v>1</v>
      </c>
      <c r="K45">
        <v>1</v>
      </c>
      <c r="L45">
        <v>1</v>
      </c>
      <c r="M45">
        <v>1</v>
      </c>
      <c r="N45">
        <v>1</v>
      </c>
      <c r="O45">
        <v>1</v>
      </c>
      <c r="P45">
        <v>1</v>
      </c>
      <c r="Q45">
        <v>1</v>
      </c>
      <c r="R45">
        <v>1</v>
      </c>
      <c r="S45">
        <v>1</v>
      </c>
      <c r="T45">
        <v>1</v>
      </c>
      <c r="U45">
        <v>1</v>
      </c>
      <c r="V45">
        <v>1</v>
      </c>
      <c r="W45">
        <v>1</v>
      </c>
    </row>
    <row r="46" spans="1:23" x14ac:dyDescent="0.3">
      <c r="A46" t="s">
        <v>286</v>
      </c>
      <c r="B46" t="s">
        <v>3203</v>
      </c>
      <c r="D46">
        <v>100</v>
      </c>
      <c r="E46" t="s">
        <v>3164</v>
      </c>
      <c r="F46" t="s">
        <v>3164</v>
      </c>
      <c r="G46" t="s">
        <v>3164</v>
      </c>
      <c r="H46" t="s">
        <v>3164</v>
      </c>
      <c r="I46" t="s">
        <v>3164</v>
      </c>
      <c r="J46" t="s">
        <v>3164</v>
      </c>
      <c r="K46" t="s">
        <v>3164</v>
      </c>
      <c r="L46" t="s">
        <v>3164</v>
      </c>
      <c r="M46" t="s">
        <v>3164</v>
      </c>
      <c r="N46">
        <v>100</v>
      </c>
      <c r="O46" t="s">
        <v>3164</v>
      </c>
      <c r="P46" t="s">
        <v>3164</v>
      </c>
      <c r="Q46" t="s">
        <v>3164</v>
      </c>
      <c r="R46" t="s">
        <v>3164</v>
      </c>
      <c r="S46" t="s">
        <v>3164</v>
      </c>
      <c r="T46" t="s">
        <v>3164</v>
      </c>
      <c r="U46">
        <v>100</v>
      </c>
      <c r="V46" t="s">
        <v>3164</v>
      </c>
      <c r="W46" t="s">
        <v>3164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424"/>
  <sheetViews>
    <sheetView workbookViewId="0">
      <pane ySplit="4" topLeftCell="A517" activePane="bottomLeft" state="frozen"/>
      <selection activeCell="F1" sqref="F1"/>
      <selection pane="bottomLeft" activeCell="C3" sqref="C3"/>
    </sheetView>
  </sheetViews>
  <sheetFormatPr defaultRowHeight="14.4" x14ac:dyDescent="0.3"/>
  <cols>
    <col min="1" max="1" width="15.88671875" style="170" bestFit="1" customWidth="1"/>
    <col min="2" max="2" width="25.5546875" style="170" bestFit="1" customWidth="1"/>
    <col min="3" max="3" width="107" style="170" bestFit="1" customWidth="1"/>
    <col min="4" max="4" width="23" style="170" bestFit="1" customWidth="1"/>
    <col min="5" max="11" width="12.109375" style="170" hidden="1" customWidth="1"/>
    <col min="12" max="12" width="11.44140625" style="170" hidden="1" customWidth="1"/>
    <col min="13" max="28" width="12.109375" style="170" hidden="1" customWidth="1"/>
    <col min="29" max="29" width="11.44140625" style="170" hidden="1" customWidth="1"/>
    <col min="30" max="38" width="12.109375" style="170" hidden="1" customWidth="1"/>
    <col min="39" max="44" width="12.5546875" style="170" hidden="1" customWidth="1"/>
    <col min="45" max="47" width="12.5546875" style="170" bestFit="1" customWidth="1"/>
    <col min="48" max="48" width="12.109375" style="170" bestFit="1" customWidth="1"/>
    <col min="49" max="49" width="12.5546875" style="170" bestFit="1" customWidth="1"/>
    <col min="50" max="59" width="12.109375" style="170" bestFit="1" customWidth="1"/>
    <col min="60" max="60" width="11.44140625" style="170" bestFit="1" customWidth="1"/>
    <col min="61" max="256" width="8.88671875" style="170"/>
    <col min="257" max="257" width="15.88671875" style="170" bestFit="1" customWidth="1"/>
    <col min="258" max="258" width="25.5546875" style="170" bestFit="1" customWidth="1"/>
    <col min="259" max="259" width="107" style="170" bestFit="1" customWidth="1"/>
    <col min="260" max="260" width="23" style="170" bestFit="1" customWidth="1"/>
    <col min="261" max="267" width="12.109375" style="170" bestFit="1" customWidth="1"/>
    <col min="268" max="268" width="11.44140625" style="170" bestFit="1" customWidth="1"/>
    <col min="269" max="284" width="12.109375" style="170" bestFit="1" customWidth="1"/>
    <col min="285" max="285" width="11.44140625" style="170" bestFit="1" customWidth="1"/>
    <col min="286" max="294" width="12.109375" style="170" bestFit="1" customWidth="1"/>
    <col min="295" max="303" width="12.5546875" style="170" bestFit="1" customWidth="1"/>
    <col min="304" max="304" width="12.109375" style="170" bestFit="1" customWidth="1"/>
    <col min="305" max="305" width="12.5546875" style="170" bestFit="1" customWidth="1"/>
    <col min="306" max="315" width="12.109375" style="170" bestFit="1" customWidth="1"/>
    <col min="316" max="316" width="11.44140625" style="170" bestFit="1" customWidth="1"/>
    <col min="317" max="512" width="8.88671875" style="170"/>
    <col min="513" max="513" width="15.88671875" style="170" bestFit="1" customWidth="1"/>
    <col min="514" max="514" width="25.5546875" style="170" bestFit="1" customWidth="1"/>
    <col min="515" max="515" width="107" style="170" bestFit="1" customWidth="1"/>
    <col min="516" max="516" width="23" style="170" bestFit="1" customWidth="1"/>
    <col min="517" max="523" width="12.109375" style="170" bestFit="1" customWidth="1"/>
    <col min="524" max="524" width="11.44140625" style="170" bestFit="1" customWidth="1"/>
    <col min="525" max="540" width="12.109375" style="170" bestFit="1" customWidth="1"/>
    <col min="541" max="541" width="11.44140625" style="170" bestFit="1" customWidth="1"/>
    <col min="542" max="550" width="12.109375" style="170" bestFit="1" customWidth="1"/>
    <col min="551" max="559" width="12.5546875" style="170" bestFit="1" customWidth="1"/>
    <col min="560" max="560" width="12.109375" style="170" bestFit="1" customWidth="1"/>
    <col min="561" max="561" width="12.5546875" style="170" bestFit="1" customWidth="1"/>
    <col min="562" max="571" width="12.109375" style="170" bestFit="1" customWidth="1"/>
    <col min="572" max="572" width="11.44140625" style="170" bestFit="1" customWidth="1"/>
    <col min="573" max="768" width="8.88671875" style="170"/>
    <col min="769" max="769" width="15.88671875" style="170" bestFit="1" customWidth="1"/>
    <col min="770" max="770" width="25.5546875" style="170" bestFit="1" customWidth="1"/>
    <col min="771" max="771" width="107" style="170" bestFit="1" customWidth="1"/>
    <col min="772" max="772" width="23" style="170" bestFit="1" customWidth="1"/>
    <col min="773" max="779" width="12.109375" style="170" bestFit="1" customWidth="1"/>
    <col min="780" max="780" width="11.44140625" style="170" bestFit="1" customWidth="1"/>
    <col min="781" max="796" width="12.109375" style="170" bestFit="1" customWidth="1"/>
    <col min="797" max="797" width="11.44140625" style="170" bestFit="1" customWidth="1"/>
    <col min="798" max="806" width="12.109375" style="170" bestFit="1" customWidth="1"/>
    <col min="807" max="815" width="12.5546875" style="170" bestFit="1" customWidth="1"/>
    <col min="816" max="816" width="12.109375" style="170" bestFit="1" customWidth="1"/>
    <col min="817" max="817" width="12.5546875" style="170" bestFit="1" customWidth="1"/>
    <col min="818" max="827" width="12.109375" style="170" bestFit="1" customWidth="1"/>
    <col min="828" max="828" width="11.44140625" style="170" bestFit="1" customWidth="1"/>
    <col min="829" max="1024" width="8.88671875" style="170"/>
    <col min="1025" max="1025" width="15.88671875" style="170" bestFit="1" customWidth="1"/>
    <col min="1026" max="1026" width="25.5546875" style="170" bestFit="1" customWidth="1"/>
    <col min="1027" max="1027" width="107" style="170" bestFit="1" customWidth="1"/>
    <col min="1028" max="1028" width="23" style="170" bestFit="1" customWidth="1"/>
    <col min="1029" max="1035" width="12.109375" style="170" bestFit="1" customWidth="1"/>
    <col min="1036" max="1036" width="11.44140625" style="170" bestFit="1" customWidth="1"/>
    <col min="1037" max="1052" width="12.109375" style="170" bestFit="1" customWidth="1"/>
    <col min="1053" max="1053" width="11.44140625" style="170" bestFit="1" customWidth="1"/>
    <col min="1054" max="1062" width="12.109375" style="170" bestFit="1" customWidth="1"/>
    <col min="1063" max="1071" width="12.5546875" style="170" bestFit="1" customWidth="1"/>
    <col min="1072" max="1072" width="12.109375" style="170" bestFit="1" customWidth="1"/>
    <col min="1073" max="1073" width="12.5546875" style="170" bestFit="1" customWidth="1"/>
    <col min="1074" max="1083" width="12.109375" style="170" bestFit="1" customWidth="1"/>
    <col min="1084" max="1084" width="11.44140625" style="170" bestFit="1" customWidth="1"/>
    <col min="1085" max="1280" width="8.88671875" style="170"/>
    <col min="1281" max="1281" width="15.88671875" style="170" bestFit="1" customWidth="1"/>
    <col min="1282" max="1282" width="25.5546875" style="170" bestFit="1" customWidth="1"/>
    <col min="1283" max="1283" width="107" style="170" bestFit="1" customWidth="1"/>
    <col min="1284" max="1284" width="23" style="170" bestFit="1" customWidth="1"/>
    <col min="1285" max="1291" width="12.109375" style="170" bestFit="1" customWidth="1"/>
    <col min="1292" max="1292" width="11.44140625" style="170" bestFit="1" customWidth="1"/>
    <col min="1293" max="1308" width="12.109375" style="170" bestFit="1" customWidth="1"/>
    <col min="1309" max="1309" width="11.44140625" style="170" bestFit="1" customWidth="1"/>
    <col min="1310" max="1318" width="12.109375" style="170" bestFit="1" customWidth="1"/>
    <col min="1319" max="1327" width="12.5546875" style="170" bestFit="1" customWidth="1"/>
    <col min="1328" max="1328" width="12.109375" style="170" bestFit="1" customWidth="1"/>
    <col min="1329" max="1329" width="12.5546875" style="170" bestFit="1" customWidth="1"/>
    <col min="1330" max="1339" width="12.109375" style="170" bestFit="1" customWidth="1"/>
    <col min="1340" max="1340" width="11.44140625" style="170" bestFit="1" customWidth="1"/>
    <col min="1341" max="1536" width="8.88671875" style="170"/>
    <col min="1537" max="1537" width="15.88671875" style="170" bestFit="1" customWidth="1"/>
    <col min="1538" max="1538" width="25.5546875" style="170" bestFit="1" customWidth="1"/>
    <col min="1539" max="1539" width="107" style="170" bestFit="1" customWidth="1"/>
    <col min="1540" max="1540" width="23" style="170" bestFit="1" customWidth="1"/>
    <col min="1541" max="1547" width="12.109375" style="170" bestFit="1" customWidth="1"/>
    <col min="1548" max="1548" width="11.44140625" style="170" bestFit="1" customWidth="1"/>
    <col min="1549" max="1564" width="12.109375" style="170" bestFit="1" customWidth="1"/>
    <col min="1565" max="1565" width="11.44140625" style="170" bestFit="1" customWidth="1"/>
    <col min="1566" max="1574" width="12.109375" style="170" bestFit="1" customWidth="1"/>
    <col min="1575" max="1583" width="12.5546875" style="170" bestFit="1" customWidth="1"/>
    <col min="1584" max="1584" width="12.109375" style="170" bestFit="1" customWidth="1"/>
    <col min="1585" max="1585" width="12.5546875" style="170" bestFit="1" customWidth="1"/>
    <col min="1586" max="1595" width="12.109375" style="170" bestFit="1" customWidth="1"/>
    <col min="1596" max="1596" width="11.44140625" style="170" bestFit="1" customWidth="1"/>
    <col min="1597" max="1792" width="8.88671875" style="170"/>
    <col min="1793" max="1793" width="15.88671875" style="170" bestFit="1" customWidth="1"/>
    <col min="1794" max="1794" width="25.5546875" style="170" bestFit="1" customWidth="1"/>
    <col min="1795" max="1795" width="107" style="170" bestFit="1" customWidth="1"/>
    <col min="1796" max="1796" width="23" style="170" bestFit="1" customWidth="1"/>
    <col min="1797" max="1803" width="12.109375" style="170" bestFit="1" customWidth="1"/>
    <col min="1804" max="1804" width="11.44140625" style="170" bestFit="1" customWidth="1"/>
    <col min="1805" max="1820" width="12.109375" style="170" bestFit="1" customWidth="1"/>
    <col min="1821" max="1821" width="11.44140625" style="170" bestFit="1" customWidth="1"/>
    <col min="1822" max="1830" width="12.109375" style="170" bestFit="1" customWidth="1"/>
    <col min="1831" max="1839" width="12.5546875" style="170" bestFit="1" customWidth="1"/>
    <col min="1840" max="1840" width="12.109375" style="170" bestFit="1" customWidth="1"/>
    <col min="1841" max="1841" width="12.5546875" style="170" bestFit="1" customWidth="1"/>
    <col min="1842" max="1851" width="12.109375" style="170" bestFit="1" customWidth="1"/>
    <col min="1852" max="1852" width="11.44140625" style="170" bestFit="1" customWidth="1"/>
    <col min="1853" max="2048" width="8.88671875" style="170"/>
    <col min="2049" max="2049" width="15.88671875" style="170" bestFit="1" customWidth="1"/>
    <col min="2050" max="2050" width="25.5546875" style="170" bestFit="1" customWidth="1"/>
    <col min="2051" max="2051" width="107" style="170" bestFit="1" customWidth="1"/>
    <col min="2052" max="2052" width="23" style="170" bestFit="1" customWidth="1"/>
    <col min="2053" max="2059" width="12.109375" style="170" bestFit="1" customWidth="1"/>
    <col min="2060" max="2060" width="11.44140625" style="170" bestFit="1" customWidth="1"/>
    <col min="2061" max="2076" width="12.109375" style="170" bestFit="1" customWidth="1"/>
    <col min="2077" max="2077" width="11.44140625" style="170" bestFit="1" customWidth="1"/>
    <col min="2078" max="2086" width="12.109375" style="170" bestFit="1" customWidth="1"/>
    <col min="2087" max="2095" width="12.5546875" style="170" bestFit="1" customWidth="1"/>
    <col min="2096" max="2096" width="12.109375" style="170" bestFit="1" customWidth="1"/>
    <col min="2097" max="2097" width="12.5546875" style="170" bestFit="1" customWidth="1"/>
    <col min="2098" max="2107" width="12.109375" style="170" bestFit="1" customWidth="1"/>
    <col min="2108" max="2108" width="11.44140625" style="170" bestFit="1" customWidth="1"/>
    <col min="2109" max="2304" width="8.88671875" style="170"/>
    <col min="2305" max="2305" width="15.88671875" style="170" bestFit="1" customWidth="1"/>
    <col min="2306" max="2306" width="25.5546875" style="170" bestFit="1" customWidth="1"/>
    <col min="2307" max="2307" width="107" style="170" bestFit="1" customWidth="1"/>
    <col min="2308" max="2308" width="23" style="170" bestFit="1" customWidth="1"/>
    <col min="2309" max="2315" width="12.109375" style="170" bestFit="1" customWidth="1"/>
    <col min="2316" max="2316" width="11.44140625" style="170" bestFit="1" customWidth="1"/>
    <col min="2317" max="2332" width="12.109375" style="170" bestFit="1" customWidth="1"/>
    <col min="2333" max="2333" width="11.44140625" style="170" bestFit="1" customWidth="1"/>
    <col min="2334" max="2342" width="12.109375" style="170" bestFit="1" customWidth="1"/>
    <col min="2343" max="2351" width="12.5546875" style="170" bestFit="1" customWidth="1"/>
    <col min="2352" max="2352" width="12.109375" style="170" bestFit="1" customWidth="1"/>
    <col min="2353" max="2353" width="12.5546875" style="170" bestFit="1" customWidth="1"/>
    <col min="2354" max="2363" width="12.109375" style="170" bestFit="1" customWidth="1"/>
    <col min="2364" max="2364" width="11.44140625" style="170" bestFit="1" customWidth="1"/>
    <col min="2365" max="2560" width="8.88671875" style="170"/>
    <col min="2561" max="2561" width="15.88671875" style="170" bestFit="1" customWidth="1"/>
    <col min="2562" max="2562" width="25.5546875" style="170" bestFit="1" customWidth="1"/>
    <col min="2563" max="2563" width="107" style="170" bestFit="1" customWidth="1"/>
    <col min="2564" max="2564" width="23" style="170" bestFit="1" customWidth="1"/>
    <col min="2565" max="2571" width="12.109375" style="170" bestFit="1" customWidth="1"/>
    <col min="2572" max="2572" width="11.44140625" style="170" bestFit="1" customWidth="1"/>
    <col min="2573" max="2588" width="12.109375" style="170" bestFit="1" customWidth="1"/>
    <col min="2589" max="2589" width="11.44140625" style="170" bestFit="1" customWidth="1"/>
    <col min="2590" max="2598" width="12.109375" style="170" bestFit="1" customWidth="1"/>
    <col min="2599" max="2607" width="12.5546875" style="170" bestFit="1" customWidth="1"/>
    <col min="2608" max="2608" width="12.109375" style="170" bestFit="1" customWidth="1"/>
    <col min="2609" max="2609" width="12.5546875" style="170" bestFit="1" customWidth="1"/>
    <col min="2610" max="2619" width="12.109375" style="170" bestFit="1" customWidth="1"/>
    <col min="2620" max="2620" width="11.44140625" style="170" bestFit="1" customWidth="1"/>
    <col min="2621" max="2816" width="8.88671875" style="170"/>
    <col min="2817" max="2817" width="15.88671875" style="170" bestFit="1" customWidth="1"/>
    <col min="2818" max="2818" width="25.5546875" style="170" bestFit="1" customWidth="1"/>
    <col min="2819" max="2819" width="107" style="170" bestFit="1" customWidth="1"/>
    <col min="2820" max="2820" width="23" style="170" bestFit="1" customWidth="1"/>
    <col min="2821" max="2827" width="12.109375" style="170" bestFit="1" customWidth="1"/>
    <col min="2828" max="2828" width="11.44140625" style="170" bestFit="1" customWidth="1"/>
    <col min="2829" max="2844" width="12.109375" style="170" bestFit="1" customWidth="1"/>
    <col min="2845" max="2845" width="11.44140625" style="170" bestFit="1" customWidth="1"/>
    <col min="2846" max="2854" width="12.109375" style="170" bestFit="1" customWidth="1"/>
    <col min="2855" max="2863" width="12.5546875" style="170" bestFit="1" customWidth="1"/>
    <col min="2864" max="2864" width="12.109375" style="170" bestFit="1" customWidth="1"/>
    <col min="2865" max="2865" width="12.5546875" style="170" bestFit="1" customWidth="1"/>
    <col min="2866" max="2875" width="12.109375" style="170" bestFit="1" customWidth="1"/>
    <col min="2876" max="2876" width="11.44140625" style="170" bestFit="1" customWidth="1"/>
    <col min="2877" max="3072" width="8.88671875" style="170"/>
    <col min="3073" max="3073" width="15.88671875" style="170" bestFit="1" customWidth="1"/>
    <col min="3074" max="3074" width="25.5546875" style="170" bestFit="1" customWidth="1"/>
    <col min="3075" max="3075" width="107" style="170" bestFit="1" customWidth="1"/>
    <col min="3076" max="3076" width="23" style="170" bestFit="1" customWidth="1"/>
    <col min="3077" max="3083" width="12.109375" style="170" bestFit="1" customWidth="1"/>
    <col min="3084" max="3084" width="11.44140625" style="170" bestFit="1" customWidth="1"/>
    <col min="3085" max="3100" width="12.109375" style="170" bestFit="1" customWidth="1"/>
    <col min="3101" max="3101" width="11.44140625" style="170" bestFit="1" customWidth="1"/>
    <col min="3102" max="3110" width="12.109375" style="170" bestFit="1" customWidth="1"/>
    <col min="3111" max="3119" width="12.5546875" style="170" bestFit="1" customWidth="1"/>
    <col min="3120" max="3120" width="12.109375" style="170" bestFit="1" customWidth="1"/>
    <col min="3121" max="3121" width="12.5546875" style="170" bestFit="1" customWidth="1"/>
    <col min="3122" max="3131" width="12.109375" style="170" bestFit="1" customWidth="1"/>
    <col min="3132" max="3132" width="11.44140625" style="170" bestFit="1" customWidth="1"/>
    <col min="3133" max="3328" width="8.88671875" style="170"/>
    <col min="3329" max="3329" width="15.88671875" style="170" bestFit="1" customWidth="1"/>
    <col min="3330" max="3330" width="25.5546875" style="170" bestFit="1" customWidth="1"/>
    <col min="3331" max="3331" width="107" style="170" bestFit="1" customWidth="1"/>
    <col min="3332" max="3332" width="23" style="170" bestFit="1" customWidth="1"/>
    <col min="3333" max="3339" width="12.109375" style="170" bestFit="1" customWidth="1"/>
    <col min="3340" max="3340" width="11.44140625" style="170" bestFit="1" customWidth="1"/>
    <col min="3341" max="3356" width="12.109375" style="170" bestFit="1" customWidth="1"/>
    <col min="3357" max="3357" width="11.44140625" style="170" bestFit="1" customWidth="1"/>
    <col min="3358" max="3366" width="12.109375" style="170" bestFit="1" customWidth="1"/>
    <col min="3367" max="3375" width="12.5546875" style="170" bestFit="1" customWidth="1"/>
    <col min="3376" max="3376" width="12.109375" style="170" bestFit="1" customWidth="1"/>
    <col min="3377" max="3377" width="12.5546875" style="170" bestFit="1" customWidth="1"/>
    <col min="3378" max="3387" width="12.109375" style="170" bestFit="1" customWidth="1"/>
    <col min="3388" max="3388" width="11.44140625" style="170" bestFit="1" customWidth="1"/>
    <col min="3389" max="3584" width="8.88671875" style="170"/>
    <col min="3585" max="3585" width="15.88671875" style="170" bestFit="1" customWidth="1"/>
    <col min="3586" max="3586" width="25.5546875" style="170" bestFit="1" customWidth="1"/>
    <col min="3587" max="3587" width="107" style="170" bestFit="1" customWidth="1"/>
    <col min="3588" max="3588" width="23" style="170" bestFit="1" customWidth="1"/>
    <col min="3589" max="3595" width="12.109375" style="170" bestFit="1" customWidth="1"/>
    <col min="3596" max="3596" width="11.44140625" style="170" bestFit="1" customWidth="1"/>
    <col min="3597" max="3612" width="12.109375" style="170" bestFit="1" customWidth="1"/>
    <col min="3613" max="3613" width="11.44140625" style="170" bestFit="1" customWidth="1"/>
    <col min="3614" max="3622" width="12.109375" style="170" bestFit="1" customWidth="1"/>
    <col min="3623" max="3631" width="12.5546875" style="170" bestFit="1" customWidth="1"/>
    <col min="3632" max="3632" width="12.109375" style="170" bestFit="1" customWidth="1"/>
    <col min="3633" max="3633" width="12.5546875" style="170" bestFit="1" customWidth="1"/>
    <col min="3634" max="3643" width="12.109375" style="170" bestFit="1" customWidth="1"/>
    <col min="3644" max="3644" width="11.44140625" style="170" bestFit="1" customWidth="1"/>
    <col min="3645" max="3840" width="8.88671875" style="170"/>
    <col min="3841" max="3841" width="15.88671875" style="170" bestFit="1" customWidth="1"/>
    <col min="3842" max="3842" width="25.5546875" style="170" bestFit="1" customWidth="1"/>
    <col min="3843" max="3843" width="107" style="170" bestFit="1" customWidth="1"/>
    <col min="3844" max="3844" width="23" style="170" bestFit="1" customWidth="1"/>
    <col min="3845" max="3851" width="12.109375" style="170" bestFit="1" customWidth="1"/>
    <col min="3852" max="3852" width="11.44140625" style="170" bestFit="1" customWidth="1"/>
    <col min="3853" max="3868" width="12.109375" style="170" bestFit="1" customWidth="1"/>
    <col min="3869" max="3869" width="11.44140625" style="170" bestFit="1" customWidth="1"/>
    <col min="3870" max="3878" width="12.109375" style="170" bestFit="1" customWidth="1"/>
    <col min="3879" max="3887" width="12.5546875" style="170" bestFit="1" customWidth="1"/>
    <col min="3888" max="3888" width="12.109375" style="170" bestFit="1" customWidth="1"/>
    <col min="3889" max="3889" width="12.5546875" style="170" bestFit="1" customWidth="1"/>
    <col min="3890" max="3899" width="12.109375" style="170" bestFit="1" customWidth="1"/>
    <col min="3900" max="3900" width="11.44140625" style="170" bestFit="1" customWidth="1"/>
    <col min="3901" max="4096" width="8.88671875" style="170"/>
    <col min="4097" max="4097" width="15.88671875" style="170" bestFit="1" customWidth="1"/>
    <col min="4098" max="4098" width="25.5546875" style="170" bestFit="1" customWidth="1"/>
    <col min="4099" max="4099" width="107" style="170" bestFit="1" customWidth="1"/>
    <col min="4100" max="4100" width="23" style="170" bestFit="1" customWidth="1"/>
    <col min="4101" max="4107" width="12.109375" style="170" bestFit="1" customWidth="1"/>
    <col min="4108" max="4108" width="11.44140625" style="170" bestFit="1" customWidth="1"/>
    <col min="4109" max="4124" width="12.109375" style="170" bestFit="1" customWidth="1"/>
    <col min="4125" max="4125" width="11.44140625" style="170" bestFit="1" customWidth="1"/>
    <col min="4126" max="4134" width="12.109375" style="170" bestFit="1" customWidth="1"/>
    <col min="4135" max="4143" width="12.5546875" style="170" bestFit="1" customWidth="1"/>
    <col min="4144" max="4144" width="12.109375" style="170" bestFit="1" customWidth="1"/>
    <col min="4145" max="4145" width="12.5546875" style="170" bestFit="1" customWidth="1"/>
    <col min="4146" max="4155" width="12.109375" style="170" bestFit="1" customWidth="1"/>
    <col min="4156" max="4156" width="11.44140625" style="170" bestFit="1" customWidth="1"/>
    <col min="4157" max="4352" width="8.88671875" style="170"/>
    <col min="4353" max="4353" width="15.88671875" style="170" bestFit="1" customWidth="1"/>
    <col min="4354" max="4354" width="25.5546875" style="170" bestFit="1" customWidth="1"/>
    <col min="4355" max="4355" width="107" style="170" bestFit="1" customWidth="1"/>
    <col min="4356" max="4356" width="23" style="170" bestFit="1" customWidth="1"/>
    <col min="4357" max="4363" width="12.109375" style="170" bestFit="1" customWidth="1"/>
    <col min="4364" max="4364" width="11.44140625" style="170" bestFit="1" customWidth="1"/>
    <col min="4365" max="4380" width="12.109375" style="170" bestFit="1" customWidth="1"/>
    <col min="4381" max="4381" width="11.44140625" style="170" bestFit="1" customWidth="1"/>
    <col min="4382" max="4390" width="12.109375" style="170" bestFit="1" customWidth="1"/>
    <col min="4391" max="4399" width="12.5546875" style="170" bestFit="1" customWidth="1"/>
    <col min="4400" max="4400" width="12.109375" style="170" bestFit="1" customWidth="1"/>
    <col min="4401" max="4401" width="12.5546875" style="170" bestFit="1" customWidth="1"/>
    <col min="4402" max="4411" width="12.109375" style="170" bestFit="1" customWidth="1"/>
    <col min="4412" max="4412" width="11.44140625" style="170" bestFit="1" customWidth="1"/>
    <col min="4413" max="4608" width="8.88671875" style="170"/>
    <col min="4609" max="4609" width="15.88671875" style="170" bestFit="1" customWidth="1"/>
    <col min="4610" max="4610" width="25.5546875" style="170" bestFit="1" customWidth="1"/>
    <col min="4611" max="4611" width="107" style="170" bestFit="1" customWidth="1"/>
    <col min="4612" max="4612" width="23" style="170" bestFit="1" customWidth="1"/>
    <col min="4613" max="4619" width="12.109375" style="170" bestFit="1" customWidth="1"/>
    <col min="4620" max="4620" width="11.44140625" style="170" bestFit="1" customWidth="1"/>
    <col min="4621" max="4636" width="12.109375" style="170" bestFit="1" customWidth="1"/>
    <col min="4637" max="4637" width="11.44140625" style="170" bestFit="1" customWidth="1"/>
    <col min="4638" max="4646" width="12.109375" style="170" bestFit="1" customWidth="1"/>
    <col min="4647" max="4655" width="12.5546875" style="170" bestFit="1" customWidth="1"/>
    <col min="4656" max="4656" width="12.109375" style="170" bestFit="1" customWidth="1"/>
    <col min="4657" max="4657" width="12.5546875" style="170" bestFit="1" customWidth="1"/>
    <col min="4658" max="4667" width="12.109375" style="170" bestFit="1" customWidth="1"/>
    <col min="4668" max="4668" width="11.44140625" style="170" bestFit="1" customWidth="1"/>
    <col min="4669" max="4864" width="8.88671875" style="170"/>
    <col min="4865" max="4865" width="15.88671875" style="170" bestFit="1" customWidth="1"/>
    <col min="4866" max="4866" width="25.5546875" style="170" bestFit="1" customWidth="1"/>
    <col min="4867" max="4867" width="107" style="170" bestFit="1" customWidth="1"/>
    <col min="4868" max="4868" width="23" style="170" bestFit="1" customWidth="1"/>
    <col min="4869" max="4875" width="12.109375" style="170" bestFit="1" customWidth="1"/>
    <col min="4876" max="4876" width="11.44140625" style="170" bestFit="1" customWidth="1"/>
    <col min="4877" max="4892" width="12.109375" style="170" bestFit="1" customWidth="1"/>
    <col min="4893" max="4893" width="11.44140625" style="170" bestFit="1" customWidth="1"/>
    <col min="4894" max="4902" width="12.109375" style="170" bestFit="1" customWidth="1"/>
    <col min="4903" max="4911" width="12.5546875" style="170" bestFit="1" customWidth="1"/>
    <col min="4912" max="4912" width="12.109375" style="170" bestFit="1" customWidth="1"/>
    <col min="4913" max="4913" width="12.5546875" style="170" bestFit="1" customWidth="1"/>
    <col min="4914" max="4923" width="12.109375" style="170" bestFit="1" customWidth="1"/>
    <col min="4924" max="4924" width="11.44140625" style="170" bestFit="1" customWidth="1"/>
    <col min="4925" max="5120" width="8.88671875" style="170"/>
    <col min="5121" max="5121" width="15.88671875" style="170" bestFit="1" customWidth="1"/>
    <col min="5122" max="5122" width="25.5546875" style="170" bestFit="1" customWidth="1"/>
    <col min="5123" max="5123" width="107" style="170" bestFit="1" customWidth="1"/>
    <col min="5124" max="5124" width="23" style="170" bestFit="1" customWidth="1"/>
    <col min="5125" max="5131" width="12.109375" style="170" bestFit="1" customWidth="1"/>
    <col min="5132" max="5132" width="11.44140625" style="170" bestFit="1" customWidth="1"/>
    <col min="5133" max="5148" width="12.109375" style="170" bestFit="1" customWidth="1"/>
    <col min="5149" max="5149" width="11.44140625" style="170" bestFit="1" customWidth="1"/>
    <col min="5150" max="5158" width="12.109375" style="170" bestFit="1" customWidth="1"/>
    <col min="5159" max="5167" width="12.5546875" style="170" bestFit="1" customWidth="1"/>
    <col min="5168" max="5168" width="12.109375" style="170" bestFit="1" customWidth="1"/>
    <col min="5169" max="5169" width="12.5546875" style="170" bestFit="1" customWidth="1"/>
    <col min="5170" max="5179" width="12.109375" style="170" bestFit="1" customWidth="1"/>
    <col min="5180" max="5180" width="11.44140625" style="170" bestFit="1" customWidth="1"/>
    <col min="5181" max="5376" width="8.88671875" style="170"/>
    <col min="5377" max="5377" width="15.88671875" style="170" bestFit="1" customWidth="1"/>
    <col min="5378" max="5378" width="25.5546875" style="170" bestFit="1" customWidth="1"/>
    <col min="5379" max="5379" width="107" style="170" bestFit="1" customWidth="1"/>
    <col min="5380" max="5380" width="23" style="170" bestFit="1" customWidth="1"/>
    <col min="5381" max="5387" width="12.109375" style="170" bestFit="1" customWidth="1"/>
    <col min="5388" max="5388" width="11.44140625" style="170" bestFit="1" customWidth="1"/>
    <col min="5389" max="5404" width="12.109375" style="170" bestFit="1" customWidth="1"/>
    <col min="5405" max="5405" width="11.44140625" style="170" bestFit="1" customWidth="1"/>
    <col min="5406" max="5414" width="12.109375" style="170" bestFit="1" customWidth="1"/>
    <col min="5415" max="5423" width="12.5546875" style="170" bestFit="1" customWidth="1"/>
    <col min="5424" max="5424" width="12.109375" style="170" bestFit="1" customWidth="1"/>
    <col min="5425" max="5425" width="12.5546875" style="170" bestFit="1" customWidth="1"/>
    <col min="5426" max="5435" width="12.109375" style="170" bestFit="1" customWidth="1"/>
    <col min="5436" max="5436" width="11.44140625" style="170" bestFit="1" customWidth="1"/>
    <col min="5437" max="5632" width="8.88671875" style="170"/>
    <col min="5633" max="5633" width="15.88671875" style="170" bestFit="1" customWidth="1"/>
    <col min="5634" max="5634" width="25.5546875" style="170" bestFit="1" customWidth="1"/>
    <col min="5635" max="5635" width="107" style="170" bestFit="1" customWidth="1"/>
    <col min="5636" max="5636" width="23" style="170" bestFit="1" customWidth="1"/>
    <col min="5637" max="5643" width="12.109375" style="170" bestFit="1" customWidth="1"/>
    <col min="5644" max="5644" width="11.44140625" style="170" bestFit="1" customWidth="1"/>
    <col min="5645" max="5660" width="12.109375" style="170" bestFit="1" customWidth="1"/>
    <col min="5661" max="5661" width="11.44140625" style="170" bestFit="1" customWidth="1"/>
    <col min="5662" max="5670" width="12.109375" style="170" bestFit="1" customWidth="1"/>
    <col min="5671" max="5679" width="12.5546875" style="170" bestFit="1" customWidth="1"/>
    <col min="5680" max="5680" width="12.109375" style="170" bestFit="1" customWidth="1"/>
    <col min="5681" max="5681" width="12.5546875" style="170" bestFit="1" customWidth="1"/>
    <col min="5682" max="5691" width="12.109375" style="170" bestFit="1" customWidth="1"/>
    <col min="5692" max="5692" width="11.44140625" style="170" bestFit="1" customWidth="1"/>
    <col min="5693" max="5888" width="8.88671875" style="170"/>
    <col min="5889" max="5889" width="15.88671875" style="170" bestFit="1" customWidth="1"/>
    <col min="5890" max="5890" width="25.5546875" style="170" bestFit="1" customWidth="1"/>
    <col min="5891" max="5891" width="107" style="170" bestFit="1" customWidth="1"/>
    <col min="5892" max="5892" width="23" style="170" bestFit="1" customWidth="1"/>
    <col min="5893" max="5899" width="12.109375" style="170" bestFit="1" customWidth="1"/>
    <col min="5900" max="5900" width="11.44140625" style="170" bestFit="1" customWidth="1"/>
    <col min="5901" max="5916" width="12.109375" style="170" bestFit="1" customWidth="1"/>
    <col min="5917" max="5917" width="11.44140625" style="170" bestFit="1" customWidth="1"/>
    <col min="5918" max="5926" width="12.109375" style="170" bestFit="1" customWidth="1"/>
    <col min="5927" max="5935" width="12.5546875" style="170" bestFit="1" customWidth="1"/>
    <col min="5936" max="5936" width="12.109375" style="170" bestFit="1" customWidth="1"/>
    <col min="5937" max="5937" width="12.5546875" style="170" bestFit="1" customWidth="1"/>
    <col min="5938" max="5947" width="12.109375" style="170" bestFit="1" customWidth="1"/>
    <col min="5948" max="5948" width="11.44140625" style="170" bestFit="1" customWidth="1"/>
    <col min="5949" max="6144" width="8.88671875" style="170"/>
    <col min="6145" max="6145" width="15.88671875" style="170" bestFit="1" customWidth="1"/>
    <col min="6146" max="6146" width="25.5546875" style="170" bestFit="1" customWidth="1"/>
    <col min="6147" max="6147" width="107" style="170" bestFit="1" customWidth="1"/>
    <col min="6148" max="6148" width="23" style="170" bestFit="1" customWidth="1"/>
    <col min="6149" max="6155" width="12.109375" style="170" bestFit="1" customWidth="1"/>
    <col min="6156" max="6156" width="11.44140625" style="170" bestFit="1" customWidth="1"/>
    <col min="6157" max="6172" width="12.109375" style="170" bestFit="1" customWidth="1"/>
    <col min="6173" max="6173" width="11.44140625" style="170" bestFit="1" customWidth="1"/>
    <col min="6174" max="6182" width="12.109375" style="170" bestFit="1" customWidth="1"/>
    <col min="6183" max="6191" width="12.5546875" style="170" bestFit="1" customWidth="1"/>
    <col min="6192" max="6192" width="12.109375" style="170" bestFit="1" customWidth="1"/>
    <col min="6193" max="6193" width="12.5546875" style="170" bestFit="1" customWidth="1"/>
    <col min="6194" max="6203" width="12.109375" style="170" bestFit="1" customWidth="1"/>
    <col min="6204" max="6204" width="11.44140625" style="170" bestFit="1" customWidth="1"/>
    <col min="6205" max="6400" width="8.88671875" style="170"/>
    <col min="6401" max="6401" width="15.88671875" style="170" bestFit="1" customWidth="1"/>
    <col min="6402" max="6402" width="25.5546875" style="170" bestFit="1" customWidth="1"/>
    <col min="6403" max="6403" width="107" style="170" bestFit="1" customWidth="1"/>
    <col min="6404" max="6404" width="23" style="170" bestFit="1" customWidth="1"/>
    <col min="6405" max="6411" width="12.109375" style="170" bestFit="1" customWidth="1"/>
    <col min="6412" max="6412" width="11.44140625" style="170" bestFit="1" customWidth="1"/>
    <col min="6413" max="6428" width="12.109375" style="170" bestFit="1" customWidth="1"/>
    <col min="6429" max="6429" width="11.44140625" style="170" bestFit="1" customWidth="1"/>
    <col min="6430" max="6438" width="12.109375" style="170" bestFit="1" customWidth="1"/>
    <col min="6439" max="6447" width="12.5546875" style="170" bestFit="1" customWidth="1"/>
    <col min="6448" max="6448" width="12.109375" style="170" bestFit="1" customWidth="1"/>
    <col min="6449" max="6449" width="12.5546875" style="170" bestFit="1" customWidth="1"/>
    <col min="6450" max="6459" width="12.109375" style="170" bestFit="1" customWidth="1"/>
    <col min="6460" max="6460" width="11.44140625" style="170" bestFit="1" customWidth="1"/>
    <col min="6461" max="6656" width="8.88671875" style="170"/>
    <col min="6657" max="6657" width="15.88671875" style="170" bestFit="1" customWidth="1"/>
    <col min="6658" max="6658" width="25.5546875" style="170" bestFit="1" customWidth="1"/>
    <col min="6659" max="6659" width="107" style="170" bestFit="1" customWidth="1"/>
    <col min="6660" max="6660" width="23" style="170" bestFit="1" customWidth="1"/>
    <col min="6661" max="6667" width="12.109375" style="170" bestFit="1" customWidth="1"/>
    <col min="6668" max="6668" width="11.44140625" style="170" bestFit="1" customWidth="1"/>
    <col min="6669" max="6684" width="12.109375" style="170" bestFit="1" customWidth="1"/>
    <col min="6685" max="6685" width="11.44140625" style="170" bestFit="1" customWidth="1"/>
    <col min="6686" max="6694" width="12.109375" style="170" bestFit="1" customWidth="1"/>
    <col min="6695" max="6703" width="12.5546875" style="170" bestFit="1" customWidth="1"/>
    <col min="6704" max="6704" width="12.109375" style="170" bestFit="1" customWidth="1"/>
    <col min="6705" max="6705" width="12.5546875" style="170" bestFit="1" customWidth="1"/>
    <col min="6706" max="6715" width="12.109375" style="170" bestFit="1" customWidth="1"/>
    <col min="6716" max="6716" width="11.44140625" style="170" bestFit="1" customWidth="1"/>
    <col min="6717" max="6912" width="8.88671875" style="170"/>
    <col min="6913" max="6913" width="15.88671875" style="170" bestFit="1" customWidth="1"/>
    <col min="6914" max="6914" width="25.5546875" style="170" bestFit="1" customWidth="1"/>
    <col min="6915" max="6915" width="107" style="170" bestFit="1" customWidth="1"/>
    <col min="6916" max="6916" width="23" style="170" bestFit="1" customWidth="1"/>
    <col min="6917" max="6923" width="12.109375" style="170" bestFit="1" customWidth="1"/>
    <col min="6924" max="6924" width="11.44140625" style="170" bestFit="1" customWidth="1"/>
    <col min="6925" max="6940" width="12.109375" style="170" bestFit="1" customWidth="1"/>
    <col min="6941" max="6941" width="11.44140625" style="170" bestFit="1" customWidth="1"/>
    <col min="6942" max="6950" width="12.109375" style="170" bestFit="1" customWidth="1"/>
    <col min="6951" max="6959" width="12.5546875" style="170" bestFit="1" customWidth="1"/>
    <col min="6960" max="6960" width="12.109375" style="170" bestFit="1" customWidth="1"/>
    <col min="6961" max="6961" width="12.5546875" style="170" bestFit="1" customWidth="1"/>
    <col min="6962" max="6971" width="12.109375" style="170" bestFit="1" customWidth="1"/>
    <col min="6972" max="6972" width="11.44140625" style="170" bestFit="1" customWidth="1"/>
    <col min="6973" max="7168" width="8.88671875" style="170"/>
    <col min="7169" max="7169" width="15.88671875" style="170" bestFit="1" customWidth="1"/>
    <col min="7170" max="7170" width="25.5546875" style="170" bestFit="1" customWidth="1"/>
    <col min="7171" max="7171" width="107" style="170" bestFit="1" customWidth="1"/>
    <col min="7172" max="7172" width="23" style="170" bestFit="1" customWidth="1"/>
    <col min="7173" max="7179" width="12.109375" style="170" bestFit="1" customWidth="1"/>
    <col min="7180" max="7180" width="11.44140625" style="170" bestFit="1" customWidth="1"/>
    <col min="7181" max="7196" width="12.109375" style="170" bestFit="1" customWidth="1"/>
    <col min="7197" max="7197" width="11.44140625" style="170" bestFit="1" customWidth="1"/>
    <col min="7198" max="7206" width="12.109375" style="170" bestFit="1" customWidth="1"/>
    <col min="7207" max="7215" width="12.5546875" style="170" bestFit="1" customWidth="1"/>
    <col min="7216" max="7216" width="12.109375" style="170" bestFit="1" customWidth="1"/>
    <col min="7217" max="7217" width="12.5546875" style="170" bestFit="1" customWidth="1"/>
    <col min="7218" max="7227" width="12.109375" style="170" bestFit="1" customWidth="1"/>
    <col min="7228" max="7228" width="11.44140625" style="170" bestFit="1" customWidth="1"/>
    <col min="7229" max="7424" width="8.88671875" style="170"/>
    <col min="7425" max="7425" width="15.88671875" style="170" bestFit="1" customWidth="1"/>
    <col min="7426" max="7426" width="25.5546875" style="170" bestFit="1" customWidth="1"/>
    <col min="7427" max="7427" width="107" style="170" bestFit="1" customWidth="1"/>
    <col min="7428" max="7428" width="23" style="170" bestFit="1" customWidth="1"/>
    <col min="7429" max="7435" width="12.109375" style="170" bestFit="1" customWidth="1"/>
    <col min="7436" max="7436" width="11.44140625" style="170" bestFit="1" customWidth="1"/>
    <col min="7437" max="7452" width="12.109375" style="170" bestFit="1" customWidth="1"/>
    <col min="7453" max="7453" width="11.44140625" style="170" bestFit="1" customWidth="1"/>
    <col min="7454" max="7462" width="12.109375" style="170" bestFit="1" customWidth="1"/>
    <col min="7463" max="7471" width="12.5546875" style="170" bestFit="1" customWidth="1"/>
    <col min="7472" max="7472" width="12.109375" style="170" bestFit="1" customWidth="1"/>
    <col min="7473" max="7473" width="12.5546875" style="170" bestFit="1" customWidth="1"/>
    <col min="7474" max="7483" width="12.109375" style="170" bestFit="1" customWidth="1"/>
    <col min="7484" max="7484" width="11.44140625" style="170" bestFit="1" customWidth="1"/>
    <col min="7485" max="7680" width="8.88671875" style="170"/>
    <col min="7681" max="7681" width="15.88671875" style="170" bestFit="1" customWidth="1"/>
    <col min="7682" max="7682" width="25.5546875" style="170" bestFit="1" customWidth="1"/>
    <col min="7683" max="7683" width="107" style="170" bestFit="1" customWidth="1"/>
    <col min="7684" max="7684" width="23" style="170" bestFit="1" customWidth="1"/>
    <col min="7685" max="7691" width="12.109375" style="170" bestFit="1" customWidth="1"/>
    <col min="7692" max="7692" width="11.44140625" style="170" bestFit="1" customWidth="1"/>
    <col min="7693" max="7708" width="12.109375" style="170" bestFit="1" customWidth="1"/>
    <col min="7709" max="7709" width="11.44140625" style="170" bestFit="1" customWidth="1"/>
    <col min="7710" max="7718" width="12.109375" style="170" bestFit="1" customWidth="1"/>
    <col min="7719" max="7727" width="12.5546875" style="170" bestFit="1" customWidth="1"/>
    <col min="7728" max="7728" width="12.109375" style="170" bestFit="1" customWidth="1"/>
    <col min="7729" max="7729" width="12.5546875" style="170" bestFit="1" customWidth="1"/>
    <col min="7730" max="7739" width="12.109375" style="170" bestFit="1" customWidth="1"/>
    <col min="7740" max="7740" width="11.44140625" style="170" bestFit="1" customWidth="1"/>
    <col min="7741" max="7936" width="8.88671875" style="170"/>
    <col min="7937" max="7937" width="15.88671875" style="170" bestFit="1" customWidth="1"/>
    <col min="7938" max="7938" width="25.5546875" style="170" bestFit="1" customWidth="1"/>
    <col min="7939" max="7939" width="107" style="170" bestFit="1" customWidth="1"/>
    <col min="7940" max="7940" width="23" style="170" bestFit="1" customWidth="1"/>
    <col min="7941" max="7947" width="12.109375" style="170" bestFit="1" customWidth="1"/>
    <col min="7948" max="7948" width="11.44140625" style="170" bestFit="1" customWidth="1"/>
    <col min="7949" max="7964" width="12.109375" style="170" bestFit="1" customWidth="1"/>
    <col min="7965" max="7965" width="11.44140625" style="170" bestFit="1" customWidth="1"/>
    <col min="7966" max="7974" width="12.109375" style="170" bestFit="1" customWidth="1"/>
    <col min="7975" max="7983" width="12.5546875" style="170" bestFit="1" customWidth="1"/>
    <col min="7984" max="7984" width="12.109375" style="170" bestFit="1" customWidth="1"/>
    <col min="7985" max="7985" width="12.5546875" style="170" bestFit="1" customWidth="1"/>
    <col min="7986" max="7995" width="12.109375" style="170" bestFit="1" customWidth="1"/>
    <col min="7996" max="7996" width="11.44140625" style="170" bestFit="1" customWidth="1"/>
    <col min="7997" max="8192" width="8.88671875" style="170"/>
    <col min="8193" max="8193" width="15.88671875" style="170" bestFit="1" customWidth="1"/>
    <col min="8194" max="8194" width="25.5546875" style="170" bestFit="1" customWidth="1"/>
    <col min="8195" max="8195" width="107" style="170" bestFit="1" customWidth="1"/>
    <col min="8196" max="8196" width="23" style="170" bestFit="1" customWidth="1"/>
    <col min="8197" max="8203" width="12.109375" style="170" bestFit="1" customWidth="1"/>
    <col min="8204" max="8204" width="11.44140625" style="170" bestFit="1" customWidth="1"/>
    <col min="8205" max="8220" width="12.109375" style="170" bestFit="1" customWidth="1"/>
    <col min="8221" max="8221" width="11.44140625" style="170" bestFit="1" customWidth="1"/>
    <col min="8222" max="8230" width="12.109375" style="170" bestFit="1" customWidth="1"/>
    <col min="8231" max="8239" width="12.5546875" style="170" bestFit="1" customWidth="1"/>
    <col min="8240" max="8240" width="12.109375" style="170" bestFit="1" customWidth="1"/>
    <col min="8241" max="8241" width="12.5546875" style="170" bestFit="1" customWidth="1"/>
    <col min="8242" max="8251" width="12.109375" style="170" bestFit="1" customWidth="1"/>
    <col min="8252" max="8252" width="11.44140625" style="170" bestFit="1" customWidth="1"/>
    <col min="8253" max="8448" width="8.88671875" style="170"/>
    <col min="8449" max="8449" width="15.88671875" style="170" bestFit="1" customWidth="1"/>
    <col min="8450" max="8450" width="25.5546875" style="170" bestFit="1" customWidth="1"/>
    <col min="8451" max="8451" width="107" style="170" bestFit="1" customWidth="1"/>
    <col min="8452" max="8452" width="23" style="170" bestFit="1" customWidth="1"/>
    <col min="8453" max="8459" width="12.109375" style="170" bestFit="1" customWidth="1"/>
    <col min="8460" max="8460" width="11.44140625" style="170" bestFit="1" customWidth="1"/>
    <col min="8461" max="8476" width="12.109375" style="170" bestFit="1" customWidth="1"/>
    <col min="8477" max="8477" width="11.44140625" style="170" bestFit="1" customWidth="1"/>
    <col min="8478" max="8486" width="12.109375" style="170" bestFit="1" customWidth="1"/>
    <col min="8487" max="8495" width="12.5546875" style="170" bestFit="1" customWidth="1"/>
    <col min="8496" max="8496" width="12.109375" style="170" bestFit="1" customWidth="1"/>
    <col min="8497" max="8497" width="12.5546875" style="170" bestFit="1" customWidth="1"/>
    <col min="8498" max="8507" width="12.109375" style="170" bestFit="1" customWidth="1"/>
    <col min="8508" max="8508" width="11.44140625" style="170" bestFit="1" customWidth="1"/>
    <col min="8509" max="8704" width="8.88671875" style="170"/>
    <col min="8705" max="8705" width="15.88671875" style="170" bestFit="1" customWidth="1"/>
    <col min="8706" max="8706" width="25.5546875" style="170" bestFit="1" customWidth="1"/>
    <col min="8707" max="8707" width="107" style="170" bestFit="1" customWidth="1"/>
    <col min="8708" max="8708" width="23" style="170" bestFit="1" customWidth="1"/>
    <col min="8709" max="8715" width="12.109375" style="170" bestFit="1" customWidth="1"/>
    <col min="8716" max="8716" width="11.44140625" style="170" bestFit="1" customWidth="1"/>
    <col min="8717" max="8732" width="12.109375" style="170" bestFit="1" customWidth="1"/>
    <col min="8733" max="8733" width="11.44140625" style="170" bestFit="1" customWidth="1"/>
    <col min="8734" max="8742" width="12.109375" style="170" bestFit="1" customWidth="1"/>
    <col min="8743" max="8751" width="12.5546875" style="170" bestFit="1" customWidth="1"/>
    <col min="8752" max="8752" width="12.109375" style="170" bestFit="1" customWidth="1"/>
    <col min="8753" max="8753" width="12.5546875" style="170" bestFit="1" customWidth="1"/>
    <col min="8754" max="8763" width="12.109375" style="170" bestFit="1" customWidth="1"/>
    <col min="8764" max="8764" width="11.44140625" style="170" bestFit="1" customWidth="1"/>
    <col min="8765" max="8960" width="8.88671875" style="170"/>
    <col min="8961" max="8961" width="15.88671875" style="170" bestFit="1" customWidth="1"/>
    <col min="8962" max="8962" width="25.5546875" style="170" bestFit="1" customWidth="1"/>
    <col min="8963" max="8963" width="107" style="170" bestFit="1" customWidth="1"/>
    <col min="8964" max="8964" width="23" style="170" bestFit="1" customWidth="1"/>
    <col min="8965" max="8971" width="12.109375" style="170" bestFit="1" customWidth="1"/>
    <col min="8972" max="8972" width="11.44140625" style="170" bestFit="1" customWidth="1"/>
    <col min="8973" max="8988" width="12.109375" style="170" bestFit="1" customWidth="1"/>
    <col min="8989" max="8989" width="11.44140625" style="170" bestFit="1" customWidth="1"/>
    <col min="8990" max="8998" width="12.109375" style="170" bestFit="1" customWidth="1"/>
    <col min="8999" max="9007" width="12.5546875" style="170" bestFit="1" customWidth="1"/>
    <col min="9008" max="9008" width="12.109375" style="170" bestFit="1" customWidth="1"/>
    <col min="9009" max="9009" width="12.5546875" style="170" bestFit="1" customWidth="1"/>
    <col min="9010" max="9019" width="12.109375" style="170" bestFit="1" customWidth="1"/>
    <col min="9020" max="9020" width="11.44140625" style="170" bestFit="1" customWidth="1"/>
    <col min="9021" max="9216" width="8.88671875" style="170"/>
    <col min="9217" max="9217" width="15.88671875" style="170" bestFit="1" customWidth="1"/>
    <col min="9218" max="9218" width="25.5546875" style="170" bestFit="1" customWidth="1"/>
    <col min="9219" max="9219" width="107" style="170" bestFit="1" customWidth="1"/>
    <col min="9220" max="9220" width="23" style="170" bestFit="1" customWidth="1"/>
    <col min="9221" max="9227" width="12.109375" style="170" bestFit="1" customWidth="1"/>
    <col min="9228" max="9228" width="11.44140625" style="170" bestFit="1" customWidth="1"/>
    <col min="9229" max="9244" width="12.109375" style="170" bestFit="1" customWidth="1"/>
    <col min="9245" max="9245" width="11.44140625" style="170" bestFit="1" customWidth="1"/>
    <col min="9246" max="9254" width="12.109375" style="170" bestFit="1" customWidth="1"/>
    <col min="9255" max="9263" width="12.5546875" style="170" bestFit="1" customWidth="1"/>
    <col min="9264" max="9264" width="12.109375" style="170" bestFit="1" customWidth="1"/>
    <col min="9265" max="9265" width="12.5546875" style="170" bestFit="1" customWidth="1"/>
    <col min="9266" max="9275" width="12.109375" style="170" bestFit="1" customWidth="1"/>
    <col min="9276" max="9276" width="11.44140625" style="170" bestFit="1" customWidth="1"/>
    <col min="9277" max="9472" width="8.88671875" style="170"/>
    <col min="9473" max="9473" width="15.88671875" style="170" bestFit="1" customWidth="1"/>
    <col min="9474" max="9474" width="25.5546875" style="170" bestFit="1" customWidth="1"/>
    <col min="9475" max="9475" width="107" style="170" bestFit="1" customWidth="1"/>
    <col min="9476" max="9476" width="23" style="170" bestFit="1" customWidth="1"/>
    <col min="9477" max="9483" width="12.109375" style="170" bestFit="1" customWidth="1"/>
    <col min="9484" max="9484" width="11.44140625" style="170" bestFit="1" customWidth="1"/>
    <col min="9485" max="9500" width="12.109375" style="170" bestFit="1" customWidth="1"/>
    <col min="9501" max="9501" width="11.44140625" style="170" bestFit="1" customWidth="1"/>
    <col min="9502" max="9510" width="12.109375" style="170" bestFit="1" customWidth="1"/>
    <col min="9511" max="9519" width="12.5546875" style="170" bestFit="1" customWidth="1"/>
    <col min="9520" max="9520" width="12.109375" style="170" bestFit="1" customWidth="1"/>
    <col min="9521" max="9521" width="12.5546875" style="170" bestFit="1" customWidth="1"/>
    <col min="9522" max="9531" width="12.109375" style="170" bestFit="1" customWidth="1"/>
    <col min="9532" max="9532" width="11.44140625" style="170" bestFit="1" customWidth="1"/>
    <col min="9533" max="9728" width="8.88671875" style="170"/>
    <col min="9729" max="9729" width="15.88671875" style="170" bestFit="1" customWidth="1"/>
    <col min="9730" max="9730" width="25.5546875" style="170" bestFit="1" customWidth="1"/>
    <col min="9731" max="9731" width="107" style="170" bestFit="1" customWidth="1"/>
    <col min="9732" max="9732" width="23" style="170" bestFit="1" customWidth="1"/>
    <col min="9733" max="9739" width="12.109375" style="170" bestFit="1" customWidth="1"/>
    <col min="9740" max="9740" width="11.44140625" style="170" bestFit="1" customWidth="1"/>
    <col min="9741" max="9756" width="12.109375" style="170" bestFit="1" customWidth="1"/>
    <col min="9757" max="9757" width="11.44140625" style="170" bestFit="1" customWidth="1"/>
    <col min="9758" max="9766" width="12.109375" style="170" bestFit="1" customWidth="1"/>
    <col min="9767" max="9775" width="12.5546875" style="170" bestFit="1" customWidth="1"/>
    <col min="9776" max="9776" width="12.109375" style="170" bestFit="1" customWidth="1"/>
    <col min="9777" max="9777" width="12.5546875" style="170" bestFit="1" customWidth="1"/>
    <col min="9778" max="9787" width="12.109375" style="170" bestFit="1" customWidth="1"/>
    <col min="9788" max="9788" width="11.44140625" style="170" bestFit="1" customWidth="1"/>
    <col min="9789" max="9984" width="8.88671875" style="170"/>
    <col min="9985" max="9985" width="15.88671875" style="170" bestFit="1" customWidth="1"/>
    <col min="9986" max="9986" width="25.5546875" style="170" bestFit="1" customWidth="1"/>
    <col min="9987" max="9987" width="107" style="170" bestFit="1" customWidth="1"/>
    <col min="9988" max="9988" width="23" style="170" bestFit="1" customWidth="1"/>
    <col min="9989" max="9995" width="12.109375" style="170" bestFit="1" customWidth="1"/>
    <col min="9996" max="9996" width="11.44140625" style="170" bestFit="1" customWidth="1"/>
    <col min="9997" max="10012" width="12.109375" style="170" bestFit="1" customWidth="1"/>
    <col min="10013" max="10013" width="11.44140625" style="170" bestFit="1" customWidth="1"/>
    <col min="10014" max="10022" width="12.109375" style="170" bestFit="1" customWidth="1"/>
    <col min="10023" max="10031" width="12.5546875" style="170" bestFit="1" customWidth="1"/>
    <col min="10032" max="10032" width="12.109375" style="170" bestFit="1" customWidth="1"/>
    <col min="10033" max="10033" width="12.5546875" style="170" bestFit="1" customWidth="1"/>
    <col min="10034" max="10043" width="12.109375" style="170" bestFit="1" customWidth="1"/>
    <col min="10044" max="10044" width="11.44140625" style="170" bestFit="1" customWidth="1"/>
    <col min="10045" max="10240" width="8.88671875" style="170"/>
    <col min="10241" max="10241" width="15.88671875" style="170" bestFit="1" customWidth="1"/>
    <col min="10242" max="10242" width="25.5546875" style="170" bestFit="1" customWidth="1"/>
    <col min="10243" max="10243" width="107" style="170" bestFit="1" customWidth="1"/>
    <col min="10244" max="10244" width="23" style="170" bestFit="1" customWidth="1"/>
    <col min="10245" max="10251" width="12.109375" style="170" bestFit="1" customWidth="1"/>
    <col min="10252" max="10252" width="11.44140625" style="170" bestFit="1" customWidth="1"/>
    <col min="10253" max="10268" width="12.109375" style="170" bestFit="1" customWidth="1"/>
    <col min="10269" max="10269" width="11.44140625" style="170" bestFit="1" customWidth="1"/>
    <col min="10270" max="10278" width="12.109375" style="170" bestFit="1" customWidth="1"/>
    <col min="10279" max="10287" width="12.5546875" style="170" bestFit="1" customWidth="1"/>
    <col min="10288" max="10288" width="12.109375" style="170" bestFit="1" customWidth="1"/>
    <col min="10289" max="10289" width="12.5546875" style="170" bestFit="1" customWidth="1"/>
    <col min="10290" max="10299" width="12.109375" style="170" bestFit="1" customWidth="1"/>
    <col min="10300" max="10300" width="11.44140625" style="170" bestFit="1" customWidth="1"/>
    <col min="10301" max="10496" width="8.88671875" style="170"/>
    <col min="10497" max="10497" width="15.88671875" style="170" bestFit="1" customWidth="1"/>
    <col min="10498" max="10498" width="25.5546875" style="170" bestFit="1" customWidth="1"/>
    <col min="10499" max="10499" width="107" style="170" bestFit="1" customWidth="1"/>
    <col min="10500" max="10500" width="23" style="170" bestFit="1" customWidth="1"/>
    <col min="10501" max="10507" width="12.109375" style="170" bestFit="1" customWidth="1"/>
    <col min="10508" max="10508" width="11.44140625" style="170" bestFit="1" customWidth="1"/>
    <col min="10509" max="10524" width="12.109375" style="170" bestFit="1" customWidth="1"/>
    <col min="10525" max="10525" width="11.44140625" style="170" bestFit="1" customWidth="1"/>
    <col min="10526" max="10534" width="12.109375" style="170" bestFit="1" customWidth="1"/>
    <col min="10535" max="10543" width="12.5546875" style="170" bestFit="1" customWidth="1"/>
    <col min="10544" max="10544" width="12.109375" style="170" bestFit="1" customWidth="1"/>
    <col min="10545" max="10545" width="12.5546875" style="170" bestFit="1" customWidth="1"/>
    <col min="10546" max="10555" width="12.109375" style="170" bestFit="1" customWidth="1"/>
    <col min="10556" max="10556" width="11.44140625" style="170" bestFit="1" customWidth="1"/>
    <col min="10557" max="10752" width="8.88671875" style="170"/>
    <col min="10753" max="10753" width="15.88671875" style="170" bestFit="1" customWidth="1"/>
    <col min="10754" max="10754" width="25.5546875" style="170" bestFit="1" customWidth="1"/>
    <col min="10755" max="10755" width="107" style="170" bestFit="1" customWidth="1"/>
    <col min="10756" max="10756" width="23" style="170" bestFit="1" customWidth="1"/>
    <col min="10757" max="10763" width="12.109375" style="170" bestFit="1" customWidth="1"/>
    <col min="10764" max="10764" width="11.44140625" style="170" bestFit="1" customWidth="1"/>
    <col min="10765" max="10780" width="12.109375" style="170" bestFit="1" customWidth="1"/>
    <col min="10781" max="10781" width="11.44140625" style="170" bestFit="1" customWidth="1"/>
    <col min="10782" max="10790" width="12.109375" style="170" bestFit="1" customWidth="1"/>
    <col min="10791" max="10799" width="12.5546875" style="170" bestFit="1" customWidth="1"/>
    <col min="10800" max="10800" width="12.109375" style="170" bestFit="1" customWidth="1"/>
    <col min="10801" max="10801" width="12.5546875" style="170" bestFit="1" customWidth="1"/>
    <col min="10802" max="10811" width="12.109375" style="170" bestFit="1" customWidth="1"/>
    <col min="10812" max="10812" width="11.44140625" style="170" bestFit="1" customWidth="1"/>
    <col min="10813" max="11008" width="8.88671875" style="170"/>
    <col min="11009" max="11009" width="15.88671875" style="170" bestFit="1" customWidth="1"/>
    <col min="11010" max="11010" width="25.5546875" style="170" bestFit="1" customWidth="1"/>
    <col min="11011" max="11011" width="107" style="170" bestFit="1" customWidth="1"/>
    <col min="11012" max="11012" width="23" style="170" bestFit="1" customWidth="1"/>
    <col min="11013" max="11019" width="12.109375" style="170" bestFit="1" customWidth="1"/>
    <col min="11020" max="11020" width="11.44140625" style="170" bestFit="1" customWidth="1"/>
    <col min="11021" max="11036" width="12.109375" style="170" bestFit="1" customWidth="1"/>
    <col min="11037" max="11037" width="11.44140625" style="170" bestFit="1" customWidth="1"/>
    <col min="11038" max="11046" width="12.109375" style="170" bestFit="1" customWidth="1"/>
    <col min="11047" max="11055" width="12.5546875" style="170" bestFit="1" customWidth="1"/>
    <col min="11056" max="11056" width="12.109375" style="170" bestFit="1" customWidth="1"/>
    <col min="11057" max="11057" width="12.5546875" style="170" bestFit="1" customWidth="1"/>
    <col min="11058" max="11067" width="12.109375" style="170" bestFit="1" customWidth="1"/>
    <col min="11068" max="11068" width="11.44140625" style="170" bestFit="1" customWidth="1"/>
    <col min="11069" max="11264" width="8.88671875" style="170"/>
    <col min="11265" max="11265" width="15.88671875" style="170" bestFit="1" customWidth="1"/>
    <col min="11266" max="11266" width="25.5546875" style="170" bestFit="1" customWidth="1"/>
    <col min="11267" max="11267" width="107" style="170" bestFit="1" customWidth="1"/>
    <col min="11268" max="11268" width="23" style="170" bestFit="1" customWidth="1"/>
    <col min="11269" max="11275" width="12.109375" style="170" bestFit="1" customWidth="1"/>
    <col min="11276" max="11276" width="11.44140625" style="170" bestFit="1" customWidth="1"/>
    <col min="11277" max="11292" width="12.109375" style="170" bestFit="1" customWidth="1"/>
    <col min="11293" max="11293" width="11.44140625" style="170" bestFit="1" customWidth="1"/>
    <col min="11294" max="11302" width="12.109375" style="170" bestFit="1" customWidth="1"/>
    <col min="11303" max="11311" width="12.5546875" style="170" bestFit="1" customWidth="1"/>
    <col min="11312" max="11312" width="12.109375" style="170" bestFit="1" customWidth="1"/>
    <col min="11313" max="11313" width="12.5546875" style="170" bestFit="1" customWidth="1"/>
    <col min="11314" max="11323" width="12.109375" style="170" bestFit="1" customWidth="1"/>
    <col min="11324" max="11324" width="11.44140625" style="170" bestFit="1" customWidth="1"/>
    <col min="11325" max="11520" width="8.88671875" style="170"/>
    <col min="11521" max="11521" width="15.88671875" style="170" bestFit="1" customWidth="1"/>
    <col min="11522" max="11522" width="25.5546875" style="170" bestFit="1" customWidth="1"/>
    <col min="11523" max="11523" width="107" style="170" bestFit="1" customWidth="1"/>
    <col min="11524" max="11524" width="23" style="170" bestFit="1" customWidth="1"/>
    <col min="11525" max="11531" width="12.109375" style="170" bestFit="1" customWidth="1"/>
    <col min="11532" max="11532" width="11.44140625" style="170" bestFit="1" customWidth="1"/>
    <col min="11533" max="11548" width="12.109375" style="170" bestFit="1" customWidth="1"/>
    <col min="11549" max="11549" width="11.44140625" style="170" bestFit="1" customWidth="1"/>
    <col min="11550" max="11558" width="12.109375" style="170" bestFit="1" customWidth="1"/>
    <col min="11559" max="11567" width="12.5546875" style="170" bestFit="1" customWidth="1"/>
    <col min="11568" max="11568" width="12.109375" style="170" bestFit="1" customWidth="1"/>
    <col min="11569" max="11569" width="12.5546875" style="170" bestFit="1" customWidth="1"/>
    <col min="11570" max="11579" width="12.109375" style="170" bestFit="1" customWidth="1"/>
    <col min="11580" max="11580" width="11.44140625" style="170" bestFit="1" customWidth="1"/>
    <col min="11581" max="11776" width="8.88671875" style="170"/>
    <col min="11777" max="11777" width="15.88671875" style="170" bestFit="1" customWidth="1"/>
    <col min="11778" max="11778" width="25.5546875" style="170" bestFit="1" customWidth="1"/>
    <col min="11779" max="11779" width="107" style="170" bestFit="1" customWidth="1"/>
    <col min="11780" max="11780" width="23" style="170" bestFit="1" customWidth="1"/>
    <col min="11781" max="11787" width="12.109375" style="170" bestFit="1" customWidth="1"/>
    <col min="11788" max="11788" width="11.44140625" style="170" bestFit="1" customWidth="1"/>
    <col min="11789" max="11804" width="12.109375" style="170" bestFit="1" customWidth="1"/>
    <col min="11805" max="11805" width="11.44140625" style="170" bestFit="1" customWidth="1"/>
    <col min="11806" max="11814" width="12.109375" style="170" bestFit="1" customWidth="1"/>
    <col min="11815" max="11823" width="12.5546875" style="170" bestFit="1" customWidth="1"/>
    <col min="11824" max="11824" width="12.109375" style="170" bestFit="1" customWidth="1"/>
    <col min="11825" max="11825" width="12.5546875" style="170" bestFit="1" customWidth="1"/>
    <col min="11826" max="11835" width="12.109375" style="170" bestFit="1" customWidth="1"/>
    <col min="11836" max="11836" width="11.44140625" style="170" bestFit="1" customWidth="1"/>
    <col min="11837" max="12032" width="8.88671875" style="170"/>
    <col min="12033" max="12033" width="15.88671875" style="170" bestFit="1" customWidth="1"/>
    <col min="12034" max="12034" width="25.5546875" style="170" bestFit="1" customWidth="1"/>
    <col min="12035" max="12035" width="107" style="170" bestFit="1" customWidth="1"/>
    <col min="12036" max="12036" width="23" style="170" bestFit="1" customWidth="1"/>
    <col min="12037" max="12043" width="12.109375" style="170" bestFit="1" customWidth="1"/>
    <col min="12044" max="12044" width="11.44140625" style="170" bestFit="1" customWidth="1"/>
    <col min="12045" max="12060" width="12.109375" style="170" bestFit="1" customWidth="1"/>
    <col min="12061" max="12061" width="11.44140625" style="170" bestFit="1" customWidth="1"/>
    <col min="12062" max="12070" width="12.109375" style="170" bestFit="1" customWidth="1"/>
    <col min="12071" max="12079" width="12.5546875" style="170" bestFit="1" customWidth="1"/>
    <col min="12080" max="12080" width="12.109375" style="170" bestFit="1" customWidth="1"/>
    <col min="12081" max="12081" width="12.5546875" style="170" bestFit="1" customWidth="1"/>
    <col min="12082" max="12091" width="12.109375" style="170" bestFit="1" customWidth="1"/>
    <col min="12092" max="12092" width="11.44140625" style="170" bestFit="1" customWidth="1"/>
    <col min="12093" max="12288" width="8.88671875" style="170"/>
    <col min="12289" max="12289" width="15.88671875" style="170" bestFit="1" customWidth="1"/>
    <col min="12290" max="12290" width="25.5546875" style="170" bestFit="1" customWidth="1"/>
    <col min="12291" max="12291" width="107" style="170" bestFit="1" customWidth="1"/>
    <col min="12292" max="12292" width="23" style="170" bestFit="1" customWidth="1"/>
    <col min="12293" max="12299" width="12.109375" style="170" bestFit="1" customWidth="1"/>
    <col min="12300" max="12300" width="11.44140625" style="170" bestFit="1" customWidth="1"/>
    <col min="12301" max="12316" width="12.109375" style="170" bestFit="1" customWidth="1"/>
    <col min="12317" max="12317" width="11.44140625" style="170" bestFit="1" customWidth="1"/>
    <col min="12318" max="12326" width="12.109375" style="170" bestFit="1" customWidth="1"/>
    <col min="12327" max="12335" width="12.5546875" style="170" bestFit="1" customWidth="1"/>
    <col min="12336" max="12336" width="12.109375" style="170" bestFit="1" customWidth="1"/>
    <col min="12337" max="12337" width="12.5546875" style="170" bestFit="1" customWidth="1"/>
    <col min="12338" max="12347" width="12.109375" style="170" bestFit="1" customWidth="1"/>
    <col min="12348" max="12348" width="11.44140625" style="170" bestFit="1" customWidth="1"/>
    <col min="12349" max="12544" width="8.88671875" style="170"/>
    <col min="12545" max="12545" width="15.88671875" style="170" bestFit="1" customWidth="1"/>
    <col min="12546" max="12546" width="25.5546875" style="170" bestFit="1" customWidth="1"/>
    <col min="12547" max="12547" width="107" style="170" bestFit="1" customWidth="1"/>
    <col min="12548" max="12548" width="23" style="170" bestFit="1" customWidth="1"/>
    <col min="12549" max="12555" width="12.109375" style="170" bestFit="1" customWidth="1"/>
    <col min="12556" max="12556" width="11.44140625" style="170" bestFit="1" customWidth="1"/>
    <col min="12557" max="12572" width="12.109375" style="170" bestFit="1" customWidth="1"/>
    <col min="12573" max="12573" width="11.44140625" style="170" bestFit="1" customWidth="1"/>
    <col min="12574" max="12582" width="12.109375" style="170" bestFit="1" customWidth="1"/>
    <col min="12583" max="12591" width="12.5546875" style="170" bestFit="1" customWidth="1"/>
    <col min="12592" max="12592" width="12.109375" style="170" bestFit="1" customWidth="1"/>
    <col min="12593" max="12593" width="12.5546875" style="170" bestFit="1" customWidth="1"/>
    <col min="12594" max="12603" width="12.109375" style="170" bestFit="1" customWidth="1"/>
    <col min="12604" max="12604" width="11.44140625" style="170" bestFit="1" customWidth="1"/>
    <col min="12605" max="12800" width="8.88671875" style="170"/>
    <col min="12801" max="12801" width="15.88671875" style="170" bestFit="1" customWidth="1"/>
    <col min="12802" max="12802" width="25.5546875" style="170" bestFit="1" customWidth="1"/>
    <col min="12803" max="12803" width="107" style="170" bestFit="1" customWidth="1"/>
    <col min="12804" max="12804" width="23" style="170" bestFit="1" customWidth="1"/>
    <col min="12805" max="12811" width="12.109375" style="170" bestFit="1" customWidth="1"/>
    <col min="12812" max="12812" width="11.44140625" style="170" bestFit="1" customWidth="1"/>
    <col min="12813" max="12828" width="12.109375" style="170" bestFit="1" customWidth="1"/>
    <col min="12829" max="12829" width="11.44140625" style="170" bestFit="1" customWidth="1"/>
    <col min="12830" max="12838" width="12.109375" style="170" bestFit="1" customWidth="1"/>
    <col min="12839" max="12847" width="12.5546875" style="170" bestFit="1" customWidth="1"/>
    <col min="12848" max="12848" width="12.109375" style="170" bestFit="1" customWidth="1"/>
    <col min="12849" max="12849" width="12.5546875" style="170" bestFit="1" customWidth="1"/>
    <col min="12850" max="12859" width="12.109375" style="170" bestFit="1" customWidth="1"/>
    <col min="12860" max="12860" width="11.44140625" style="170" bestFit="1" customWidth="1"/>
    <col min="12861" max="13056" width="8.88671875" style="170"/>
    <col min="13057" max="13057" width="15.88671875" style="170" bestFit="1" customWidth="1"/>
    <col min="13058" max="13058" width="25.5546875" style="170" bestFit="1" customWidth="1"/>
    <col min="13059" max="13059" width="107" style="170" bestFit="1" customWidth="1"/>
    <col min="13060" max="13060" width="23" style="170" bestFit="1" customWidth="1"/>
    <col min="13061" max="13067" width="12.109375" style="170" bestFit="1" customWidth="1"/>
    <col min="13068" max="13068" width="11.44140625" style="170" bestFit="1" customWidth="1"/>
    <col min="13069" max="13084" width="12.109375" style="170" bestFit="1" customWidth="1"/>
    <col min="13085" max="13085" width="11.44140625" style="170" bestFit="1" customWidth="1"/>
    <col min="13086" max="13094" width="12.109375" style="170" bestFit="1" customWidth="1"/>
    <col min="13095" max="13103" width="12.5546875" style="170" bestFit="1" customWidth="1"/>
    <col min="13104" max="13104" width="12.109375" style="170" bestFit="1" customWidth="1"/>
    <col min="13105" max="13105" width="12.5546875" style="170" bestFit="1" customWidth="1"/>
    <col min="13106" max="13115" width="12.109375" style="170" bestFit="1" customWidth="1"/>
    <col min="13116" max="13116" width="11.44140625" style="170" bestFit="1" customWidth="1"/>
    <col min="13117" max="13312" width="8.88671875" style="170"/>
    <col min="13313" max="13313" width="15.88671875" style="170" bestFit="1" customWidth="1"/>
    <col min="13314" max="13314" width="25.5546875" style="170" bestFit="1" customWidth="1"/>
    <col min="13315" max="13315" width="107" style="170" bestFit="1" customWidth="1"/>
    <col min="13316" max="13316" width="23" style="170" bestFit="1" customWidth="1"/>
    <col min="13317" max="13323" width="12.109375" style="170" bestFit="1" customWidth="1"/>
    <col min="13324" max="13324" width="11.44140625" style="170" bestFit="1" customWidth="1"/>
    <col min="13325" max="13340" width="12.109375" style="170" bestFit="1" customWidth="1"/>
    <col min="13341" max="13341" width="11.44140625" style="170" bestFit="1" customWidth="1"/>
    <col min="13342" max="13350" width="12.109375" style="170" bestFit="1" customWidth="1"/>
    <col min="13351" max="13359" width="12.5546875" style="170" bestFit="1" customWidth="1"/>
    <col min="13360" max="13360" width="12.109375" style="170" bestFit="1" customWidth="1"/>
    <col min="13361" max="13361" width="12.5546875" style="170" bestFit="1" customWidth="1"/>
    <col min="13362" max="13371" width="12.109375" style="170" bestFit="1" customWidth="1"/>
    <col min="13372" max="13372" width="11.44140625" style="170" bestFit="1" customWidth="1"/>
    <col min="13373" max="13568" width="8.88671875" style="170"/>
    <col min="13569" max="13569" width="15.88671875" style="170" bestFit="1" customWidth="1"/>
    <col min="13570" max="13570" width="25.5546875" style="170" bestFit="1" customWidth="1"/>
    <col min="13571" max="13571" width="107" style="170" bestFit="1" customWidth="1"/>
    <col min="13572" max="13572" width="23" style="170" bestFit="1" customWidth="1"/>
    <col min="13573" max="13579" width="12.109375" style="170" bestFit="1" customWidth="1"/>
    <col min="13580" max="13580" width="11.44140625" style="170" bestFit="1" customWidth="1"/>
    <col min="13581" max="13596" width="12.109375" style="170" bestFit="1" customWidth="1"/>
    <col min="13597" max="13597" width="11.44140625" style="170" bestFit="1" customWidth="1"/>
    <col min="13598" max="13606" width="12.109375" style="170" bestFit="1" customWidth="1"/>
    <col min="13607" max="13615" width="12.5546875" style="170" bestFit="1" customWidth="1"/>
    <col min="13616" max="13616" width="12.109375" style="170" bestFit="1" customWidth="1"/>
    <col min="13617" max="13617" width="12.5546875" style="170" bestFit="1" customWidth="1"/>
    <col min="13618" max="13627" width="12.109375" style="170" bestFit="1" customWidth="1"/>
    <col min="13628" max="13628" width="11.44140625" style="170" bestFit="1" customWidth="1"/>
    <col min="13629" max="13824" width="8.88671875" style="170"/>
    <col min="13825" max="13825" width="15.88671875" style="170" bestFit="1" customWidth="1"/>
    <col min="13826" max="13826" width="25.5546875" style="170" bestFit="1" customWidth="1"/>
    <col min="13827" max="13827" width="107" style="170" bestFit="1" customWidth="1"/>
    <col min="13828" max="13828" width="23" style="170" bestFit="1" customWidth="1"/>
    <col min="13829" max="13835" width="12.109375" style="170" bestFit="1" customWidth="1"/>
    <col min="13836" max="13836" width="11.44140625" style="170" bestFit="1" customWidth="1"/>
    <col min="13837" max="13852" width="12.109375" style="170" bestFit="1" customWidth="1"/>
    <col min="13853" max="13853" width="11.44140625" style="170" bestFit="1" customWidth="1"/>
    <col min="13854" max="13862" width="12.109375" style="170" bestFit="1" customWidth="1"/>
    <col min="13863" max="13871" width="12.5546875" style="170" bestFit="1" customWidth="1"/>
    <col min="13872" max="13872" width="12.109375" style="170" bestFit="1" customWidth="1"/>
    <col min="13873" max="13873" width="12.5546875" style="170" bestFit="1" customWidth="1"/>
    <col min="13874" max="13883" width="12.109375" style="170" bestFit="1" customWidth="1"/>
    <col min="13884" max="13884" width="11.44140625" style="170" bestFit="1" customWidth="1"/>
    <col min="13885" max="14080" width="8.88671875" style="170"/>
    <col min="14081" max="14081" width="15.88671875" style="170" bestFit="1" customWidth="1"/>
    <col min="14082" max="14082" width="25.5546875" style="170" bestFit="1" customWidth="1"/>
    <col min="14083" max="14083" width="107" style="170" bestFit="1" customWidth="1"/>
    <col min="14084" max="14084" width="23" style="170" bestFit="1" customWidth="1"/>
    <col min="14085" max="14091" width="12.109375" style="170" bestFit="1" customWidth="1"/>
    <col min="14092" max="14092" width="11.44140625" style="170" bestFit="1" customWidth="1"/>
    <col min="14093" max="14108" width="12.109375" style="170" bestFit="1" customWidth="1"/>
    <col min="14109" max="14109" width="11.44140625" style="170" bestFit="1" customWidth="1"/>
    <col min="14110" max="14118" width="12.109375" style="170" bestFit="1" customWidth="1"/>
    <col min="14119" max="14127" width="12.5546875" style="170" bestFit="1" customWidth="1"/>
    <col min="14128" max="14128" width="12.109375" style="170" bestFit="1" customWidth="1"/>
    <col min="14129" max="14129" width="12.5546875" style="170" bestFit="1" customWidth="1"/>
    <col min="14130" max="14139" width="12.109375" style="170" bestFit="1" customWidth="1"/>
    <col min="14140" max="14140" width="11.44140625" style="170" bestFit="1" customWidth="1"/>
    <col min="14141" max="14336" width="8.88671875" style="170"/>
    <col min="14337" max="14337" width="15.88671875" style="170" bestFit="1" customWidth="1"/>
    <col min="14338" max="14338" width="25.5546875" style="170" bestFit="1" customWidth="1"/>
    <col min="14339" max="14339" width="107" style="170" bestFit="1" customWidth="1"/>
    <col min="14340" max="14340" width="23" style="170" bestFit="1" customWidth="1"/>
    <col min="14341" max="14347" width="12.109375" style="170" bestFit="1" customWidth="1"/>
    <col min="14348" max="14348" width="11.44140625" style="170" bestFit="1" customWidth="1"/>
    <col min="14349" max="14364" width="12.109375" style="170" bestFit="1" customWidth="1"/>
    <col min="14365" max="14365" width="11.44140625" style="170" bestFit="1" customWidth="1"/>
    <col min="14366" max="14374" width="12.109375" style="170" bestFit="1" customWidth="1"/>
    <col min="14375" max="14383" width="12.5546875" style="170" bestFit="1" customWidth="1"/>
    <col min="14384" max="14384" width="12.109375" style="170" bestFit="1" customWidth="1"/>
    <col min="14385" max="14385" width="12.5546875" style="170" bestFit="1" customWidth="1"/>
    <col min="14386" max="14395" width="12.109375" style="170" bestFit="1" customWidth="1"/>
    <col min="14396" max="14396" width="11.44140625" style="170" bestFit="1" customWidth="1"/>
    <col min="14397" max="14592" width="8.88671875" style="170"/>
    <col min="14593" max="14593" width="15.88671875" style="170" bestFit="1" customWidth="1"/>
    <col min="14594" max="14594" width="25.5546875" style="170" bestFit="1" customWidth="1"/>
    <col min="14595" max="14595" width="107" style="170" bestFit="1" customWidth="1"/>
    <col min="14596" max="14596" width="23" style="170" bestFit="1" customWidth="1"/>
    <col min="14597" max="14603" width="12.109375" style="170" bestFit="1" customWidth="1"/>
    <col min="14604" max="14604" width="11.44140625" style="170" bestFit="1" customWidth="1"/>
    <col min="14605" max="14620" width="12.109375" style="170" bestFit="1" customWidth="1"/>
    <col min="14621" max="14621" width="11.44140625" style="170" bestFit="1" customWidth="1"/>
    <col min="14622" max="14630" width="12.109375" style="170" bestFit="1" customWidth="1"/>
    <col min="14631" max="14639" width="12.5546875" style="170" bestFit="1" customWidth="1"/>
    <col min="14640" max="14640" width="12.109375" style="170" bestFit="1" customWidth="1"/>
    <col min="14641" max="14641" width="12.5546875" style="170" bestFit="1" customWidth="1"/>
    <col min="14642" max="14651" width="12.109375" style="170" bestFit="1" customWidth="1"/>
    <col min="14652" max="14652" width="11.44140625" style="170" bestFit="1" customWidth="1"/>
    <col min="14653" max="14848" width="8.88671875" style="170"/>
    <col min="14849" max="14849" width="15.88671875" style="170" bestFit="1" customWidth="1"/>
    <col min="14850" max="14850" width="25.5546875" style="170" bestFit="1" customWidth="1"/>
    <col min="14851" max="14851" width="107" style="170" bestFit="1" customWidth="1"/>
    <col min="14852" max="14852" width="23" style="170" bestFit="1" customWidth="1"/>
    <col min="14853" max="14859" width="12.109375" style="170" bestFit="1" customWidth="1"/>
    <col min="14860" max="14860" width="11.44140625" style="170" bestFit="1" customWidth="1"/>
    <col min="14861" max="14876" width="12.109375" style="170" bestFit="1" customWidth="1"/>
    <col min="14877" max="14877" width="11.44140625" style="170" bestFit="1" customWidth="1"/>
    <col min="14878" max="14886" width="12.109375" style="170" bestFit="1" customWidth="1"/>
    <col min="14887" max="14895" width="12.5546875" style="170" bestFit="1" customWidth="1"/>
    <col min="14896" max="14896" width="12.109375" style="170" bestFit="1" customWidth="1"/>
    <col min="14897" max="14897" width="12.5546875" style="170" bestFit="1" customWidth="1"/>
    <col min="14898" max="14907" width="12.109375" style="170" bestFit="1" customWidth="1"/>
    <col min="14908" max="14908" width="11.44140625" style="170" bestFit="1" customWidth="1"/>
    <col min="14909" max="15104" width="8.88671875" style="170"/>
    <col min="15105" max="15105" width="15.88671875" style="170" bestFit="1" customWidth="1"/>
    <col min="15106" max="15106" width="25.5546875" style="170" bestFit="1" customWidth="1"/>
    <col min="15107" max="15107" width="107" style="170" bestFit="1" customWidth="1"/>
    <col min="15108" max="15108" width="23" style="170" bestFit="1" customWidth="1"/>
    <col min="15109" max="15115" width="12.109375" style="170" bestFit="1" customWidth="1"/>
    <col min="15116" max="15116" width="11.44140625" style="170" bestFit="1" customWidth="1"/>
    <col min="15117" max="15132" width="12.109375" style="170" bestFit="1" customWidth="1"/>
    <col min="15133" max="15133" width="11.44140625" style="170" bestFit="1" customWidth="1"/>
    <col min="15134" max="15142" width="12.109375" style="170" bestFit="1" customWidth="1"/>
    <col min="15143" max="15151" width="12.5546875" style="170" bestFit="1" customWidth="1"/>
    <col min="15152" max="15152" width="12.109375" style="170" bestFit="1" customWidth="1"/>
    <col min="15153" max="15153" width="12.5546875" style="170" bestFit="1" customWidth="1"/>
    <col min="15154" max="15163" width="12.109375" style="170" bestFit="1" customWidth="1"/>
    <col min="15164" max="15164" width="11.44140625" style="170" bestFit="1" customWidth="1"/>
    <col min="15165" max="15360" width="8.88671875" style="170"/>
    <col min="15361" max="15361" width="15.88671875" style="170" bestFit="1" customWidth="1"/>
    <col min="15362" max="15362" width="25.5546875" style="170" bestFit="1" customWidth="1"/>
    <col min="15363" max="15363" width="107" style="170" bestFit="1" customWidth="1"/>
    <col min="15364" max="15364" width="23" style="170" bestFit="1" customWidth="1"/>
    <col min="15365" max="15371" width="12.109375" style="170" bestFit="1" customWidth="1"/>
    <col min="15372" max="15372" width="11.44140625" style="170" bestFit="1" customWidth="1"/>
    <col min="15373" max="15388" width="12.109375" style="170" bestFit="1" customWidth="1"/>
    <col min="15389" max="15389" width="11.44140625" style="170" bestFit="1" customWidth="1"/>
    <col min="15390" max="15398" width="12.109375" style="170" bestFit="1" customWidth="1"/>
    <col min="15399" max="15407" width="12.5546875" style="170" bestFit="1" customWidth="1"/>
    <col min="15408" max="15408" width="12.109375" style="170" bestFit="1" customWidth="1"/>
    <col min="15409" max="15409" width="12.5546875" style="170" bestFit="1" customWidth="1"/>
    <col min="15410" max="15419" width="12.109375" style="170" bestFit="1" customWidth="1"/>
    <col min="15420" max="15420" width="11.44140625" style="170" bestFit="1" customWidth="1"/>
    <col min="15421" max="15616" width="8.88671875" style="170"/>
    <col min="15617" max="15617" width="15.88671875" style="170" bestFit="1" customWidth="1"/>
    <col min="15618" max="15618" width="25.5546875" style="170" bestFit="1" customWidth="1"/>
    <col min="15619" max="15619" width="107" style="170" bestFit="1" customWidth="1"/>
    <col min="15620" max="15620" width="23" style="170" bestFit="1" customWidth="1"/>
    <col min="15621" max="15627" width="12.109375" style="170" bestFit="1" customWidth="1"/>
    <col min="15628" max="15628" width="11.44140625" style="170" bestFit="1" customWidth="1"/>
    <col min="15629" max="15644" width="12.109375" style="170" bestFit="1" customWidth="1"/>
    <col min="15645" max="15645" width="11.44140625" style="170" bestFit="1" customWidth="1"/>
    <col min="15646" max="15654" width="12.109375" style="170" bestFit="1" customWidth="1"/>
    <col min="15655" max="15663" width="12.5546875" style="170" bestFit="1" customWidth="1"/>
    <col min="15664" max="15664" width="12.109375" style="170" bestFit="1" customWidth="1"/>
    <col min="15665" max="15665" width="12.5546875" style="170" bestFit="1" customWidth="1"/>
    <col min="15666" max="15675" width="12.109375" style="170" bestFit="1" customWidth="1"/>
    <col min="15676" max="15676" width="11.44140625" style="170" bestFit="1" customWidth="1"/>
    <col min="15677" max="15872" width="8.88671875" style="170"/>
    <col min="15873" max="15873" width="15.88671875" style="170" bestFit="1" customWidth="1"/>
    <col min="15874" max="15874" width="25.5546875" style="170" bestFit="1" customWidth="1"/>
    <col min="15875" max="15875" width="107" style="170" bestFit="1" customWidth="1"/>
    <col min="15876" max="15876" width="23" style="170" bestFit="1" customWidth="1"/>
    <col min="15877" max="15883" width="12.109375" style="170" bestFit="1" customWidth="1"/>
    <col min="15884" max="15884" width="11.44140625" style="170" bestFit="1" customWidth="1"/>
    <col min="15885" max="15900" width="12.109375" style="170" bestFit="1" customWidth="1"/>
    <col min="15901" max="15901" width="11.44140625" style="170" bestFit="1" customWidth="1"/>
    <col min="15902" max="15910" width="12.109375" style="170" bestFit="1" customWidth="1"/>
    <col min="15911" max="15919" width="12.5546875" style="170" bestFit="1" customWidth="1"/>
    <col min="15920" max="15920" width="12.109375" style="170" bestFit="1" customWidth="1"/>
    <col min="15921" max="15921" width="12.5546875" style="170" bestFit="1" customWidth="1"/>
    <col min="15922" max="15931" width="12.109375" style="170" bestFit="1" customWidth="1"/>
    <col min="15932" max="15932" width="11.44140625" style="170" bestFit="1" customWidth="1"/>
    <col min="15933" max="16128" width="8.88671875" style="170"/>
    <col min="16129" max="16129" width="15.88671875" style="170" bestFit="1" customWidth="1"/>
    <col min="16130" max="16130" width="25.5546875" style="170" bestFit="1" customWidth="1"/>
    <col min="16131" max="16131" width="107" style="170" bestFit="1" customWidth="1"/>
    <col min="16132" max="16132" width="23" style="170" bestFit="1" customWidth="1"/>
    <col min="16133" max="16139" width="12.109375" style="170" bestFit="1" customWidth="1"/>
    <col min="16140" max="16140" width="11.44140625" style="170" bestFit="1" customWidth="1"/>
    <col min="16141" max="16156" width="12.109375" style="170" bestFit="1" customWidth="1"/>
    <col min="16157" max="16157" width="11.44140625" style="170" bestFit="1" customWidth="1"/>
    <col min="16158" max="16166" width="12.109375" style="170" bestFit="1" customWidth="1"/>
    <col min="16167" max="16175" width="12.5546875" style="170" bestFit="1" customWidth="1"/>
    <col min="16176" max="16176" width="12.109375" style="170" bestFit="1" customWidth="1"/>
    <col min="16177" max="16177" width="12.5546875" style="170" bestFit="1" customWidth="1"/>
    <col min="16178" max="16187" width="12.109375" style="170" bestFit="1" customWidth="1"/>
    <col min="16188" max="16188" width="11.44140625" style="170" bestFit="1" customWidth="1"/>
    <col min="16189" max="16384" width="8.88671875" style="170"/>
  </cols>
  <sheetData>
    <row r="1" spans="1:60" x14ac:dyDescent="0.3">
      <c r="A1" s="170" t="s">
        <v>223</v>
      </c>
      <c r="B1" s="170" t="s">
        <v>224</v>
      </c>
    </row>
    <row r="2" spans="1:60" x14ac:dyDescent="0.3">
      <c r="A2" s="170" t="s">
        <v>225</v>
      </c>
      <c r="B2" s="171">
        <v>42535</v>
      </c>
    </row>
    <row r="3" spans="1:60" x14ac:dyDescent="0.3">
      <c r="C3" s="205" t="s">
        <v>3204</v>
      </c>
    </row>
    <row r="4" spans="1:60" x14ac:dyDescent="0.3">
      <c r="A4" s="170" t="s">
        <v>226</v>
      </c>
      <c r="B4" s="170" t="s">
        <v>227</v>
      </c>
      <c r="C4" s="170" t="s">
        <v>228</v>
      </c>
      <c r="D4" s="170" t="s">
        <v>229</v>
      </c>
      <c r="E4" s="170" t="s">
        <v>230</v>
      </c>
      <c r="F4" s="170" t="s">
        <v>231</v>
      </c>
      <c r="G4" s="170" t="s">
        <v>232</v>
      </c>
      <c r="H4" s="170" t="s">
        <v>233</v>
      </c>
      <c r="I4" s="170" t="s">
        <v>234</v>
      </c>
      <c r="J4" s="170" t="s">
        <v>235</v>
      </c>
      <c r="K4" s="170" t="s">
        <v>236</v>
      </c>
      <c r="L4" s="170" t="s">
        <v>237</v>
      </c>
      <c r="M4" s="170" t="s">
        <v>238</v>
      </c>
      <c r="N4" s="170" t="s">
        <v>239</v>
      </c>
      <c r="O4" s="170" t="s">
        <v>240</v>
      </c>
      <c r="P4" s="170" t="s">
        <v>241</v>
      </c>
      <c r="Q4" s="170" t="s">
        <v>242</v>
      </c>
      <c r="R4" s="170" t="s">
        <v>243</v>
      </c>
      <c r="S4" s="170" t="s">
        <v>244</v>
      </c>
      <c r="T4" s="170" t="s">
        <v>245</v>
      </c>
      <c r="U4" s="170" t="s">
        <v>246</v>
      </c>
      <c r="V4" s="170" t="s">
        <v>247</v>
      </c>
      <c r="W4" s="170" t="s">
        <v>248</v>
      </c>
      <c r="X4" s="170" t="s">
        <v>249</v>
      </c>
      <c r="Y4" s="170" t="s">
        <v>250</v>
      </c>
      <c r="Z4" s="170" t="s">
        <v>251</v>
      </c>
      <c r="AA4" s="170" t="s">
        <v>252</v>
      </c>
      <c r="AB4" s="170" t="s">
        <v>253</v>
      </c>
      <c r="AC4" s="170" t="s">
        <v>254</v>
      </c>
      <c r="AD4" s="170" t="s">
        <v>255</v>
      </c>
      <c r="AE4" s="170" t="s">
        <v>256</v>
      </c>
      <c r="AF4" s="170" t="s">
        <v>257</v>
      </c>
      <c r="AG4" s="170" t="s">
        <v>258</v>
      </c>
      <c r="AH4" s="170" t="s">
        <v>259</v>
      </c>
      <c r="AI4" s="170" t="s">
        <v>260</v>
      </c>
      <c r="AJ4" s="170" t="s">
        <v>261</v>
      </c>
      <c r="AK4" s="170" t="s">
        <v>262</v>
      </c>
      <c r="AL4" s="170" t="s">
        <v>263</v>
      </c>
      <c r="AM4" s="170" t="s">
        <v>264</v>
      </c>
      <c r="AN4" s="170" t="s">
        <v>265</v>
      </c>
      <c r="AO4" s="170" t="s">
        <v>266</v>
      </c>
      <c r="AP4" s="170" t="s">
        <v>267</v>
      </c>
      <c r="AQ4" s="170" t="s">
        <v>268</v>
      </c>
      <c r="AR4" s="170" t="s">
        <v>269</v>
      </c>
      <c r="AS4" s="170" t="s">
        <v>270</v>
      </c>
      <c r="AT4" s="170" t="s">
        <v>271</v>
      </c>
      <c r="AU4" s="170" t="s">
        <v>272</v>
      </c>
      <c r="AV4" s="170" t="s">
        <v>273</v>
      </c>
      <c r="AW4" s="170" t="s">
        <v>274</v>
      </c>
      <c r="AX4" s="170" t="s">
        <v>275</v>
      </c>
      <c r="AY4" s="170" t="s">
        <v>276</v>
      </c>
      <c r="AZ4" s="170" t="s">
        <v>277</v>
      </c>
      <c r="BA4" s="170" t="s">
        <v>278</v>
      </c>
      <c r="BB4" s="170" t="s">
        <v>279</v>
      </c>
      <c r="BC4" s="170" t="s">
        <v>280</v>
      </c>
      <c r="BD4" s="170" t="s">
        <v>281</v>
      </c>
      <c r="BE4" s="170" t="s">
        <v>282</v>
      </c>
      <c r="BF4" s="170" t="s">
        <v>283</v>
      </c>
      <c r="BG4" s="170" t="s">
        <v>284</v>
      </c>
      <c r="BH4" s="170" t="s">
        <v>285</v>
      </c>
    </row>
    <row r="5" spans="1:60" x14ac:dyDescent="0.3">
      <c r="A5" s="170" t="s">
        <v>286</v>
      </c>
      <c r="B5" s="170" t="s">
        <v>287</v>
      </c>
      <c r="C5" s="170" t="s">
        <v>288</v>
      </c>
      <c r="D5" s="170" t="s">
        <v>289</v>
      </c>
      <c r="AK5" s="170">
        <v>125900</v>
      </c>
      <c r="AL5" s="170">
        <v>123400</v>
      </c>
      <c r="AM5" s="170">
        <v>125691</v>
      </c>
      <c r="AN5" s="170">
        <v>115943</v>
      </c>
      <c r="AO5" s="170">
        <v>101800</v>
      </c>
      <c r="AP5" s="170">
        <v>96300</v>
      </c>
      <c r="AQ5" s="170">
        <v>84600</v>
      </c>
      <c r="AR5" s="170">
        <v>78170</v>
      </c>
      <c r="AS5" s="170">
        <v>72902</v>
      </c>
      <c r="AT5" s="170">
        <v>66866</v>
      </c>
      <c r="AU5" s="170">
        <v>62303</v>
      </c>
      <c r="AV5" s="170">
        <v>58796</v>
      </c>
      <c r="AW5" s="170">
        <v>55330</v>
      </c>
      <c r="AX5" s="170">
        <v>53581</v>
      </c>
      <c r="AY5" s="170">
        <v>52613</v>
      </c>
      <c r="AZ5" s="170">
        <v>50436</v>
      </c>
      <c r="BA5" s="170">
        <v>49517</v>
      </c>
      <c r="BB5" s="170">
        <v>48100</v>
      </c>
    </row>
    <row r="6" spans="1:60" x14ac:dyDescent="0.3">
      <c r="A6" s="170" t="s">
        <v>286</v>
      </c>
      <c r="B6" s="170" t="s">
        <v>287</v>
      </c>
      <c r="C6" s="170" t="s">
        <v>290</v>
      </c>
      <c r="D6" s="170" t="s">
        <v>291</v>
      </c>
      <c r="AU6" s="170">
        <v>16.857722324595368</v>
      </c>
      <c r="AV6" s="170">
        <v>15.110892907123327</v>
      </c>
      <c r="AW6" s="170">
        <v>14.843112074874403</v>
      </c>
      <c r="AX6" s="170">
        <v>16.291326928052424</v>
      </c>
      <c r="AY6" s="170">
        <v>23.686357314349351</v>
      </c>
      <c r="AZ6" s="170">
        <v>20.085813475445754</v>
      </c>
      <c r="BA6" s="170">
        <v>21.945453750241096</v>
      </c>
      <c r="BB6" s="170">
        <v>46.666287387676029</v>
      </c>
      <c r="BC6" s="170">
        <v>24.237459098275853</v>
      </c>
      <c r="BD6" s="170">
        <v>26.670163005141013</v>
      </c>
      <c r="BE6" s="170">
        <v>25.910740214485461</v>
      </c>
      <c r="BF6" s="170">
        <v>27.42299644917221</v>
      </c>
    </row>
    <row r="7" spans="1:60" x14ac:dyDescent="0.3">
      <c r="A7" s="170" t="s">
        <v>286</v>
      </c>
      <c r="B7" s="170" t="s">
        <v>287</v>
      </c>
      <c r="C7" s="170" t="s">
        <v>292</v>
      </c>
      <c r="D7" s="170" t="s">
        <v>293</v>
      </c>
      <c r="AU7" s="170">
        <v>135.98646723646723</v>
      </c>
      <c r="AV7" s="170">
        <v>135.62578559885077</v>
      </c>
      <c r="AW7" s="170">
        <v>146.91780821917808</v>
      </c>
      <c r="AX7" s="170">
        <v>167.70119090581017</v>
      </c>
      <c r="AY7" s="170">
        <v>231.96750902527077</v>
      </c>
      <c r="AZ7" s="170">
        <v>218.35477441565502</v>
      </c>
      <c r="BA7" s="170">
        <v>237.41841914430748</v>
      </c>
      <c r="BB7" s="170">
        <v>281.11471861471864</v>
      </c>
      <c r="BC7" s="170">
        <v>270.46070460704607</v>
      </c>
      <c r="BD7" s="170">
        <v>303.88858744800143</v>
      </c>
      <c r="BE7" s="170">
        <v>271.3871785584933</v>
      </c>
      <c r="BF7" s="170">
        <v>255.71464456166791</v>
      </c>
    </row>
    <row r="8" spans="1:60" x14ac:dyDescent="0.3">
      <c r="A8" s="170" t="s">
        <v>286</v>
      </c>
      <c r="B8" s="170" t="s">
        <v>287</v>
      </c>
      <c r="C8" s="170" t="s">
        <v>294</v>
      </c>
      <c r="D8" s="170" t="s">
        <v>295</v>
      </c>
      <c r="AK8" s="170">
        <v>93910</v>
      </c>
      <c r="AL8" s="170">
        <v>93540</v>
      </c>
      <c r="AM8" s="170">
        <v>93460</v>
      </c>
      <c r="AN8" s="170">
        <v>93390</v>
      </c>
      <c r="AO8" s="170">
        <v>93330</v>
      </c>
      <c r="AP8" s="170">
        <v>93060</v>
      </c>
      <c r="AQ8" s="170">
        <v>93070</v>
      </c>
      <c r="AR8" s="170">
        <v>92810</v>
      </c>
      <c r="AS8" s="170">
        <v>92520</v>
      </c>
      <c r="AT8" s="170">
        <v>91280</v>
      </c>
      <c r="AU8" s="170">
        <v>90250</v>
      </c>
      <c r="AV8" s="170">
        <v>89860</v>
      </c>
      <c r="AW8" s="170">
        <v>89570</v>
      </c>
      <c r="AX8" s="170">
        <v>89490</v>
      </c>
      <c r="AY8" s="170">
        <v>89580</v>
      </c>
      <c r="AZ8" s="170">
        <v>89160</v>
      </c>
      <c r="BA8" s="170">
        <v>89170</v>
      </c>
      <c r="BB8" s="170">
        <v>89270</v>
      </c>
      <c r="BC8" s="170">
        <v>88980</v>
      </c>
      <c r="BD8" s="170">
        <v>88750</v>
      </c>
      <c r="BE8" s="170">
        <v>87960</v>
      </c>
      <c r="BF8" s="170">
        <v>87260</v>
      </c>
    </row>
    <row r="9" spans="1:60" x14ac:dyDescent="0.3">
      <c r="A9" s="170" t="s">
        <v>286</v>
      </c>
      <c r="B9" s="170" t="s">
        <v>287</v>
      </c>
      <c r="C9" s="170" t="s">
        <v>296</v>
      </c>
      <c r="D9" s="170" t="s">
        <v>297</v>
      </c>
      <c r="AK9" s="170">
        <v>46.297574442910665</v>
      </c>
      <c r="AL9" s="170">
        <v>46.115164661802403</v>
      </c>
      <c r="AM9" s="170">
        <v>46.075724709130348</v>
      </c>
      <c r="AN9" s="170">
        <v>46.041214750542295</v>
      </c>
      <c r="AO9" s="170">
        <v>46.011634786038258</v>
      </c>
      <c r="AP9" s="170">
        <v>45.878524945770067</v>
      </c>
      <c r="AQ9" s="170">
        <v>45.883454939854076</v>
      </c>
      <c r="AR9" s="170">
        <v>45.755275093669887</v>
      </c>
      <c r="AS9" s="170">
        <v>45.61230526523368</v>
      </c>
      <c r="AT9" s="170">
        <v>45.000985998816802</v>
      </c>
      <c r="AU9" s="170">
        <v>44.495390228269983</v>
      </c>
      <c r="AV9" s="170">
        <v>44.30311097963812</v>
      </c>
      <c r="AW9" s="170">
        <v>44.164488930526105</v>
      </c>
      <c r="AX9" s="170">
        <v>44.120692205295079</v>
      </c>
      <c r="AY9" s="170">
        <v>44.149827501232139</v>
      </c>
      <c r="AZ9" s="170">
        <v>43.942828979793006</v>
      </c>
      <c r="BA9" s="170">
        <v>43.947757516017745</v>
      </c>
      <c r="BB9" s="170">
        <v>44.014397002268019</v>
      </c>
      <c r="BC9" s="170">
        <v>43.854115327747664</v>
      </c>
      <c r="BD9" s="170">
        <v>43.738603321669707</v>
      </c>
      <c r="BE9" s="170">
        <v>43.349268148440196</v>
      </c>
      <c r="BF9" s="170">
        <v>43.004287615198855</v>
      </c>
    </row>
    <row r="10" spans="1:60" x14ac:dyDescent="0.3">
      <c r="A10" s="170" t="s">
        <v>286</v>
      </c>
      <c r="B10" s="170" t="s">
        <v>287</v>
      </c>
      <c r="C10" s="170" t="s">
        <v>298</v>
      </c>
      <c r="D10" s="170" t="s">
        <v>299</v>
      </c>
      <c r="AK10" s="170">
        <v>6084000</v>
      </c>
      <c r="AL10" s="170">
        <v>6104000</v>
      </c>
      <c r="AM10" s="170">
        <v>6225000</v>
      </c>
      <c r="AN10" s="170">
        <v>6232000</v>
      </c>
      <c r="AO10" s="170">
        <v>6230000</v>
      </c>
      <c r="AP10" s="170">
        <v>6175000</v>
      </c>
      <c r="AQ10" s="170">
        <v>6187000</v>
      </c>
      <c r="AR10" s="170">
        <v>6182000</v>
      </c>
      <c r="AS10" s="170">
        <v>6133000</v>
      </c>
      <c r="AT10" s="170">
        <v>5761000</v>
      </c>
      <c r="AU10" s="170">
        <v>5616000</v>
      </c>
      <c r="AV10" s="170">
        <v>5569000</v>
      </c>
      <c r="AW10" s="170">
        <v>5548000</v>
      </c>
      <c r="AX10" s="170">
        <v>5542000</v>
      </c>
      <c r="AY10" s="170">
        <v>5540000</v>
      </c>
      <c r="AZ10" s="170">
        <v>5519000</v>
      </c>
      <c r="BA10" s="170">
        <v>5516000</v>
      </c>
      <c r="BB10" s="170">
        <v>5544000</v>
      </c>
      <c r="BC10" s="170">
        <v>5535000</v>
      </c>
      <c r="BD10" s="170">
        <v>5529000</v>
      </c>
      <c r="BE10" s="170">
        <v>5522000</v>
      </c>
      <c r="BF10" s="170">
        <v>5573400</v>
      </c>
    </row>
    <row r="11" spans="1:60" x14ac:dyDescent="0.3">
      <c r="A11" s="170" t="s">
        <v>286</v>
      </c>
      <c r="B11" s="170" t="s">
        <v>287</v>
      </c>
      <c r="C11" s="170" t="s">
        <v>300</v>
      </c>
      <c r="D11" s="170" t="s">
        <v>301</v>
      </c>
      <c r="AK11" s="170">
        <v>0.59553641346906816</v>
      </c>
      <c r="AL11" s="170">
        <v>0.59615196796562164</v>
      </c>
      <c r="AM11" s="170">
        <v>0.60868289821061894</v>
      </c>
      <c r="AN11" s="170">
        <v>0.61134000392387677</v>
      </c>
      <c r="AO11" s="170">
        <v>0.61318897637795278</v>
      </c>
      <c r="AP11" s="170">
        <v>0.61035880201640802</v>
      </c>
      <c r="AQ11" s="170">
        <v>0.61446022445128612</v>
      </c>
      <c r="AR11" s="170">
        <v>0.61604384653712008</v>
      </c>
      <c r="AS11" s="170">
        <v>0.61299350324837576</v>
      </c>
      <c r="AT11" s="170">
        <v>0.58027800161160359</v>
      </c>
      <c r="AU11" s="170">
        <v>0.56928535225544852</v>
      </c>
      <c r="AV11" s="170">
        <v>0.56843931815862003</v>
      </c>
      <c r="AW11" s="170">
        <v>0.57019527235354572</v>
      </c>
      <c r="AX11" s="170">
        <v>0.57352788988926839</v>
      </c>
      <c r="AY11" s="170">
        <v>0.57684298209079554</v>
      </c>
      <c r="AZ11" s="170">
        <v>0.57730125523012554</v>
      </c>
      <c r="BA11" s="170">
        <v>0.57892527287993278</v>
      </c>
      <c r="BB11" s="170">
        <v>0.58314925844114862</v>
      </c>
      <c r="BC11" s="170">
        <v>0.58324552160168597</v>
      </c>
      <c r="BD11" s="170">
        <v>0.58365881980365253</v>
      </c>
      <c r="BE11" s="170">
        <v>0.58347421808960276</v>
      </c>
      <c r="BF11" s="170">
        <v>0.58878090006338479</v>
      </c>
    </row>
    <row r="12" spans="1:60" x14ac:dyDescent="0.3">
      <c r="A12" s="170" t="s">
        <v>286</v>
      </c>
      <c r="B12" s="170" t="s">
        <v>287</v>
      </c>
      <c r="C12" s="170" t="s">
        <v>302</v>
      </c>
      <c r="D12" s="170" t="s">
        <v>303</v>
      </c>
      <c r="AK12" s="170">
        <v>29.994084007099193</v>
      </c>
      <c r="AL12" s="170">
        <v>30.09268388877933</v>
      </c>
      <c r="AM12" s="170">
        <v>30.689213172944189</v>
      </c>
      <c r="AN12" s="170">
        <v>30.723723131532243</v>
      </c>
      <c r="AO12" s="170">
        <v>30.713863143364229</v>
      </c>
      <c r="AP12" s="170">
        <v>30.442713468743836</v>
      </c>
      <c r="AQ12" s="170">
        <v>30.501873397751922</v>
      </c>
      <c r="AR12" s="170">
        <v>30.477223427331889</v>
      </c>
      <c r="AS12" s="170">
        <v>30.235653717215538</v>
      </c>
      <c r="AT12" s="170">
        <v>28.401695917964897</v>
      </c>
      <c r="AU12" s="170">
        <v>27.688211802987723</v>
      </c>
      <c r="AV12" s="170">
        <v>27.456490657200611</v>
      </c>
      <c r="AW12" s="170">
        <v>27.355653074306002</v>
      </c>
      <c r="AX12" s="170">
        <v>27.32337425430163</v>
      </c>
      <c r="AY12" s="170">
        <v>27.304090685066534</v>
      </c>
      <c r="AZ12" s="170">
        <v>27.200591424346971</v>
      </c>
      <c r="BA12" s="170">
        <v>27.185805815672747</v>
      </c>
      <c r="BB12" s="170">
        <v>27.334582388324623</v>
      </c>
      <c r="BC12" s="170">
        <v>27.279448003942829</v>
      </c>
      <c r="BD12" s="170">
        <v>27.248533832733724</v>
      </c>
      <c r="BE12" s="170">
        <v>27.214035779409588</v>
      </c>
      <c r="BF12" s="170">
        <v>27.467350056675372</v>
      </c>
    </row>
    <row r="13" spans="1:60" x14ac:dyDescent="0.3">
      <c r="A13" s="170" t="s">
        <v>286</v>
      </c>
      <c r="B13" s="170" t="s">
        <v>287</v>
      </c>
      <c r="C13" s="170" t="s">
        <v>304</v>
      </c>
      <c r="D13" s="170" t="s">
        <v>305</v>
      </c>
      <c r="AK13" s="170">
        <v>2603000</v>
      </c>
      <c r="AL13" s="170">
        <v>2616400</v>
      </c>
      <c r="AM13" s="170">
        <v>2614400</v>
      </c>
      <c r="AN13" s="170">
        <v>2573600</v>
      </c>
      <c r="AO13" s="170">
        <v>2499000</v>
      </c>
      <c r="AP13" s="170">
        <v>2458500</v>
      </c>
      <c r="AQ13" s="170">
        <v>2377300</v>
      </c>
      <c r="AR13" s="170">
        <v>2273000</v>
      </c>
      <c r="AS13" s="170">
        <v>2339000</v>
      </c>
      <c r="AT13" s="170">
        <v>2432200</v>
      </c>
      <c r="AU13" s="170">
        <v>2300300</v>
      </c>
      <c r="AV13" s="170">
        <v>2108493</v>
      </c>
      <c r="AW13" s="170">
        <v>2201996</v>
      </c>
      <c r="AX13" s="170">
        <v>2132959</v>
      </c>
      <c r="AY13" s="170">
        <v>2224894</v>
      </c>
      <c r="AZ13" s="170">
        <v>2428644</v>
      </c>
      <c r="BA13" s="170">
        <v>2448756</v>
      </c>
      <c r="BB13" s="170">
        <v>2415484</v>
      </c>
      <c r="BC13" s="170">
        <v>2390329</v>
      </c>
      <c r="BD13" s="170">
        <v>2457095</v>
      </c>
      <c r="BE13" s="170">
        <v>2532119</v>
      </c>
      <c r="BF13" s="170">
        <v>2404759</v>
      </c>
      <c r="BG13" s="170">
        <v>2428132</v>
      </c>
    </row>
    <row r="14" spans="1:60" x14ac:dyDescent="0.3">
      <c r="A14" s="170" t="s">
        <v>286</v>
      </c>
      <c r="B14" s="170" t="s">
        <v>287</v>
      </c>
      <c r="C14" s="170" t="s">
        <v>306</v>
      </c>
      <c r="D14" s="170" t="s">
        <v>307</v>
      </c>
      <c r="AK14" s="170">
        <v>0.87260895286925644</v>
      </c>
      <c r="AL14" s="170">
        <v>0.70991914809702228</v>
      </c>
      <c r="AM14" s="170">
        <v>0.72470913034904361</v>
      </c>
      <c r="AN14" s="170">
        <v>0.72470913034904361</v>
      </c>
      <c r="AO14" s="170">
        <v>0.71977913626503653</v>
      </c>
      <c r="AP14" s="170">
        <v>0.70991914809702228</v>
      </c>
      <c r="AQ14" s="170">
        <v>0.61131926641688028</v>
      </c>
      <c r="AR14" s="170">
        <v>0.61131926641688028</v>
      </c>
      <c r="AS14" s="170">
        <v>0.61131926641688028</v>
      </c>
      <c r="AT14" s="170">
        <v>0.60638927233287321</v>
      </c>
      <c r="AU14" s="170">
        <v>0.60148893161761074</v>
      </c>
      <c r="AV14" s="170">
        <v>0.59162845732879754</v>
      </c>
      <c r="AW14" s="170">
        <v>0.58675607711651301</v>
      </c>
      <c r="AX14" s="170">
        <v>0.58176798303998423</v>
      </c>
      <c r="AY14" s="170">
        <v>0.5963528831936914</v>
      </c>
      <c r="AZ14" s="170">
        <v>0.5963528831936914</v>
      </c>
      <c r="BA14" s="170">
        <v>0.5963528831936914</v>
      </c>
      <c r="BB14" s="170">
        <v>0.59165762745291384</v>
      </c>
      <c r="BC14" s="170">
        <v>0.60128141941843272</v>
      </c>
      <c r="BD14" s="170">
        <v>0.60125178650633282</v>
      </c>
      <c r="BE14" s="170">
        <v>0.59139519984229461</v>
      </c>
      <c r="BF14" s="170">
        <v>0.59139519984229461</v>
      </c>
    </row>
    <row r="15" spans="1:60" x14ac:dyDescent="0.3">
      <c r="A15" s="170" t="s">
        <v>286</v>
      </c>
      <c r="B15" s="170" t="s">
        <v>287</v>
      </c>
      <c r="C15" s="170" t="s">
        <v>308</v>
      </c>
      <c r="D15" s="170" t="s">
        <v>309</v>
      </c>
      <c r="AI15" s="170">
        <v>0</v>
      </c>
      <c r="AS15" s="170">
        <v>0</v>
      </c>
      <c r="BC15" s="170">
        <v>0</v>
      </c>
    </row>
    <row r="16" spans="1:60" x14ac:dyDescent="0.3">
      <c r="A16" s="170" t="s">
        <v>286</v>
      </c>
      <c r="B16" s="170" t="s">
        <v>287</v>
      </c>
      <c r="C16" s="170" t="s">
        <v>310</v>
      </c>
      <c r="D16" s="170" t="s">
        <v>311</v>
      </c>
      <c r="AI16" s="170">
        <v>0</v>
      </c>
      <c r="AS16" s="170">
        <v>0</v>
      </c>
      <c r="BC16" s="170">
        <v>0</v>
      </c>
    </row>
    <row r="17" spans="1:60" x14ac:dyDescent="0.3">
      <c r="A17" s="170" t="s">
        <v>286</v>
      </c>
      <c r="B17" s="170" t="s">
        <v>287</v>
      </c>
      <c r="C17" s="170" t="s">
        <v>312</v>
      </c>
      <c r="D17" s="170" t="s">
        <v>313</v>
      </c>
      <c r="AI17" s="170">
        <v>0</v>
      </c>
      <c r="AS17" s="170">
        <v>0</v>
      </c>
      <c r="BC17" s="170">
        <v>0</v>
      </c>
    </row>
    <row r="18" spans="1:60" x14ac:dyDescent="0.3">
      <c r="A18" s="170" t="s">
        <v>286</v>
      </c>
      <c r="B18" s="170" t="s">
        <v>287</v>
      </c>
      <c r="C18" s="170" t="s">
        <v>314</v>
      </c>
      <c r="D18" s="170" t="s">
        <v>315</v>
      </c>
      <c r="AI18" s="170">
        <v>0</v>
      </c>
      <c r="AS18" s="170">
        <v>0</v>
      </c>
      <c r="BC18" s="170">
        <v>0</v>
      </c>
    </row>
    <row r="19" spans="1:60" x14ac:dyDescent="0.3">
      <c r="A19" s="170" t="s">
        <v>286</v>
      </c>
      <c r="B19" s="170" t="s">
        <v>287</v>
      </c>
      <c r="C19" s="170" t="s">
        <v>316</v>
      </c>
      <c r="D19" s="170" t="s">
        <v>317</v>
      </c>
      <c r="AI19" s="170">
        <v>0</v>
      </c>
      <c r="AS19" s="170">
        <v>0</v>
      </c>
      <c r="BC19" s="170">
        <v>0</v>
      </c>
    </row>
    <row r="20" spans="1:60" x14ac:dyDescent="0.3">
      <c r="A20" s="170" t="s">
        <v>286</v>
      </c>
      <c r="B20" s="170" t="s">
        <v>287</v>
      </c>
      <c r="C20" s="170" t="s">
        <v>318</v>
      </c>
      <c r="D20" s="170" t="s">
        <v>319</v>
      </c>
      <c r="AI20" s="170">
        <v>77800</v>
      </c>
      <c r="AJ20" s="170">
        <v>78786</v>
      </c>
      <c r="AK20" s="170">
        <v>78786</v>
      </c>
      <c r="AL20" s="170">
        <v>79279</v>
      </c>
      <c r="AM20" s="170">
        <v>79772</v>
      </c>
      <c r="AN20" s="170">
        <v>80265</v>
      </c>
      <c r="AO20" s="170">
        <v>80758</v>
      </c>
      <c r="AP20" s="170">
        <v>81251</v>
      </c>
      <c r="AQ20" s="170">
        <v>81744</v>
      </c>
      <c r="AR20" s="170">
        <v>82237</v>
      </c>
      <c r="AS20" s="170">
        <v>82730</v>
      </c>
      <c r="AT20" s="170">
        <v>83056</v>
      </c>
      <c r="AU20" s="170">
        <v>83382</v>
      </c>
      <c r="AV20" s="170">
        <v>83708</v>
      </c>
      <c r="AW20" s="170">
        <v>84034</v>
      </c>
      <c r="AX20" s="170">
        <v>84360</v>
      </c>
      <c r="AY20" s="170">
        <v>84556</v>
      </c>
      <c r="AZ20" s="170">
        <v>84752</v>
      </c>
      <c r="BA20" s="170">
        <v>84948</v>
      </c>
      <c r="BB20" s="170">
        <v>85144</v>
      </c>
      <c r="BC20" s="170">
        <v>85340</v>
      </c>
      <c r="BD20" s="170">
        <v>85539</v>
      </c>
      <c r="BE20" s="170">
        <v>85738</v>
      </c>
      <c r="BF20" s="170">
        <v>85937</v>
      </c>
      <c r="BG20" s="170">
        <v>86136</v>
      </c>
      <c r="BH20" s="170">
        <v>86335</v>
      </c>
    </row>
    <row r="21" spans="1:60" x14ac:dyDescent="0.3">
      <c r="A21" s="170" t="s">
        <v>286</v>
      </c>
      <c r="B21" s="170" t="s">
        <v>287</v>
      </c>
      <c r="C21" s="170" t="s">
        <v>320</v>
      </c>
      <c r="D21" s="170" t="s">
        <v>321</v>
      </c>
      <c r="AI21" s="170">
        <v>38.355353973575227</v>
      </c>
      <c r="AJ21" s="170">
        <v>38.841451390258328</v>
      </c>
      <c r="AK21" s="170">
        <v>38.841451390258328</v>
      </c>
      <c r="AL21" s="170">
        <v>39.084500098599882</v>
      </c>
      <c r="AM21" s="170">
        <v>39.327548806941429</v>
      </c>
      <c r="AN21" s="170">
        <v>39.570597515282977</v>
      </c>
      <c r="AO21" s="170">
        <v>39.813646223624531</v>
      </c>
      <c r="AP21" s="170">
        <v>40.056694931966078</v>
      </c>
      <c r="AQ21" s="170">
        <v>40.299743640307632</v>
      </c>
      <c r="AR21" s="170">
        <v>40.542792348649186</v>
      </c>
      <c r="AS21" s="170">
        <v>40.785841056990726</v>
      </c>
      <c r="AT21" s="170">
        <v>40.946558864129365</v>
      </c>
      <c r="AU21" s="170">
        <v>41.109303357491498</v>
      </c>
      <c r="AV21" s="170">
        <v>41.270029088399149</v>
      </c>
      <c r="AW21" s="170">
        <v>41.434840491100047</v>
      </c>
      <c r="AX21" s="170">
        <v>41.591480550214463</v>
      </c>
      <c r="AY21" s="170">
        <v>41.673730901922127</v>
      </c>
      <c r="AZ21" s="170">
        <v>41.77033021192706</v>
      </c>
      <c r="BA21" s="170">
        <v>41.866929521931986</v>
      </c>
      <c r="BB21" s="170">
        <v>41.980080859875748</v>
      </c>
      <c r="BC21" s="170">
        <v>42.060128141941846</v>
      </c>
      <c r="BD21" s="170">
        <v>42.156128332758364</v>
      </c>
      <c r="BE21" s="170">
        <v>42.254201370065545</v>
      </c>
      <c r="BF21" s="170">
        <v>42.352274407372725</v>
      </c>
      <c r="BG21" s="170">
        <v>42.450347444679906</v>
      </c>
      <c r="BH21" s="170">
        <v>42.548420481987087</v>
      </c>
    </row>
    <row r="22" spans="1:60" x14ac:dyDescent="0.3">
      <c r="A22" s="170" t="s">
        <v>286</v>
      </c>
      <c r="B22" s="170" t="s">
        <v>287</v>
      </c>
      <c r="C22" s="170" t="s">
        <v>322</v>
      </c>
      <c r="D22" s="170" t="s">
        <v>323</v>
      </c>
      <c r="AT22" s="170">
        <v>1.2598597721297109</v>
      </c>
      <c r="AU22" s="170">
        <v>1.2742382271468145</v>
      </c>
      <c r="AV22" s="170">
        <v>1.2686401068328512</v>
      </c>
      <c r="AW22" s="170">
        <v>1.2727475717316066</v>
      </c>
      <c r="AX22" s="170">
        <v>1.2738853503184715</v>
      </c>
      <c r="AY22" s="170">
        <v>1.2391158740790356</v>
      </c>
      <c r="AZ22" s="170">
        <v>1.2449528936742935</v>
      </c>
      <c r="BA22" s="170">
        <v>0.59437030391387247</v>
      </c>
      <c r="BB22" s="170">
        <v>0.52649266270863671</v>
      </c>
      <c r="BC22" s="170">
        <v>0.33715441672285906</v>
      </c>
      <c r="BD22" s="170">
        <v>0.3380281690140845</v>
      </c>
      <c r="BE22" s="170">
        <v>0.34106412005457026</v>
      </c>
      <c r="BF22" s="170">
        <v>0.33921613568645426</v>
      </c>
    </row>
    <row r="23" spans="1:60" x14ac:dyDescent="0.3">
      <c r="A23" s="170" t="s">
        <v>286</v>
      </c>
      <c r="B23" s="170" t="s">
        <v>287</v>
      </c>
      <c r="C23" s="170" t="s">
        <v>324</v>
      </c>
      <c r="D23" s="170" t="s">
        <v>325</v>
      </c>
      <c r="AK23" s="170">
        <v>618</v>
      </c>
      <c r="AP23" s="170">
        <v>618</v>
      </c>
      <c r="AU23" s="170">
        <v>618</v>
      </c>
      <c r="AZ23" s="170">
        <v>618</v>
      </c>
      <c r="BE23" s="170">
        <v>618</v>
      </c>
      <c r="BG23" s="170">
        <v>618</v>
      </c>
    </row>
    <row r="24" spans="1:60" x14ac:dyDescent="0.3">
      <c r="A24" s="170" t="s">
        <v>286</v>
      </c>
      <c r="B24" s="170" t="s">
        <v>287</v>
      </c>
      <c r="C24" s="170" t="s">
        <v>326</v>
      </c>
      <c r="D24" s="170" t="s">
        <v>327</v>
      </c>
      <c r="F24" s="170">
        <v>202840</v>
      </c>
      <c r="G24" s="170">
        <v>202840</v>
      </c>
      <c r="H24" s="170">
        <v>202840</v>
      </c>
      <c r="I24" s="170">
        <v>202840</v>
      </c>
      <c r="J24" s="170">
        <v>202840</v>
      </c>
      <c r="K24" s="170">
        <v>202840</v>
      </c>
      <c r="L24" s="170">
        <v>202840</v>
      </c>
      <c r="M24" s="170">
        <v>202840</v>
      </c>
      <c r="N24" s="170">
        <v>202840</v>
      </c>
      <c r="O24" s="170">
        <v>202840</v>
      </c>
      <c r="P24" s="170">
        <v>202840</v>
      </c>
      <c r="Q24" s="170">
        <v>202840</v>
      </c>
      <c r="R24" s="170">
        <v>202840</v>
      </c>
      <c r="S24" s="170">
        <v>202840</v>
      </c>
      <c r="T24" s="170">
        <v>202840</v>
      </c>
      <c r="U24" s="170">
        <v>202840</v>
      </c>
      <c r="V24" s="170">
        <v>202840</v>
      </c>
      <c r="W24" s="170">
        <v>202840</v>
      </c>
      <c r="X24" s="170">
        <v>202840</v>
      </c>
      <c r="Y24" s="170">
        <v>202840</v>
      </c>
      <c r="Z24" s="170">
        <v>202840</v>
      </c>
      <c r="AA24" s="170">
        <v>202840</v>
      </c>
      <c r="AB24" s="170">
        <v>202840</v>
      </c>
      <c r="AC24" s="170">
        <v>202840</v>
      </c>
      <c r="AD24" s="170">
        <v>202840</v>
      </c>
      <c r="AE24" s="170">
        <v>202840</v>
      </c>
      <c r="AF24" s="170">
        <v>202840</v>
      </c>
      <c r="AG24" s="170">
        <v>202840</v>
      </c>
      <c r="AH24" s="170">
        <v>202840</v>
      </c>
      <c r="AI24" s="170">
        <v>202840</v>
      </c>
      <c r="AJ24" s="170">
        <v>202840</v>
      </c>
      <c r="AK24" s="170">
        <v>202840</v>
      </c>
      <c r="AL24" s="170">
        <v>202840</v>
      </c>
      <c r="AM24" s="170">
        <v>202840</v>
      </c>
      <c r="AN24" s="170">
        <v>202840</v>
      </c>
      <c r="AO24" s="170">
        <v>202840</v>
      </c>
      <c r="AP24" s="170">
        <v>202840</v>
      </c>
      <c r="AQ24" s="170">
        <v>202840</v>
      </c>
      <c r="AR24" s="170">
        <v>202840</v>
      </c>
      <c r="AS24" s="170">
        <v>202840</v>
      </c>
      <c r="AT24" s="170">
        <v>202840</v>
      </c>
      <c r="AU24" s="170">
        <v>202830</v>
      </c>
      <c r="AV24" s="170">
        <v>202830</v>
      </c>
      <c r="AW24" s="170">
        <v>202810</v>
      </c>
      <c r="AX24" s="170">
        <v>202830</v>
      </c>
      <c r="AY24" s="170">
        <v>202900</v>
      </c>
      <c r="AZ24" s="170">
        <v>202900</v>
      </c>
      <c r="BA24" s="170">
        <v>202900</v>
      </c>
      <c r="BB24" s="170">
        <v>202820</v>
      </c>
      <c r="BC24" s="170">
        <v>202900</v>
      </c>
      <c r="BD24" s="170">
        <v>202910</v>
      </c>
      <c r="BE24" s="170">
        <v>202910</v>
      </c>
      <c r="BF24" s="170">
        <v>202910</v>
      </c>
      <c r="BG24" s="170">
        <v>202910</v>
      </c>
      <c r="BH24" s="170">
        <v>202910</v>
      </c>
    </row>
    <row r="25" spans="1:60" x14ac:dyDescent="0.3">
      <c r="A25" s="170" t="s">
        <v>286</v>
      </c>
      <c r="B25" s="170" t="s">
        <v>287</v>
      </c>
      <c r="C25" s="170" t="s">
        <v>328</v>
      </c>
      <c r="D25" s="170" t="s">
        <v>329</v>
      </c>
      <c r="AI25" s="170">
        <v>198055.7813</v>
      </c>
      <c r="AS25" s="170">
        <v>198055.7813</v>
      </c>
      <c r="BC25" s="170">
        <v>198055.7813</v>
      </c>
    </row>
    <row r="26" spans="1:60" x14ac:dyDescent="0.3">
      <c r="A26" s="170" t="s">
        <v>286</v>
      </c>
      <c r="B26" s="170" t="s">
        <v>287</v>
      </c>
      <c r="C26" s="170" t="s">
        <v>330</v>
      </c>
      <c r="D26" s="170" t="s">
        <v>331</v>
      </c>
      <c r="AI26" s="170">
        <v>7783.0317379999997</v>
      </c>
      <c r="AS26" s="170">
        <v>7783.0317379999997</v>
      </c>
      <c r="BC26" s="170">
        <v>7783.0317379999997</v>
      </c>
    </row>
    <row r="27" spans="1:60" x14ac:dyDescent="0.3">
      <c r="A27" s="170" t="s">
        <v>286</v>
      </c>
      <c r="B27" s="170" t="s">
        <v>287</v>
      </c>
      <c r="C27" s="170" t="s">
        <v>332</v>
      </c>
      <c r="D27" s="170" t="s">
        <v>333</v>
      </c>
      <c r="AK27" s="170">
        <v>206.9362261669954</v>
      </c>
      <c r="AL27" s="170">
        <v>202.16251638269989</v>
      </c>
      <c r="AM27" s="170">
        <v>201.91325301204822</v>
      </c>
      <c r="AN27" s="170">
        <v>186.04460847240051</v>
      </c>
      <c r="AO27" s="170">
        <v>163.40288924558587</v>
      </c>
      <c r="AP27" s="170">
        <v>155.95141700404858</v>
      </c>
      <c r="AQ27" s="170">
        <v>136.73832228866979</v>
      </c>
      <c r="AR27" s="170">
        <v>126.44775153671949</v>
      </c>
      <c r="AS27" s="170">
        <v>118.86841676178052</v>
      </c>
      <c r="AT27" s="170">
        <v>116.06665509460163</v>
      </c>
      <c r="AU27" s="170">
        <v>110.93839031339033</v>
      </c>
      <c r="AV27" s="170">
        <v>105.57730292691687</v>
      </c>
      <c r="AW27" s="170">
        <v>99.7296322999279</v>
      </c>
      <c r="AX27" s="170">
        <v>96.681703356189104</v>
      </c>
      <c r="AY27" s="170">
        <v>94.969314079422389</v>
      </c>
      <c r="AZ27" s="170">
        <v>91.386120674035155</v>
      </c>
      <c r="BA27" s="170">
        <v>89.769760696156624</v>
      </c>
      <c r="BB27" s="170">
        <v>86.760461760461766</v>
      </c>
    </row>
    <row r="28" spans="1:60" x14ac:dyDescent="0.3">
      <c r="A28" s="170" t="s">
        <v>286</v>
      </c>
      <c r="B28" s="170" t="s">
        <v>287</v>
      </c>
      <c r="C28" s="170" t="s">
        <v>334</v>
      </c>
      <c r="D28" s="170" t="s">
        <v>335</v>
      </c>
      <c r="AK28" s="170">
        <v>7136000</v>
      </c>
      <c r="AL28" s="170">
        <v>7315000</v>
      </c>
      <c r="AM28" s="170">
        <v>5937700</v>
      </c>
      <c r="AN28" s="170">
        <v>5314900</v>
      </c>
      <c r="AO28" s="170">
        <v>5482000</v>
      </c>
      <c r="AP28" s="170">
        <v>5923600</v>
      </c>
      <c r="AQ28" s="170">
        <v>4496600</v>
      </c>
      <c r="AR28" s="170">
        <v>3412800</v>
      </c>
      <c r="AS28" s="170">
        <v>4565000</v>
      </c>
      <c r="AT28" s="170">
        <v>4871100</v>
      </c>
      <c r="AU28" s="170">
        <v>5710200</v>
      </c>
      <c r="AV28" s="170">
        <v>5117377</v>
      </c>
      <c r="AW28" s="170">
        <v>6590043</v>
      </c>
      <c r="AX28" s="170">
        <v>6089181</v>
      </c>
      <c r="AY28" s="170">
        <v>5684847</v>
      </c>
      <c r="AZ28" s="170">
        <v>7014363</v>
      </c>
      <c r="BA28" s="170">
        <v>8712695</v>
      </c>
      <c r="BB28" s="170">
        <v>8153521</v>
      </c>
      <c r="BC28" s="170">
        <v>6725485</v>
      </c>
      <c r="BD28" s="170">
        <v>7980641</v>
      </c>
      <c r="BE28" s="170">
        <v>8827838</v>
      </c>
      <c r="BF28" s="170">
        <v>7233152</v>
      </c>
      <c r="BG28" s="170">
        <v>9033747</v>
      </c>
    </row>
    <row r="29" spans="1:60" x14ac:dyDescent="0.3">
      <c r="A29" s="170" t="s">
        <v>286</v>
      </c>
      <c r="B29" s="170" t="s">
        <v>287</v>
      </c>
      <c r="C29" s="170" t="s">
        <v>336</v>
      </c>
      <c r="D29" s="170" t="s">
        <v>337</v>
      </c>
      <c r="G29" s="170">
        <v>77.8</v>
      </c>
      <c r="H29" s="170">
        <v>102.2</v>
      </c>
      <c r="I29" s="170">
        <v>70.2</v>
      </c>
      <c r="J29" s="170">
        <v>76.099999999999994</v>
      </c>
      <c r="K29" s="170">
        <v>87.5</v>
      </c>
      <c r="L29" s="170">
        <v>69</v>
      </c>
      <c r="M29" s="170">
        <v>65.900000000000006</v>
      </c>
      <c r="N29" s="170">
        <v>59.2</v>
      </c>
      <c r="O29" s="170">
        <v>75.849999999999994</v>
      </c>
      <c r="P29" s="170">
        <v>74.72</v>
      </c>
      <c r="Q29" s="170">
        <v>79.349999999999994</v>
      </c>
      <c r="R29" s="170">
        <v>85.62</v>
      </c>
      <c r="S29" s="170">
        <v>105.6</v>
      </c>
      <c r="T29" s="170">
        <v>94.63</v>
      </c>
      <c r="U29" s="170">
        <v>99.77</v>
      </c>
      <c r="V29" s="170">
        <v>104.45</v>
      </c>
      <c r="W29" s="170">
        <v>119.09</v>
      </c>
      <c r="X29" s="170">
        <v>112.55</v>
      </c>
      <c r="Y29" s="170">
        <v>107.73</v>
      </c>
      <c r="AK29" s="170">
        <v>77.819999999999993</v>
      </c>
      <c r="AL29" s="170">
        <v>102.15</v>
      </c>
      <c r="AM29" s="170">
        <v>70.22</v>
      </c>
      <c r="AN29" s="170">
        <v>76.11</v>
      </c>
      <c r="AO29" s="170">
        <v>87.52</v>
      </c>
      <c r="AP29" s="170">
        <v>69.010000000000005</v>
      </c>
      <c r="AQ29" s="170">
        <v>65.92</v>
      </c>
      <c r="AR29" s="170">
        <v>59.17</v>
      </c>
      <c r="AS29" s="170">
        <v>75.849999999999994</v>
      </c>
      <c r="AT29" s="170">
        <v>74.72</v>
      </c>
      <c r="AU29" s="170">
        <v>79.349999999999994</v>
      </c>
      <c r="AV29" s="170">
        <v>85.62</v>
      </c>
      <c r="AW29" s="170">
        <v>105.6</v>
      </c>
      <c r="AX29" s="170">
        <v>94.63</v>
      </c>
      <c r="AY29" s="170">
        <v>99.77</v>
      </c>
      <c r="AZ29" s="170">
        <v>104.45</v>
      </c>
      <c r="BA29" s="170">
        <v>119.71</v>
      </c>
      <c r="BB29" s="170">
        <v>111.87</v>
      </c>
      <c r="BC29" s="170">
        <v>109.01</v>
      </c>
      <c r="BD29" s="170">
        <v>102.02</v>
      </c>
      <c r="BE29" s="170">
        <v>111.95</v>
      </c>
      <c r="BF29" s="170">
        <v>96.04</v>
      </c>
    </row>
    <row r="30" spans="1:60" x14ac:dyDescent="0.3">
      <c r="A30" s="170" t="s">
        <v>286</v>
      </c>
      <c r="B30" s="170" t="s">
        <v>287</v>
      </c>
      <c r="C30" s="170" t="s">
        <v>338</v>
      </c>
      <c r="D30" s="170" t="s">
        <v>339</v>
      </c>
      <c r="G30" s="170">
        <v>110.9</v>
      </c>
      <c r="H30" s="170">
        <v>112.8</v>
      </c>
      <c r="I30" s="170">
        <v>86.7</v>
      </c>
      <c r="J30" s="170">
        <v>86.2</v>
      </c>
      <c r="K30" s="170">
        <v>88.3</v>
      </c>
      <c r="L30" s="170">
        <v>81.400000000000006</v>
      </c>
      <c r="M30" s="170">
        <v>86.4</v>
      </c>
      <c r="N30" s="170">
        <v>79.7</v>
      </c>
      <c r="O30" s="170">
        <v>77.53</v>
      </c>
      <c r="P30" s="170">
        <v>80.47</v>
      </c>
      <c r="Q30" s="170">
        <v>81.93</v>
      </c>
      <c r="R30" s="170">
        <v>86.55</v>
      </c>
      <c r="S30" s="170">
        <v>94.56</v>
      </c>
      <c r="T30" s="170">
        <v>99.05</v>
      </c>
      <c r="U30" s="170">
        <v>106.4</v>
      </c>
      <c r="V30" s="170">
        <v>106.72</v>
      </c>
      <c r="W30" s="170">
        <v>112.78</v>
      </c>
      <c r="X30" s="170">
        <v>123.06</v>
      </c>
      <c r="Y30" s="170">
        <v>122.87</v>
      </c>
      <c r="AK30" s="170">
        <v>111.53</v>
      </c>
      <c r="AL30" s="170">
        <v>113.1</v>
      </c>
      <c r="AM30" s="170">
        <v>90.15</v>
      </c>
      <c r="AN30" s="170">
        <v>89.74</v>
      </c>
      <c r="AO30" s="170">
        <v>89.13</v>
      </c>
      <c r="AP30" s="170">
        <v>84.11</v>
      </c>
      <c r="AQ30" s="170">
        <v>86.99</v>
      </c>
      <c r="AR30" s="170">
        <v>81.84</v>
      </c>
      <c r="AS30" s="170">
        <v>79.78</v>
      </c>
      <c r="AT30" s="170">
        <v>82.92</v>
      </c>
      <c r="AU30" s="170">
        <v>84.52</v>
      </c>
      <c r="AV30" s="170">
        <v>88.19</v>
      </c>
      <c r="AW30" s="170">
        <v>94.69</v>
      </c>
      <c r="AX30" s="170">
        <v>99.12</v>
      </c>
      <c r="AY30" s="170">
        <v>106.19</v>
      </c>
      <c r="AZ30" s="170">
        <v>106.28</v>
      </c>
      <c r="BA30" s="170">
        <v>114.21</v>
      </c>
      <c r="BB30" s="170">
        <v>118.98</v>
      </c>
      <c r="BC30" s="170">
        <v>123.13</v>
      </c>
      <c r="BD30" s="170">
        <v>118.81</v>
      </c>
      <c r="BE30" s="170">
        <v>124.94</v>
      </c>
      <c r="BF30" s="170">
        <v>125.89</v>
      </c>
    </row>
    <row r="31" spans="1:60" x14ac:dyDescent="0.3">
      <c r="A31" s="170" t="s">
        <v>286</v>
      </c>
      <c r="B31" s="170" t="s">
        <v>287</v>
      </c>
      <c r="C31" s="170" t="s">
        <v>340</v>
      </c>
      <c r="D31" s="170" t="s">
        <v>341</v>
      </c>
      <c r="G31" s="170">
        <v>127.5</v>
      </c>
      <c r="H31" s="170">
        <v>117.1</v>
      </c>
      <c r="I31" s="170">
        <v>107.4</v>
      </c>
      <c r="J31" s="170">
        <v>93.9</v>
      </c>
      <c r="K31" s="170">
        <v>92.1</v>
      </c>
      <c r="L31" s="170">
        <v>92.1</v>
      </c>
      <c r="M31" s="170">
        <v>98.9</v>
      </c>
      <c r="N31" s="170">
        <v>90.4</v>
      </c>
      <c r="O31" s="170">
        <v>82.37</v>
      </c>
      <c r="P31" s="170">
        <v>87.42</v>
      </c>
      <c r="Q31" s="170">
        <v>84.78</v>
      </c>
      <c r="R31" s="170">
        <v>82.76</v>
      </c>
      <c r="S31" s="170">
        <v>90.28</v>
      </c>
      <c r="T31" s="170">
        <v>101.3</v>
      </c>
      <c r="U31" s="170">
        <v>108.42</v>
      </c>
      <c r="V31" s="170">
        <v>111.39</v>
      </c>
      <c r="W31" s="170">
        <v>114.29</v>
      </c>
      <c r="X31" s="170">
        <v>128.87</v>
      </c>
      <c r="Y31" s="170">
        <v>132.54</v>
      </c>
      <c r="AK31" s="170">
        <v>126.16</v>
      </c>
      <c r="AL31" s="170">
        <v>114.58</v>
      </c>
      <c r="AM31" s="170">
        <v>109.06</v>
      </c>
      <c r="AN31" s="170">
        <v>97.67</v>
      </c>
      <c r="AO31" s="170">
        <v>92.9</v>
      </c>
      <c r="AP31" s="170">
        <v>94.73</v>
      </c>
      <c r="AQ31" s="170">
        <v>98.08</v>
      </c>
      <c r="AR31" s="170">
        <v>91.97</v>
      </c>
      <c r="AS31" s="170">
        <v>84.94</v>
      </c>
      <c r="AT31" s="170">
        <v>90.02</v>
      </c>
      <c r="AU31" s="170">
        <v>88.07</v>
      </c>
      <c r="AV31" s="170">
        <v>85.53</v>
      </c>
      <c r="AW31" s="170">
        <v>91.1</v>
      </c>
      <c r="AX31" s="170">
        <v>101.16</v>
      </c>
      <c r="AY31" s="170">
        <v>107.75</v>
      </c>
      <c r="AZ31" s="170">
        <v>110.07</v>
      </c>
      <c r="BA31" s="170">
        <v>114.16</v>
      </c>
      <c r="BB31" s="170">
        <v>123.09</v>
      </c>
      <c r="BC31" s="170">
        <v>126.21</v>
      </c>
      <c r="BD31" s="170">
        <v>127.08</v>
      </c>
      <c r="BE31" s="170">
        <v>132.9</v>
      </c>
      <c r="BF31" s="170">
        <v>136.47999999999999</v>
      </c>
    </row>
    <row r="32" spans="1:60" x14ac:dyDescent="0.3">
      <c r="A32" s="170" t="s">
        <v>286</v>
      </c>
      <c r="B32" s="170" t="s">
        <v>287</v>
      </c>
      <c r="C32" s="170" t="s">
        <v>342</v>
      </c>
      <c r="D32" s="170" t="s">
        <v>343</v>
      </c>
      <c r="F32" s="170">
        <v>207600</v>
      </c>
      <c r="G32" s="170">
        <v>207600</v>
      </c>
      <c r="H32" s="170">
        <v>207600</v>
      </c>
      <c r="I32" s="170">
        <v>207600</v>
      </c>
      <c r="J32" s="170">
        <v>207600</v>
      </c>
      <c r="K32" s="170">
        <v>207600</v>
      </c>
      <c r="L32" s="170">
        <v>207600</v>
      </c>
      <c r="M32" s="170">
        <v>207600</v>
      </c>
      <c r="N32" s="170">
        <v>207600</v>
      </c>
      <c r="O32" s="170">
        <v>207600</v>
      </c>
      <c r="P32" s="170">
        <v>207600</v>
      </c>
      <c r="Q32" s="170">
        <v>207600</v>
      </c>
      <c r="R32" s="170">
        <v>207600</v>
      </c>
      <c r="S32" s="170">
        <v>207600</v>
      </c>
      <c r="T32" s="170">
        <v>207600</v>
      </c>
      <c r="U32" s="170">
        <v>207600</v>
      </c>
      <c r="V32" s="170">
        <v>207600</v>
      </c>
      <c r="W32" s="170">
        <v>207600</v>
      </c>
      <c r="X32" s="170">
        <v>207600</v>
      </c>
      <c r="Y32" s="170">
        <v>207600</v>
      </c>
      <c r="Z32" s="170">
        <v>207600</v>
      </c>
      <c r="AA32" s="170">
        <v>207600</v>
      </c>
      <c r="AB32" s="170">
        <v>207600</v>
      </c>
      <c r="AC32" s="170">
        <v>207600</v>
      </c>
      <c r="AD32" s="170">
        <v>207600</v>
      </c>
      <c r="AE32" s="170">
        <v>207600</v>
      </c>
      <c r="AF32" s="170">
        <v>207600</v>
      </c>
      <c r="AG32" s="170">
        <v>207600</v>
      </c>
      <c r="AH32" s="170">
        <v>207600</v>
      </c>
      <c r="AI32" s="170">
        <v>207600</v>
      </c>
      <c r="AJ32" s="170">
        <v>207600</v>
      </c>
      <c r="AK32" s="170">
        <v>207600</v>
      </c>
      <c r="AL32" s="170">
        <v>207600</v>
      </c>
      <c r="AM32" s="170">
        <v>207600</v>
      </c>
      <c r="AN32" s="170">
        <v>207600</v>
      </c>
      <c r="AO32" s="170">
        <v>207600</v>
      </c>
      <c r="AP32" s="170">
        <v>207600</v>
      </c>
      <c r="AQ32" s="170">
        <v>207600</v>
      </c>
      <c r="AR32" s="170">
        <v>207600</v>
      </c>
      <c r="AS32" s="170">
        <v>207600</v>
      </c>
      <c r="AT32" s="170">
        <v>207600</v>
      </c>
      <c r="AU32" s="170">
        <v>207600</v>
      </c>
      <c r="AV32" s="170">
        <v>207600</v>
      </c>
      <c r="AW32" s="170">
        <v>207600</v>
      </c>
      <c r="AX32" s="170">
        <v>207600</v>
      </c>
      <c r="AY32" s="170">
        <v>207600</v>
      </c>
      <c r="AZ32" s="170">
        <v>207600</v>
      </c>
      <c r="BA32" s="170">
        <v>207600</v>
      </c>
      <c r="BB32" s="170">
        <v>207600</v>
      </c>
      <c r="BC32" s="170">
        <v>207600</v>
      </c>
      <c r="BD32" s="170">
        <v>207600</v>
      </c>
      <c r="BE32" s="170">
        <v>207600</v>
      </c>
      <c r="BF32" s="170">
        <v>207600</v>
      </c>
      <c r="BG32" s="170">
        <v>207600</v>
      </c>
      <c r="BH32" s="170">
        <v>207600</v>
      </c>
    </row>
    <row r="33" spans="1:59" x14ac:dyDescent="0.3">
      <c r="A33" s="170" t="s">
        <v>286</v>
      </c>
      <c r="B33" s="170" t="s">
        <v>287</v>
      </c>
      <c r="C33" s="170" t="s">
        <v>344</v>
      </c>
      <c r="D33" s="170" t="s">
        <v>345</v>
      </c>
      <c r="AK33" s="170">
        <v>2741.5</v>
      </c>
      <c r="AL33" s="170">
        <v>2795.8</v>
      </c>
      <c r="AM33" s="170">
        <v>2271.1999999999998</v>
      </c>
      <c r="AN33" s="170">
        <v>2065.1999999999998</v>
      </c>
      <c r="AO33" s="170">
        <v>2193.6999999999998</v>
      </c>
      <c r="AP33" s="170">
        <v>2409.4</v>
      </c>
      <c r="AQ33" s="170">
        <v>1891.5</v>
      </c>
      <c r="AR33" s="170">
        <v>1501.5</v>
      </c>
      <c r="AS33" s="170">
        <v>1951.7</v>
      </c>
      <c r="AT33" s="170">
        <v>2002.8</v>
      </c>
      <c r="AU33" s="170">
        <v>2482.4</v>
      </c>
      <c r="AV33" s="170">
        <v>2427</v>
      </c>
      <c r="AW33" s="170">
        <v>2992.8</v>
      </c>
      <c r="AX33" s="170">
        <v>2854.8</v>
      </c>
      <c r="AY33" s="170">
        <v>2555.1</v>
      </c>
      <c r="AZ33" s="170">
        <v>2888.2</v>
      </c>
      <c r="BA33" s="170">
        <v>3558</v>
      </c>
      <c r="BB33" s="170">
        <v>3375.5</v>
      </c>
      <c r="BC33" s="170">
        <v>2813.6</v>
      </c>
      <c r="BD33" s="170">
        <v>3248</v>
      </c>
      <c r="BE33" s="170">
        <v>3486.3</v>
      </c>
      <c r="BF33" s="170">
        <v>3007.8</v>
      </c>
      <c r="BG33" s="170">
        <v>3720.5</v>
      </c>
    </row>
    <row r="34" spans="1:59" x14ac:dyDescent="0.3">
      <c r="A34" s="170" t="s">
        <v>286</v>
      </c>
      <c r="B34" s="170" t="s">
        <v>287</v>
      </c>
      <c r="C34" s="170" t="s">
        <v>346</v>
      </c>
      <c r="D34" s="170" t="s">
        <v>347</v>
      </c>
      <c r="AX34" s="170">
        <v>11.530252932741741</v>
      </c>
      <c r="AY34" s="170">
        <v>11.862510491528631</v>
      </c>
      <c r="AZ34" s="170">
        <v>12.427403777665486</v>
      </c>
      <c r="BA34" s="170">
        <v>12.078250211494188</v>
      </c>
      <c r="BB34" s="170">
        <v>12.0566184175457</v>
      </c>
      <c r="BC34" s="170">
        <v>14.129786714300741</v>
      </c>
      <c r="BD34" s="170">
        <v>15.001524935961614</v>
      </c>
      <c r="BE34" s="170">
        <v>16.277179083999318</v>
      </c>
      <c r="BF34" s="170">
        <v>17.455424764027146</v>
      </c>
      <c r="BG34" s="170">
        <v>17.727387563418848</v>
      </c>
    </row>
    <row r="35" spans="1:59" x14ac:dyDescent="0.3">
      <c r="A35" s="170" t="s">
        <v>286</v>
      </c>
      <c r="B35" s="170" t="s">
        <v>287</v>
      </c>
      <c r="C35" s="170" t="s">
        <v>348</v>
      </c>
      <c r="D35" s="170" t="s">
        <v>349</v>
      </c>
      <c r="AX35" s="170">
        <v>29.465381244522348</v>
      </c>
      <c r="AY35" s="170">
        <v>22.716381275203084</v>
      </c>
      <c r="AZ35" s="170">
        <v>24.318879508825788</v>
      </c>
      <c r="BA35" s="170">
        <v>23.526200873362445</v>
      </c>
      <c r="BB35" s="170">
        <v>28.507664562669071</v>
      </c>
      <c r="BC35" s="170">
        <v>28.782840039906883</v>
      </c>
      <c r="BD35" s="170">
        <v>32.444205752476428</v>
      </c>
      <c r="BE35" s="170">
        <v>37.708688877346589</v>
      </c>
      <c r="BF35" s="170">
        <v>46.696488055581995</v>
      </c>
      <c r="BG35" s="170">
        <v>47.268231066199363</v>
      </c>
    </row>
    <row r="36" spans="1:59" x14ac:dyDescent="0.3">
      <c r="A36" s="170" t="s">
        <v>286</v>
      </c>
      <c r="B36" s="170" t="s">
        <v>287</v>
      </c>
      <c r="C36" s="170" t="s">
        <v>350</v>
      </c>
      <c r="D36" s="170" t="s">
        <v>351</v>
      </c>
      <c r="AL36" s="170">
        <v>7500000</v>
      </c>
      <c r="AM36" s="170">
        <v>29300000</v>
      </c>
      <c r="AN36" s="170">
        <v>52900000</v>
      </c>
      <c r="AO36" s="170">
        <v>104900000</v>
      </c>
      <c r="AP36" s="170">
        <v>115800000</v>
      </c>
      <c r="AQ36" s="170">
        <v>119700000</v>
      </c>
      <c r="AR36" s="170">
        <v>62800000</v>
      </c>
      <c r="AS36" s="170">
        <v>72400000</v>
      </c>
      <c r="AT36" s="170">
        <v>75900000</v>
      </c>
      <c r="AU36" s="170">
        <v>96600000</v>
      </c>
      <c r="AV36" s="170">
        <v>112100000</v>
      </c>
      <c r="AW36" s="170">
        <v>158500000</v>
      </c>
      <c r="AX36" s="170">
        <v>216100000</v>
      </c>
      <c r="AY36" s="170">
        <v>346300000</v>
      </c>
      <c r="AZ36" s="170">
        <v>662200000</v>
      </c>
      <c r="BA36" s="170">
        <v>1137500000</v>
      </c>
      <c r="BB36" s="170">
        <v>1306100000</v>
      </c>
      <c r="BC36" s="170">
        <v>1599900000</v>
      </c>
      <c r="BD36" s="170">
        <v>2066400000</v>
      </c>
      <c r="BE36" s="170">
        <v>2389900000</v>
      </c>
      <c r="BF36" s="170">
        <v>3543400000</v>
      </c>
      <c r="BG36" s="170">
        <v>3314700000</v>
      </c>
    </row>
    <row r="37" spans="1:59" x14ac:dyDescent="0.3">
      <c r="A37" s="170" t="s">
        <v>286</v>
      </c>
      <c r="B37" s="170" t="s">
        <v>287</v>
      </c>
      <c r="C37" s="170" t="s">
        <v>352</v>
      </c>
      <c r="D37" s="170" t="s">
        <v>353</v>
      </c>
      <c r="AL37" s="170">
        <v>2634800000</v>
      </c>
      <c r="AM37" s="170">
        <v>3199100000</v>
      </c>
      <c r="AN37" s="170">
        <v>5752400000</v>
      </c>
      <c r="AO37" s="170">
        <v>7274500000</v>
      </c>
      <c r="AP37" s="170">
        <v>8690500000</v>
      </c>
      <c r="AQ37" s="170">
        <v>8116600000</v>
      </c>
      <c r="AR37" s="170">
        <v>6655200000</v>
      </c>
      <c r="AS37" s="170">
        <v>7614900000</v>
      </c>
      <c r="AT37" s="170">
        <v>8466900000</v>
      </c>
      <c r="AU37" s="170">
        <v>9077600000</v>
      </c>
      <c r="AV37" s="170">
        <v>11573900000</v>
      </c>
      <c r="AW37" s="170">
        <v>16470800000</v>
      </c>
      <c r="AX37" s="170">
        <v>17194700000</v>
      </c>
      <c r="AY37" s="170">
        <v>23061400000</v>
      </c>
      <c r="AZ37" s="170">
        <v>29669200000</v>
      </c>
      <c r="BA37" s="170">
        <v>40869500000</v>
      </c>
      <c r="BB37" s="170">
        <v>29918300000</v>
      </c>
      <c r="BC37" s="170">
        <v>36801800000</v>
      </c>
      <c r="BD37" s="170">
        <v>47746000000</v>
      </c>
      <c r="BE37" s="170">
        <v>49052000000</v>
      </c>
      <c r="BF37" s="170">
        <v>46387000000</v>
      </c>
      <c r="BG37" s="170">
        <v>43758600000</v>
      </c>
    </row>
    <row r="38" spans="1:59" x14ac:dyDescent="0.3">
      <c r="A38" s="170" t="s">
        <v>286</v>
      </c>
      <c r="B38" s="170" t="s">
        <v>287</v>
      </c>
      <c r="C38" s="170" t="s">
        <v>354</v>
      </c>
      <c r="D38" s="170" t="s">
        <v>355</v>
      </c>
      <c r="AX38" s="170">
        <v>4.110429447852761</v>
      </c>
      <c r="AY38" s="170">
        <v>3.3019694933083978</v>
      </c>
      <c r="AZ38" s="170">
        <v>4.6575211051419796</v>
      </c>
      <c r="BA38" s="170">
        <v>5.4257641921397379</v>
      </c>
      <c r="BB38" s="170">
        <v>6.6997294860234451</v>
      </c>
      <c r="BC38" s="170">
        <v>5.2710342534087129</v>
      </c>
      <c r="BD38" s="170">
        <v>5.4988662131519277</v>
      </c>
      <c r="BE38" s="170">
        <v>6.2946748781875295</v>
      </c>
      <c r="BF38" s="170">
        <v>4.7454078233558583</v>
      </c>
      <c r="BG38" s="170">
        <v>6.393993844402142</v>
      </c>
    </row>
    <row r="39" spans="1:59" x14ac:dyDescent="0.3">
      <c r="A39" s="170" t="s">
        <v>286</v>
      </c>
      <c r="B39" s="170" t="s">
        <v>287</v>
      </c>
      <c r="C39" s="170" t="s">
        <v>356</v>
      </c>
      <c r="D39" s="170" t="s">
        <v>357</v>
      </c>
      <c r="AL39" s="170">
        <v>2498000000</v>
      </c>
      <c r="AM39" s="170">
        <v>2999800000</v>
      </c>
      <c r="AN39" s="170">
        <v>5468700000</v>
      </c>
      <c r="AO39" s="170">
        <v>6938600000</v>
      </c>
      <c r="AP39" s="170">
        <v>8325700000</v>
      </c>
      <c r="AQ39" s="170">
        <v>7666900000</v>
      </c>
      <c r="AR39" s="170">
        <v>6213100000</v>
      </c>
      <c r="AS39" s="170">
        <v>7062900000</v>
      </c>
      <c r="AT39" s="170">
        <v>7664900000</v>
      </c>
      <c r="AU39" s="170">
        <v>8224300000</v>
      </c>
      <c r="AV39" s="170">
        <v>10702000000</v>
      </c>
      <c r="AW39" s="170">
        <v>15470600000</v>
      </c>
      <c r="AX39" s="170">
        <v>16053700000</v>
      </c>
      <c r="AY39" s="170">
        <v>21350300000</v>
      </c>
      <c r="AZ39" s="170">
        <v>27584400000</v>
      </c>
      <c r="BA39" s="170">
        <v>38121500000</v>
      </c>
      <c r="BB39" s="170">
        <v>27700300000</v>
      </c>
      <c r="BC39" s="170">
        <v>33794800000</v>
      </c>
      <c r="BD39" s="170">
        <v>44394400000</v>
      </c>
      <c r="BE39" s="170">
        <v>45008900000</v>
      </c>
      <c r="BF39" s="170">
        <v>41133500000</v>
      </c>
      <c r="BG39" s="170">
        <v>38058700000</v>
      </c>
    </row>
    <row r="40" spans="1:59" x14ac:dyDescent="0.3">
      <c r="A40" s="170" t="s">
        <v>286</v>
      </c>
      <c r="B40" s="170" t="s">
        <v>287</v>
      </c>
      <c r="C40" s="170" t="s">
        <v>358</v>
      </c>
      <c r="D40" s="170" t="s">
        <v>359</v>
      </c>
      <c r="AX40" s="170">
        <v>1141000000</v>
      </c>
      <c r="AY40" s="170">
        <v>1711100000</v>
      </c>
      <c r="AZ40" s="170">
        <v>2084800000</v>
      </c>
      <c r="BA40" s="170">
        <v>2748000000</v>
      </c>
      <c r="BB40" s="170">
        <v>2218000000</v>
      </c>
      <c r="BC40" s="170">
        <v>3007000000</v>
      </c>
      <c r="BD40" s="170">
        <v>3351600000</v>
      </c>
      <c r="BE40" s="170">
        <v>4043100000</v>
      </c>
      <c r="BF40" s="170">
        <v>5253500000</v>
      </c>
      <c r="BG40" s="170">
        <v>5620900000</v>
      </c>
    </row>
    <row r="41" spans="1:59" x14ac:dyDescent="0.3">
      <c r="A41" s="170" t="s">
        <v>286</v>
      </c>
      <c r="B41" s="170" t="s">
        <v>287</v>
      </c>
      <c r="C41" s="170" t="s">
        <v>360</v>
      </c>
      <c r="D41" s="170" t="s">
        <v>361</v>
      </c>
      <c r="AP41" s="170">
        <v>1800000</v>
      </c>
      <c r="AQ41" s="170">
        <v>1100000</v>
      </c>
      <c r="AR41" s="170">
        <v>800000</v>
      </c>
      <c r="AS41" s="170">
        <v>2700000</v>
      </c>
      <c r="AT41" s="170">
        <v>3800000</v>
      </c>
      <c r="AU41" s="170">
        <v>3200000</v>
      </c>
      <c r="AV41" s="170">
        <v>5500000</v>
      </c>
      <c r="AW41" s="170">
        <v>9100000</v>
      </c>
      <c r="AX41" s="170">
        <v>19500000</v>
      </c>
      <c r="AY41" s="170">
        <v>50500000</v>
      </c>
      <c r="AZ41" s="170">
        <v>52500000</v>
      </c>
      <c r="BA41" s="170">
        <v>75200000</v>
      </c>
      <c r="BB41" s="170">
        <v>76000000</v>
      </c>
      <c r="BC41" s="170">
        <v>102700000</v>
      </c>
      <c r="BD41" s="170">
        <v>89200000</v>
      </c>
      <c r="BE41" s="170">
        <v>106800000</v>
      </c>
      <c r="BF41" s="170">
        <v>145100000</v>
      </c>
      <c r="BG41" s="170">
        <v>207400000</v>
      </c>
    </row>
    <row r="42" spans="1:59" x14ac:dyDescent="0.3">
      <c r="A42" s="170" t="s">
        <v>286</v>
      </c>
      <c r="B42" s="170" t="s">
        <v>287</v>
      </c>
      <c r="C42" s="170" t="s">
        <v>362</v>
      </c>
      <c r="D42" s="170" t="s">
        <v>363</v>
      </c>
      <c r="AL42" s="170">
        <v>2642300000</v>
      </c>
      <c r="AM42" s="170">
        <v>3228400000</v>
      </c>
      <c r="AN42" s="170">
        <v>5805300000</v>
      </c>
      <c r="AO42" s="170">
        <v>7379400000</v>
      </c>
      <c r="AP42" s="170">
        <v>8806300000</v>
      </c>
      <c r="AQ42" s="170">
        <v>8236300000</v>
      </c>
      <c r="AR42" s="170">
        <v>6718000000</v>
      </c>
      <c r="AS42" s="170">
        <v>7687300000</v>
      </c>
      <c r="AT42" s="170">
        <v>8542800000</v>
      </c>
      <c r="AU42" s="170">
        <v>9174200000</v>
      </c>
      <c r="AV42" s="170">
        <v>11686000000</v>
      </c>
      <c r="AW42" s="170">
        <v>16629300000</v>
      </c>
      <c r="AX42" s="170">
        <v>17410800000</v>
      </c>
      <c r="AY42" s="170">
        <v>23407700000</v>
      </c>
      <c r="AZ42" s="170">
        <v>30331400000</v>
      </c>
      <c r="BA42" s="170">
        <v>42007000000</v>
      </c>
      <c r="BB42" s="170">
        <v>31224400000</v>
      </c>
      <c r="BC42" s="170">
        <v>38401700000</v>
      </c>
      <c r="BD42" s="170">
        <v>49812400000</v>
      </c>
      <c r="BE42" s="170">
        <v>51441900000</v>
      </c>
      <c r="BF42" s="170">
        <v>49930400000</v>
      </c>
      <c r="BG42" s="170">
        <v>47073300000</v>
      </c>
    </row>
    <row r="43" spans="1:59" x14ac:dyDescent="0.3">
      <c r="A43" s="170" t="s">
        <v>286</v>
      </c>
      <c r="B43" s="170" t="s">
        <v>287</v>
      </c>
      <c r="C43" s="170" t="s">
        <v>364</v>
      </c>
      <c r="D43" s="170" t="s">
        <v>365</v>
      </c>
      <c r="AX43" s="170">
        <v>27.204206836108675</v>
      </c>
      <c r="AY43" s="170">
        <v>39.711296826602769</v>
      </c>
      <c r="AZ43" s="170">
        <v>41.956062931696088</v>
      </c>
      <c r="BA43" s="170">
        <v>44.978165938864628</v>
      </c>
      <c r="BB43" s="170">
        <v>36.005410279531105</v>
      </c>
      <c r="BC43" s="170">
        <v>45.277685400731627</v>
      </c>
      <c r="BD43" s="170">
        <v>44.507101086048458</v>
      </c>
      <c r="BE43" s="170">
        <v>36.491800845885578</v>
      </c>
      <c r="BF43" s="170">
        <v>26.605120395926523</v>
      </c>
      <c r="BG43" s="170">
        <v>27.129107438310591</v>
      </c>
    </row>
    <row r="44" spans="1:59" x14ac:dyDescent="0.3">
      <c r="A44" s="170" t="s">
        <v>286</v>
      </c>
      <c r="B44" s="170" t="s">
        <v>287</v>
      </c>
      <c r="C44" s="170" t="s">
        <v>366</v>
      </c>
      <c r="D44" s="170" t="s">
        <v>367</v>
      </c>
      <c r="AX44" s="170">
        <v>39.219982471516211</v>
      </c>
      <c r="AY44" s="170">
        <v>34.270352404885749</v>
      </c>
      <c r="AZ44" s="170">
        <v>29.067536454336146</v>
      </c>
      <c r="BA44" s="170">
        <v>26.06986899563319</v>
      </c>
      <c r="BB44" s="170">
        <v>28.787195671776377</v>
      </c>
      <c r="BC44" s="170">
        <v>20.668440305952775</v>
      </c>
      <c r="BD44" s="170">
        <v>17.549826948323187</v>
      </c>
      <c r="BE44" s="170">
        <v>19.504835398580298</v>
      </c>
      <c r="BF44" s="170">
        <v>21.952983725135624</v>
      </c>
      <c r="BG44" s="170">
        <v>20.614136526179081</v>
      </c>
    </row>
    <row r="45" spans="1:59" x14ac:dyDescent="0.3">
      <c r="A45" s="170" t="s">
        <v>286</v>
      </c>
      <c r="B45" s="170" t="s">
        <v>287</v>
      </c>
      <c r="C45" s="170" t="s">
        <v>368</v>
      </c>
      <c r="D45" s="170" t="s">
        <v>369</v>
      </c>
      <c r="AL45" s="170">
        <v>1864843.5874000001</v>
      </c>
      <c r="AM45" s="170">
        <v>6023764.0844000001</v>
      </c>
      <c r="AN45" s="170">
        <v>260000</v>
      </c>
      <c r="AO45" s="170">
        <v>-1034612.4309</v>
      </c>
      <c r="AP45" s="170">
        <v>2100000</v>
      </c>
      <c r="AQ45" s="170">
        <v>2300000</v>
      </c>
      <c r="AR45" s="170">
        <v>800000</v>
      </c>
      <c r="AS45" s="170">
        <v>200000</v>
      </c>
      <c r="AT45" s="170">
        <v>300000</v>
      </c>
      <c r="AU45" s="170">
        <v>-206200000</v>
      </c>
      <c r="AV45" s="170">
        <v>1500000</v>
      </c>
      <c r="AW45" s="170">
        <v>1300000</v>
      </c>
      <c r="AX45" s="170">
        <v>2500000</v>
      </c>
      <c r="AY45" s="170">
        <v>3000000</v>
      </c>
      <c r="AZ45" s="170">
        <v>15200000</v>
      </c>
      <c r="BA45" s="170">
        <v>30600000</v>
      </c>
      <c r="BB45" s="170">
        <v>102300000</v>
      </c>
      <c r="BC45" s="170">
        <v>50600000</v>
      </c>
      <c r="BD45" s="170">
        <v>125500000</v>
      </c>
      <c r="BE45" s="170">
        <v>155500000</v>
      </c>
      <c r="BF45" s="170">
        <v>262200000</v>
      </c>
      <c r="BG45" s="170">
        <v>73400000</v>
      </c>
    </row>
    <row r="46" spans="1:59" x14ac:dyDescent="0.3">
      <c r="A46" s="170" t="s">
        <v>286</v>
      </c>
      <c r="B46" s="170" t="s">
        <v>287</v>
      </c>
      <c r="C46" s="170" t="s">
        <v>370</v>
      </c>
      <c r="D46" s="170" t="s">
        <v>371</v>
      </c>
      <c r="AL46" s="170">
        <v>1.1454551063393378E-2</v>
      </c>
      <c r="AM46" s="170">
        <v>4.034239009230231E-2</v>
      </c>
      <c r="AN46" s="170">
        <v>1.8607796708351248E-3</v>
      </c>
      <c r="AO46" s="170">
        <v>-7.0110600970500299E-3</v>
      </c>
      <c r="AP46" s="170">
        <v>1.486366576788546E-2</v>
      </c>
      <c r="AQ46" s="170">
        <v>1.510969491189415E-2</v>
      </c>
      <c r="AR46" s="170">
        <v>6.5906081223604113E-3</v>
      </c>
      <c r="AS46" s="170">
        <v>1.5702461610826819E-3</v>
      </c>
      <c r="AT46" s="170">
        <v>2.4282020823143038E-3</v>
      </c>
      <c r="AU46" s="170">
        <v>-1.4128198291396148</v>
      </c>
      <c r="AV46" s="170">
        <v>8.4149414190697065E-3</v>
      </c>
      <c r="AW46" s="170">
        <v>5.6175920851019561E-3</v>
      </c>
      <c r="AX46" s="170">
        <v>8.2753803381432414E-3</v>
      </c>
      <c r="AY46" s="170">
        <v>8.1164830257231882E-3</v>
      </c>
      <c r="AZ46" s="170">
        <v>3.3572057267357798E-2</v>
      </c>
      <c r="BA46" s="170">
        <v>5.0368565029262471E-2</v>
      </c>
      <c r="BB46" s="170">
        <v>0.20789024998144673</v>
      </c>
      <c r="BC46" s="170">
        <v>9.1631918558380224E-2</v>
      </c>
      <c r="BD46" s="170">
        <v>0.21009601270638453</v>
      </c>
      <c r="BE46" s="170">
        <v>0.24443749252152569</v>
      </c>
      <c r="BF46" s="170">
        <v>0.35869841084117077</v>
      </c>
      <c r="BG46" s="170">
        <v>9.6402315032779656E-2</v>
      </c>
    </row>
    <row r="47" spans="1:59" x14ac:dyDescent="0.3">
      <c r="A47" s="170" t="s">
        <v>286</v>
      </c>
      <c r="B47" s="170" t="s">
        <v>287</v>
      </c>
      <c r="C47" s="170" t="s">
        <v>372</v>
      </c>
      <c r="D47" s="170" t="s">
        <v>373</v>
      </c>
      <c r="AL47" s="170">
        <v>4700000</v>
      </c>
      <c r="AM47" s="170">
        <v>24500000</v>
      </c>
      <c r="AN47" s="170">
        <v>28600000</v>
      </c>
      <c r="AO47" s="170">
        <v>33700000</v>
      </c>
      <c r="AP47" s="170">
        <v>17800000</v>
      </c>
      <c r="AQ47" s="170">
        <v>3000000</v>
      </c>
      <c r="AR47" s="170">
        <v>10100000</v>
      </c>
      <c r="AS47" s="170">
        <v>13600000</v>
      </c>
      <c r="AT47" s="170">
        <v>36200000</v>
      </c>
      <c r="AU47" s="170">
        <v>52900000</v>
      </c>
      <c r="AV47" s="170">
        <v>54900000</v>
      </c>
      <c r="AW47" s="170">
        <v>76900000</v>
      </c>
      <c r="AX47" s="170">
        <v>92700000</v>
      </c>
      <c r="AY47" s="170">
        <v>108100000</v>
      </c>
      <c r="AZ47" s="170">
        <v>155000000</v>
      </c>
      <c r="BA47" s="170">
        <v>222600000</v>
      </c>
      <c r="BB47" s="170">
        <v>219700000</v>
      </c>
      <c r="BC47" s="170">
        <v>195900000</v>
      </c>
      <c r="BD47" s="170">
        <v>242900000</v>
      </c>
      <c r="BE47" s="170">
        <v>344100000</v>
      </c>
      <c r="BF47" s="170">
        <v>263000000</v>
      </c>
      <c r="BG47" s="170">
        <v>373600000</v>
      </c>
    </row>
    <row r="48" spans="1:59" x14ac:dyDescent="0.3">
      <c r="A48" s="170" t="s">
        <v>286</v>
      </c>
      <c r="B48" s="170" t="s">
        <v>287</v>
      </c>
      <c r="C48" s="170" t="s">
        <v>374</v>
      </c>
      <c r="D48" s="170" t="s">
        <v>375</v>
      </c>
      <c r="AL48" s="170">
        <v>3500000</v>
      </c>
      <c r="AM48" s="170">
        <v>17000000</v>
      </c>
      <c r="AN48" s="170">
        <v>11899999.619999999</v>
      </c>
      <c r="AO48" s="170">
        <v>191699996.90000001</v>
      </c>
      <c r="AP48" s="170">
        <v>140500000</v>
      </c>
      <c r="AQ48" s="170">
        <v>111099998.5</v>
      </c>
      <c r="AR48" s="170">
        <v>96699996.950000003</v>
      </c>
      <c r="AS48" s="170">
        <v>58400001.530000001</v>
      </c>
      <c r="AT48" s="170">
        <v>76699996.950000003</v>
      </c>
      <c r="AU48" s="170">
        <v>67699996.950000003</v>
      </c>
      <c r="AV48" s="170">
        <v>65000000</v>
      </c>
      <c r="AW48" s="170">
        <v>81599998.469999999</v>
      </c>
      <c r="AX48" s="170">
        <v>52200000</v>
      </c>
      <c r="AY48" s="170">
        <v>70400000</v>
      </c>
      <c r="AZ48" s="170">
        <v>103200000</v>
      </c>
      <c r="BA48" s="170">
        <v>171000000</v>
      </c>
      <c r="BB48" s="170">
        <v>133000000</v>
      </c>
      <c r="BC48" s="170">
        <v>115700000</v>
      </c>
      <c r="BD48" s="170">
        <v>133800000</v>
      </c>
      <c r="BE48" s="170">
        <v>141700000</v>
      </c>
      <c r="BF48" s="170">
        <v>150800000</v>
      </c>
      <c r="BG48" s="170">
        <v>181200000</v>
      </c>
    </row>
    <row r="49" spans="1:59" x14ac:dyDescent="0.3">
      <c r="A49" s="170" t="s">
        <v>286</v>
      </c>
      <c r="B49" s="170" t="s">
        <v>287</v>
      </c>
      <c r="C49" s="170" t="s">
        <v>376</v>
      </c>
      <c r="D49" s="170" t="s">
        <v>377</v>
      </c>
      <c r="AL49" s="170">
        <v>-435000000</v>
      </c>
      <c r="AM49" s="170">
        <v>-443800000</v>
      </c>
      <c r="AN49" s="170">
        <v>-458300000</v>
      </c>
      <c r="AO49" s="170">
        <v>-515900000</v>
      </c>
      <c r="AP49" s="170">
        <v>-859200000</v>
      </c>
      <c r="AQ49" s="170">
        <v>-1016500000</v>
      </c>
      <c r="AR49" s="170">
        <v>-193700000</v>
      </c>
      <c r="AS49" s="170">
        <v>-459100000</v>
      </c>
      <c r="AT49" s="170">
        <v>-528800000.00000101</v>
      </c>
      <c r="AU49" s="170">
        <v>-325700000.00000298</v>
      </c>
      <c r="AV49" s="170">
        <v>-456100000</v>
      </c>
      <c r="AW49" s="170">
        <v>-1191900000</v>
      </c>
      <c r="AX49" s="170">
        <v>458600000.00000101</v>
      </c>
      <c r="AY49" s="170">
        <v>-1387900000</v>
      </c>
      <c r="AZ49" s="170">
        <v>-3012500000</v>
      </c>
      <c r="BA49" s="170">
        <v>-4958700000</v>
      </c>
      <c r="BB49" s="170">
        <v>-6132600000</v>
      </c>
      <c r="BC49" s="170">
        <v>-8280100000</v>
      </c>
      <c r="BD49" s="170">
        <v>-5052500000</v>
      </c>
      <c r="BE49" s="170">
        <v>-1862200000.00001</v>
      </c>
      <c r="BF49" s="170">
        <v>-7567300000</v>
      </c>
      <c r="BG49" s="170">
        <v>-5197400000</v>
      </c>
    </row>
    <row r="50" spans="1:59" x14ac:dyDescent="0.3">
      <c r="A50" s="170" t="s">
        <v>286</v>
      </c>
      <c r="B50" s="170" t="s">
        <v>287</v>
      </c>
      <c r="C50" s="170" t="s">
        <v>378</v>
      </c>
      <c r="D50" s="170" t="s">
        <v>379</v>
      </c>
      <c r="AL50" s="170">
        <v>-2.6719290273149046</v>
      </c>
      <c r="AM50" s="170">
        <v>-2.9722201055865387</v>
      </c>
      <c r="AN50" s="170">
        <v>-3.279982012091299</v>
      </c>
      <c r="AO50" s="170">
        <v>-3.4960008173511983</v>
      </c>
      <c r="AP50" s="170">
        <v>-6.0813626798891365</v>
      </c>
      <c r="AQ50" s="170">
        <v>-6.6778282078001752</v>
      </c>
      <c r="AR50" s="170">
        <v>-1.5957509916265145</v>
      </c>
      <c r="AS50" s="170">
        <v>-3.6045000627652963</v>
      </c>
      <c r="AT50" s="170">
        <v>-4.2801108704260207</v>
      </c>
      <c r="AU50" s="170">
        <v>-2.2315975671715655</v>
      </c>
      <c r="AV50" s="170">
        <v>-2.5587031874917954</v>
      </c>
      <c r="AW50" s="170">
        <v>-5.1504676971023242</v>
      </c>
      <c r="AX50" s="170">
        <v>1.5180357692289994</v>
      </c>
      <c r="AY50" s="170">
        <v>-3.7549555971337378</v>
      </c>
      <c r="AZ50" s="170">
        <v>-6.6536725340733796</v>
      </c>
      <c r="BA50" s="170">
        <v>-8.1621765820458752</v>
      </c>
      <c r="BB50" s="170">
        <v>-12.462441320002151</v>
      </c>
      <c r="BC50" s="170">
        <v>-14.994495036664901</v>
      </c>
      <c r="BD50" s="170">
        <v>-8.4582478422231713</v>
      </c>
      <c r="BE50" s="170">
        <v>-2.9272765181581195</v>
      </c>
      <c r="BF50" s="170">
        <v>-10.352320687865719</v>
      </c>
      <c r="BG50" s="170">
        <v>-6.826177004787044</v>
      </c>
    </row>
    <row r="51" spans="1:59" x14ac:dyDescent="0.3">
      <c r="A51" s="170" t="s">
        <v>286</v>
      </c>
      <c r="B51" s="170" t="s">
        <v>287</v>
      </c>
      <c r="C51" s="170" t="s">
        <v>380</v>
      </c>
      <c r="D51" s="170" t="s">
        <v>381</v>
      </c>
      <c r="AL51" s="170">
        <v>-435900000</v>
      </c>
      <c r="AM51" s="170">
        <v>-457000000</v>
      </c>
      <c r="AN51" s="170">
        <v>-278000000</v>
      </c>
      <c r="AO51" s="170">
        <v>312000000</v>
      </c>
      <c r="AP51" s="170">
        <v>-673100000</v>
      </c>
      <c r="AQ51" s="170">
        <v>-674100000</v>
      </c>
      <c r="AR51" s="170">
        <v>-379600000</v>
      </c>
      <c r="AS51" s="170">
        <v>-14899999.999999801</v>
      </c>
      <c r="AT51" s="170">
        <v>-345500000</v>
      </c>
      <c r="AU51" s="170">
        <v>-570000000</v>
      </c>
      <c r="AV51" s="170">
        <v>-370700000.00000101</v>
      </c>
      <c r="AW51" s="170">
        <v>-873800000</v>
      </c>
      <c r="AX51" s="170">
        <v>585200000</v>
      </c>
      <c r="AY51" s="170">
        <v>-1674300000</v>
      </c>
      <c r="AZ51" s="170">
        <v>-2483000000</v>
      </c>
      <c r="BA51" s="170">
        <v>-5152400000</v>
      </c>
      <c r="BB51" s="170">
        <v>-5699000000</v>
      </c>
      <c r="BC51" s="170">
        <v>-7575000000</v>
      </c>
      <c r="BD51" s="170">
        <v>-4014000000</v>
      </c>
      <c r="BE51" s="170">
        <v>-961199999.99999905</v>
      </c>
      <c r="BF51" s="170">
        <v>-8492300000</v>
      </c>
      <c r="BG51" s="170">
        <v>-5670700000</v>
      </c>
    </row>
    <row r="52" spans="1:59" x14ac:dyDescent="0.3">
      <c r="A52" s="170" t="s">
        <v>286</v>
      </c>
      <c r="B52" s="170" t="s">
        <v>287</v>
      </c>
      <c r="C52" s="170" t="s">
        <v>382</v>
      </c>
      <c r="D52" s="170" t="s">
        <v>383</v>
      </c>
      <c r="AL52" s="170">
        <v>-7400000</v>
      </c>
      <c r="AM52" s="170">
        <v>-28800000</v>
      </c>
      <c r="AN52" s="170">
        <v>-51000000</v>
      </c>
      <c r="AO52" s="170">
        <v>-30800000</v>
      </c>
      <c r="AP52" s="170">
        <v>-84600000</v>
      </c>
      <c r="AQ52" s="170">
        <v>-92900000</v>
      </c>
      <c r="AR52" s="170">
        <v>-42000000</v>
      </c>
      <c r="AS52" s="170">
        <v>-46700000</v>
      </c>
      <c r="AT52" s="170">
        <v>-48900000</v>
      </c>
      <c r="AU52" s="170">
        <v>-51200000</v>
      </c>
      <c r="AV52" s="170">
        <v>14200000</v>
      </c>
      <c r="AW52" s="170">
        <v>-899999.99999997998</v>
      </c>
      <c r="AX52" s="170">
        <v>-47700000</v>
      </c>
      <c r="AY52" s="170">
        <v>-99700000</v>
      </c>
      <c r="AZ52" s="170">
        <v>-365100000</v>
      </c>
      <c r="BA52" s="170">
        <v>-477200000</v>
      </c>
      <c r="BB52" s="170">
        <v>-798700000</v>
      </c>
      <c r="BC52" s="170">
        <v>-1096600000</v>
      </c>
      <c r="BD52" s="170">
        <v>-1361400000</v>
      </c>
      <c r="BE52" s="170">
        <v>-1473200000</v>
      </c>
      <c r="BF52" s="170">
        <v>-2684800000</v>
      </c>
      <c r="BG52" s="170">
        <v>-2414200000</v>
      </c>
    </row>
    <row r="53" spans="1:59" x14ac:dyDescent="0.3">
      <c r="A53" s="170" t="s">
        <v>286</v>
      </c>
      <c r="B53" s="170" t="s">
        <v>287</v>
      </c>
      <c r="C53" s="170" t="s">
        <v>384</v>
      </c>
      <c r="D53" s="170" t="s">
        <v>385</v>
      </c>
      <c r="AL53" s="170">
        <v>-479800000</v>
      </c>
      <c r="AM53" s="170">
        <v>-437700000</v>
      </c>
      <c r="AN53" s="170">
        <v>-483300000</v>
      </c>
      <c r="AO53" s="170">
        <v>-576400000</v>
      </c>
      <c r="AP53" s="170">
        <v>-853000000</v>
      </c>
      <c r="AQ53" s="170">
        <v>-1019200000</v>
      </c>
      <c r="AR53" s="170">
        <v>-255500000</v>
      </c>
      <c r="AS53" s="170">
        <v>-567100000</v>
      </c>
      <c r="AT53" s="170">
        <v>-633700000</v>
      </c>
      <c r="AU53" s="170">
        <v>-473400000</v>
      </c>
      <c r="AV53" s="170">
        <v>-692400000</v>
      </c>
      <c r="AW53" s="170">
        <v>-1493900000</v>
      </c>
      <c r="AX53" s="170">
        <v>341600000</v>
      </c>
      <c r="AY53" s="170">
        <v>-1492100000</v>
      </c>
      <c r="AZ53" s="170">
        <v>-2817800000</v>
      </c>
      <c r="BA53" s="170">
        <v>-4652300000</v>
      </c>
      <c r="BB53" s="170">
        <v>-5608000000</v>
      </c>
      <c r="BC53" s="170">
        <v>-7500100000</v>
      </c>
      <c r="BD53" s="170">
        <v>-1208900000</v>
      </c>
      <c r="BE53" s="170">
        <v>2833999999.99999</v>
      </c>
      <c r="BF53" s="170">
        <v>-2340900000</v>
      </c>
      <c r="BG53" s="170">
        <v>-458700000</v>
      </c>
    </row>
    <row r="54" spans="1:59" x14ac:dyDescent="0.3">
      <c r="A54" s="170" t="s">
        <v>286</v>
      </c>
      <c r="B54" s="170" t="s">
        <v>287</v>
      </c>
      <c r="C54" s="170" t="s">
        <v>386</v>
      </c>
      <c r="D54" s="170" t="s">
        <v>387</v>
      </c>
      <c r="AL54" s="170">
        <v>-527900000</v>
      </c>
      <c r="AM54" s="170">
        <v>-489800000</v>
      </c>
      <c r="AN54" s="170">
        <v>-665700000</v>
      </c>
      <c r="AO54" s="170">
        <v>-1148500000</v>
      </c>
      <c r="AP54" s="170">
        <v>-1407000000</v>
      </c>
      <c r="AQ54" s="170">
        <v>-1509500000</v>
      </c>
      <c r="AR54" s="170">
        <v>-568000000</v>
      </c>
      <c r="AS54" s="170">
        <v>-1027600000</v>
      </c>
      <c r="AT54" s="170">
        <v>-982700000</v>
      </c>
      <c r="AU54" s="170">
        <v>-973700000.00000203</v>
      </c>
      <c r="AV54" s="170">
        <v>-1524700000</v>
      </c>
      <c r="AW54" s="170">
        <v>-2456000000</v>
      </c>
      <c r="AX54" s="170">
        <v>-859700000</v>
      </c>
      <c r="AY54" s="170">
        <v>-2454500000</v>
      </c>
      <c r="AZ54" s="170">
        <v>-4274800000</v>
      </c>
      <c r="BA54" s="170">
        <v>-6494100000</v>
      </c>
      <c r="BB54" s="170">
        <v>-7104900000</v>
      </c>
      <c r="BC54" s="170">
        <v>-9288700000</v>
      </c>
      <c r="BD54" s="170">
        <v>-3466800000</v>
      </c>
      <c r="BE54" s="170">
        <v>565399999.99999404</v>
      </c>
      <c r="BF54" s="170">
        <v>-4593400000</v>
      </c>
      <c r="BG54" s="170">
        <v>-2635400000</v>
      </c>
    </row>
    <row r="55" spans="1:59" x14ac:dyDescent="0.3">
      <c r="A55" s="170" t="s">
        <v>286</v>
      </c>
      <c r="B55" s="170" t="s">
        <v>287</v>
      </c>
      <c r="C55" s="170" t="s">
        <v>388</v>
      </c>
      <c r="D55" s="170" t="s">
        <v>389</v>
      </c>
      <c r="AL55" s="170">
        <v>-900000</v>
      </c>
      <c r="AM55" s="170">
        <v>-37000000</v>
      </c>
      <c r="AN55" s="170">
        <v>173000000</v>
      </c>
      <c r="AO55" s="170">
        <v>-77000000</v>
      </c>
      <c r="AP55" s="170">
        <v>186100000</v>
      </c>
      <c r="AQ55" s="170">
        <v>342400000</v>
      </c>
      <c r="AR55" s="170">
        <v>-185900000</v>
      </c>
      <c r="AS55" s="170">
        <v>444200000</v>
      </c>
      <c r="AT55" s="170">
        <v>183300000</v>
      </c>
      <c r="AU55" s="170">
        <v>-244299999.999998</v>
      </c>
      <c r="AV55" s="170">
        <v>85400000.000000104</v>
      </c>
      <c r="AW55" s="170">
        <v>318100000.00000602</v>
      </c>
      <c r="AX55" s="170">
        <v>126599999.999999</v>
      </c>
      <c r="AY55" s="170">
        <v>-286499999.99999797</v>
      </c>
      <c r="AZ55" s="170">
        <v>529399999.99999797</v>
      </c>
      <c r="BA55" s="170">
        <v>-194200000.000002</v>
      </c>
      <c r="BB55" s="170">
        <v>433600000.00000399</v>
      </c>
      <c r="BC55" s="170">
        <v>705100000.00000095</v>
      </c>
      <c r="BD55" s="170">
        <v>1034400000.00001</v>
      </c>
      <c r="BE55" s="170">
        <v>897300000.00001204</v>
      </c>
      <c r="BF55" s="170">
        <v>-935299999.99999797</v>
      </c>
      <c r="BG55" s="170">
        <v>-481000000.00000101</v>
      </c>
    </row>
    <row r="56" spans="1:59" x14ac:dyDescent="0.3">
      <c r="A56" s="170" t="s">
        <v>286</v>
      </c>
      <c r="B56" s="170" t="s">
        <v>287</v>
      </c>
      <c r="C56" s="170" t="s">
        <v>390</v>
      </c>
      <c r="D56" s="170" t="s">
        <v>391</v>
      </c>
      <c r="AL56" s="170">
        <v>-17600000</v>
      </c>
      <c r="AM56" s="170">
        <v>-10500000</v>
      </c>
      <c r="AN56" s="170">
        <v>-14700000</v>
      </c>
      <c r="AO56" s="170">
        <v>-104500000</v>
      </c>
      <c r="AP56" s="170">
        <v>-349500000</v>
      </c>
      <c r="AQ56" s="170">
        <v>-200900000</v>
      </c>
      <c r="AR56" s="170">
        <v>-443200000</v>
      </c>
      <c r="AS56" s="170">
        <v>-118600000</v>
      </c>
      <c r="AT56" s="170">
        <v>-95500000</v>
      </c>
      <c r="AU56" s="170">
        <v>-453300000</v>
      </c>
      <c r="AV56" s="170">
        <v>-170300000</v>
      </c>
      <c r="AW56" s="170">
        <v>-162500000</v>
      </c>
      <c r="AX56" s="170">
        <v>-304100000</v>
      </c>
      <c r="AY56" s="170">
        <v>-354100000</v>
      </c>
      <c r="AZ56" s="170">
        <v>-1792100000</v>
      </c>
      <c r="BA56" s="170">
        <v>-2157300000</v>
      </c>
      <c r="BB56" s="170">
        <v>-1774200000</v>
      </c>
      <c r="BC56" s="170">
        <v>-1342800000</v>
      </c>
      <c r="BD56" s="170">
        <v>-3876900000</v>
      </c>
      <c r="BE56" s="170">
        <v>-1308100000</v>
      </c>
      <c r="BF56" s="170">
        <v>-1983900000</v>
      </c>
      <c r="BG56" s="170">
        <v>-1788600000</v>
      </c>
    </row>
    <row r="57" spans="1:59" x14ac:dyDescent="0.3">
      <c r="A57" s="170" t="s">
        <v>286</v>
      </c>
      <c r="B57" s="170" t="s">
        <v>287</v>
      </c>
      <c r="C57" s="170" t="s">
        <v>392</v>
      </c>
      <c r="D57" s="170" t="s">
        <v>393</v>
      </c>
      <c r="AO57" s="170">
        <v>14500000</v>
      </c>
      <c r="AP57" s="170">
        <v>19800000</v>
      </c>
      <c r="AQ57" s="170">
        <v>-14600000</v>
      </c>
      <c r="AR57" s="170">
        <v>20600000</v>
      </c>
      <c r="AS57" s="170">
        <v>-44400000</v>
      </c>
      <c r="AT57" s="170">
        <v>19900000</v>
      </c>
      <c r="AU57" s="170">
        <v>9100000.0000000093</v>
      </c>
      <c r="AV57" s="170">
        <v>-6100000</v>
      </c>
      <c r="AW57" s="170">
        <v>-62799999.999999903</v>
      </c>
      <c r="AX57" s="170">
        <v>41500000</v>
      </c>
      <c r="AY57" s="170">
        <v>26400000</v>
      </c>
      <c r="AZ57" s="170">
        <v>38800000</v>
      </c>
      <c r="BA57" s="170">
        <v>-5300000</v>
      </c>
      <c r="BB57" s="170">
        <v>-18800000</v>
      </c>
      <c r="BC57" s="170">
        <v>-1185600000</v>
      </c>
      <c r="BD57" s="170">
        <v>-854100000</v>
      </c>
      <c r="BE57" s="170">
        <v>191000000</v>
      </c>
      <c r="BF57" s="170">
        <v>59100000</v>
      </c>
      <c r="BG57" s="170">
        <v>19600000</v>
      </c>
    </row>
    <row r="58" spans="1:59" x14ac:dyDescent="0.3">
      <c r="A58" s="170" t="s">
        <v>286</v>
      </c>
      <c r="B58" s="170" t="s">
        <v>287</v>
      </c>
      <c r="C58" s="170" t="s">
        <v>394</v>
      </c>
      <c r="D58" s="170" t="s">
        <v>395</v>
      </c>
      <c r="AL58" s="170">
        <v>-137517718.24000001</v>
      </c>
      <c r="AM58" s="170">
        <v>-316998272.65710998</v>
      </c>
      <c r="AN58" s="170">
        <v>-78439643.542429999</v>
      </c>
      <c r="AO58" s="170">
        <v>-214158583.60738999</v>
      </c>
      <c r="AP58" s="170">
        <v>65051036.464249998</v>
      </c>
      <c r="AQ58" s="170">
        <v>-319332244.38459998</v>
      </c>
      <c r="AR58" s="170">
        <v>19893799.718800001</v>
      </c>
      <c r="AS58" s="170">
        <v>117863797.81157</v>
      </c>
      <c r="AT58" s="170">
        <v>24597647.405760001</v>
      </c>
      <c r="AU58" s="170">
        <v>138634125.06718999</v>
      </c>
      <c r="AV58" s="170">
        <v>54146569.368380003</v>
      </c>
      <c r="AW58" s="170">
        <v>237188994.07271999</v>
      </c>
      <c r="AX58" s="170">
        <v>548083912.75954998</v>
      </c>
      <c r="AY58" s="170">
        <v>-1391312.52427998</v>
      </c>
      <c r="AZ58" s="170">
        <v>2778101636.6085501</v>
      </c>
      <c r="BA58" s="170">
        <v>-1001720468.79533</v>
      </c>
      <c r="BB58" s="170">
        <v>-414378940.90780997</v>
      </c>
      <c r="BC58" s="170">
        <v>-1477356881.20384</v>
      </c>
      <c r="BD58" s="170">
        <v>1550469110.5174401</v>
      </c>
      <c r="BE58" s="170">
        <v>106560302.627912</v>
      </c>
      <c r="BF58" s="170">
        <v>-94400425.332093999</v>
      </c>
      <c r="BG58" s="170">
        <v>-2145867127.69311</v>
      </c>
    </row>
    <row r="59" spans="1:59" x14ac:dyDescent="0.3">
      <c r="A59" s="170" t="s">
        <v>286</v>
      </c>
      <c r="B59" s="170" t="s">
        <v>287</v>
      </c>
      <c r="C59" s="170" t="s">
        <v>396</v>
      </c>
      <c r="D59" s="170" t="s">
        <v>397</v>
      </c>
      <c r="AL59" s="170">
        <v>52200000</v>
      </c>
      <c r="AM59" s="170">
        <v>22700000</v>
      </c>
      <c r="AN59" s="170">
        <v>76000000</v>
      </c>
      <c r="AO59" s="170">
        <v>91300000</v>
      </c>
      <c r="AP59" s="170">
        <v>78400000</v>
      </c>
      <c r="AQ59" s="170">
        <v>95600000</v>
      </c>
      <c r="AR59" s="170">
        <v>103800000</v>
      </c>
      <c r="AS59" s="170">
        <v>154700000</v>
      </c>
      <c r="AT59" s="170">
        <v>153800000</v>
      </c>
      <c r="AU59" s="170">
        <v>198900000</v>
      </c>
      <c r="AV59" s="170">
        <v>222100000</v>
      </c>
      <c r="AW59" s="170">
        <v>302900000</v>
      </c>
      <c r="AX59" s="170">
        <v>164700000</v>
      </c>
      <c r="AY59" s="170">
        <v>203900000</v>
      </c>
      <c r="AZ59" s="170">
        <v>170400000</v>
      </c>
      <c r="BA59" s="170">
        <v>170800000</v>
      </c>
      <c r="BB59" s="170">
        <v>274100000</v>
      </c>
      <c r="BC59" s="170">
        <v>316600000</v>
      </c>
      <c r="BD59" s="170">
        <v>-2482200000</v>
      </c>
      <c r="BE59" s="170">
        <v>-3223000000</v>
      </c>
      <c r="BF59" s="170">
        <v>-2541600000</v>
      </c>
      <c r="BG59" s="170">
        <v>-2324500000</v>
      </c>
    </row>
    <row r="60" spans="1:59" x14ac:dyDescent="0.3">
      <c r="A60" s="170" t="s">
        <v>286</v>
      </c>
      <c r="B60" s="170" t="s">
        <v>287</v>
      </c>
      <c r="C60" s="170" t="s">
        <v>398</v>
      </c>
      <c r="D60" s="170" t="s">
        <v>399</v>
      </c>
      <c r="AM60" s="170">
        <v>23800000</v>
      </c>
      <c r="AN60" s="170">
        <v>7300000</v>
      </c>
      <c r="AO60" s="170">
        <v>904900000</v>
      </c>
      <c r="AY60" s="170">
        <v>100000</v>
      </c>
      <c r="AZ60" s="170">
        <v>100000</v>
      </c>
      <c r="BA60" s="170">
        <v>500000</v>
      </c>
      <c r="BD60" s="170">
        <v>4100000</v>
      </c>
      <c r="BE60" s="170">
        <v>3700000</v>
      </c>
      <c r="BF60" s="170">
        <v>10300000</v>
      </c>
      <c r="BG60" s="170">
        <v>7700000</v>
      </c>
    </row>
    <row r="61" spans="1:59" x14ac:dyDescent="0.3">
      <c r="A61" s="170" t="s">
        <v>286</v>
      </c>
      <c r="B61" s="170" t="s">
        <v>287</v>
      </c>
      <c r="C61" s="170" t="s">
        <v>400</v>
      </c>
      <c r="D61" s="170" t="s">
        <v>401</v>
      </c>
      <c r="AK61" s="170">
        <v>247800000</v>
      </c>
      <c r="AL61" s="170">
        <v>166540000</v>
      </c>
      <c r="AM61" s="170">
        <v>78930000</v>
      </c>
      <c r="AN61" s="170">
        <v>136310000</v>
      </c>
      <c r="AO61" s="170">
        <v>38420000</v>
      </c>
      <c r="AP61" s="170">
        <v>39400000</v>
      </c>
      <c r="AQ61" s="170">
        <v>15130000</v>
      </c>
      <c r="AR61" s="170">
        <v>19140000</v>
      </c>
      <c r="AS61" s="170">
        <v>21740000</v>
      </c>
      <c r="AT61" s="170">
        <v>22650000</v>
      </c>
      <c r="AU61" s="170">
        <v>18910000</v>
      </c>
      <c r="AV61" s="170">
        <v>21280000</v>
      </c>
      <c r="AW61" s="170">
        <v>24060000</v>
      </c>
      <c r="AX61" s="170">
        <v>32159999.999999996</v>
      </c>
      <c r="AY61" s="170">
        <v>45200000</v>
      </c>
      <c r="AZ61" s="170">
        <v>59140000</v>
      </c>
      <c r="BA61" s="170">
        <v>80780000</v>
      </c>
      <c r="BB61" s="170">
        <v>70080000</v>
      </c>
      <c r="BC61" s="170">
        <v>105510000</v>
      </c>
      <c r="BD61" s="170">
        <v>89770000</v>
      </c>
      <c r="BE61" s="170">
        <v>77130000</v>
      </c>
      <c r="BF61" s="170">
        <v>72830000</v>
      </c>
      <c r="BG61" s="170">
        <v>76460000</v>
      </c>
    </row>
    <row r="62" spans="1:59" x14ac:dyDescent="0.3">
      <c r="A62" s="170" t="s">
        <v>286</v>
      </c>
      <c r="B62" s="170" t="s">
        <v>287</v>
      </c>
      <c r="C62" s="170" t="s">
        <v>402</v>
      </c>
      <c r="D62" s="170" t="s">
        <v>403</v>
      </c>
      <c r="AK62" s="170">
        <v>2670000</v>
      </c>
      <c r="AL62" s="170">
        <v>12270000</v>
      </c>
      <c r="AM62" s="170">
        <v>12860000</v>
      </c>
      <c r="AN62" s="170">
        <v>26790000</v>
      </c>
      <c r="AO62" s="170">
        <v>26950000</v>
      </c>
      <c r="AP62" s="170">
        <v>15480000</v>
      </c>
      <c r="AQ62" s="170">
        <v>23850000</v>
      </c>
      <c r="AR62" s="170">
        <v>20080000</v>
      </c>
      <c r="AS62" s="170">
        <v>13740000</v>
      </c>
      <c r="AT62" s="170">
        <v>19150000</v>
      </c>
      <c r="AU62" s="170">
        <v>23760000</v>
      </c>
      <c r="AV62" s="170">
        <v>17700000</v>
      </c>
      <c r="AW62" s="170">
        <v>25340000</v>
      </c>
      <c r="AX62" s="170">
        <v>27560000</v>
      </c>
      <c r="AY62" s="170">
        <v>35020000</v>
      </c>
      <c r="AZ62" s="170">
        <v>29400000</v>
      </c>
      <c r="BA62" s="170">
        <v>34480000</v>
      </c>
      <c r="BB62" s="170">
        <v>32340000.000000004</v>
      </c>
      <c r="BC62" s="170">
        <v>38060000</v>
      </c>
      <c r="BD62" s="170">
        <v>35370000</v>
      </c>
      <c r="BE62" s="170">
        <v>30820000</v>
      </c>
      <c r="BF62" s="170">
        <v>37890000</v>
      </c>
      <c r="BG62" s="170">
        <v>48110000</v>
      </c>
    </row>
    <row r="63" spans="1:59" x14ac:dyDescent="0.3">
      <c r="A63" s="170" t="s">
        <v>286</v>
      </c>
      <c r="B63" s="170" t="s">
        <v>287</v>
      </c>
      <c r="C63" s="170" t="s">
        <v>404</v>
      </c>
      <c r="D63" s="170" t="s">
        <v>405</v>
      </c>
      <c r="AL63" s="170">
        <v>34000000</v>
      </c>
      <c r="AM63" s="170">
        <v>25300000</v>
      </c>
      <c r="AN63" s="170">
        <v>111700000</v>
      </c>
      <c r="AO63" s="170">
        <v>317000000</v>
      </c>
      <c r="AP63" s="170">
        <v>289300000</v>
      </c>
      <c r="AQ63" s="170">
        <v>318000000</v>
      </c>
      <c r="AR63" s="170">
        <v>227100000</v>
      </c>
      <c r="AS63" s="170">
        <v>197100000</v>
      </c>
      <c r="AT63" s="170">
        <v>178000000</v>
      </c>
      <c r="AU63" s="170">
        <v>181300000</v>
      </c>
      <c r="AV63" s="170">
        <v>270900000</v>
      </c>
      <c r="AW63" s="170">
        <v>275900000</v>
      </c>
      <c r="AX63" s="170">
        <v>351900000</v>
      </c>
      <c r="AY63" s="170">
        <v>316500000</v>
      </c>
      <c r="AZ63" s="170">
        <v>465300000</v>
      </c>
      <c r="BA63" s="170">
        <v>736100000</v>
      </c>
      <c r="BB63" s="170">
        <v>713200000</v>
      </c>
      <c r="BC63" s="170">
        <v>857400000</v>
      </c>
      <c r="BD63" s="170">
        <v>968400000</v>
      </c>
      <c r="BE63" s="170">
        <v>1132200000</v>
      </c>
      <c r="BF63" s="170">
        <v>1377600000</v>
      </c>
      <c r="BG63" s="170">
        <v>1576200000</v>
      </c>
    </row>
    <row r="64" spans="1:59" x14ac:dyDescent="0.3">
      <c r="A64" s="170" t="s">
        <v>286</v>
      </c>
      <c r="B64" s="170" t="s">
        <v>287</v>
      </c>
      <c r="C64" s="170" t="s">
        <v>406</v>
      </c>
      <c r="D64" s="170" t="s">
        <v>407</v>
      </c>
      <c r="AL64" s="170">
        <v>18.388318009734991</v>
      </c>
      <c r="AM64" s="170">
        <v>10.063643595863166</v>
      </c>
      <c r="AN64" s="170">
        <v>23.964814417506972</v>
      </c>
      <c r="AO64" s="170">
        <v>34.91189427312775</v>
      </c>
      <c r="AP64" s="170">
        <v>31.486721811057901</v>
      </c>
      <c r="AQ64" s="170">
        <v>33.829787234042556</v>
      </c>
      <c r="AR64" s="170">
        <v>30.095414789292342</v>
      </c>
      <c r="AS64" s="170">
        <v>19.466666666666665</v>
      </c>
      <c r="AT64" s="170">
        <v>15.464813205907907</v>
      </c>
      <c r="AU64" s="170">
        <v>13.393912529550828</v>
      </c>
      <c r="AV64" s="170">
        <v>15.896021593709659</v>
      </c>
      <c r="AW64" s="170">
        <v>14.06003159557662</v>
      </c>
      <c r="AX64" s="170">
        <v>15.02369465909576</v>
      </c>
      <c r="AY64" s="170">
        <v>11.8384140639611</v>
      </c>
      <c r="AZ64" s="170">
        <v>13.137387768931053</v>
      </c>
      <c r="BA64" s="170">
        <v>16.037735849056602</v>
      </c>
      <c r="BB64" s="170">
        <v>19.198363347600207</v>
      </c>
      <c r="BC64" s="170">
        <v>17.878888981566433</v>
      </c>
      <c r="BD64" s="170">
        <v>17.263570728228895</v>
      </c>
      <c r="BE64" s="170">
        <v>17.938114929416798</v>
      </c>
      <c r="BF64" s="170">
        <v>18.353317346123102</v>
      </c>
      <c r="BG64" s="170">
        <v>20.011172333240232</v>
      </c>
    </row>
    <row r="65" spans="1:59" x14ac:dyDescent="0.3">
      <c r="A65" s="170" t="s">
        <v>286</v>
      </c>
      <c r="B65" s="170" t="s">
        <v>287</v>
      </c>
      <c r="C65" s="170" t="s">
        <v>408</v>
      </c>
      <c r="D65" s="170" t="s">
        <v>409</v>
      </c>
      <c r="AL65" s="170">
        <v>31.638723634396971</v>
      </c>
      <c r="AM65" s="170">
        <v>11.416070007955449</v>
      </c>
      <c r="AN65" s="170">
        <v>29.757562754773652</v>
      </c>
      <c r="AO65" s="170">
        <v>40.969162995594715</v>
      </c>
      <c r="AP65" s="170">
        <v>42.99085764040052</v>
      </c>
      <c r="AQ65" s="170">
        <v>43.521276595744681</v>
      </c>
      <c r="AR65" s="170">
        <v>36.443148688046648</v>
      </c>
      <c r="AS65" s="170">
        <v>32.444444444444443</v>
      </c>
      <c r="AT65" s="170">
        <v>26.272806255430059</v>
      </c>
      <c r="AU65" s="170">
        <v>29.602541371158392</v>
      </c>
      <c r="AV65" s="170">
        <v>33.75777490904823</v>
      </c>
      <c r="AW65" s="170">
        <v>33.613616674310762</v>
      </c>
      <c r="AX65" s="170">
        <v>31.763651112154719</v>
      </c>
      <c r="AY65" s="170">
        <v>24.817654759678323</v>
      </c>
      <c r="AZ65" s="170">
        <v>24.798125247049523</v>
      </c>
      <c r="BA65" s="170">
        <v>27.092683777070896</v>
      </c>
      <c r="BB65" s="170">
        <v>29.155562733855554</v>
      </c>
      <c r="BC65" s="170">
        <v>28.474017849695553</v>
      </c>
      <c r="BD65" s="170">
        <v>28.396470273642926</v>
      </c>
      <c r="BE65" s="170">
        <v>31.836113883739721</v>
      </c>
      <c r="BF65" s="170">
        <v>38.297362110311752</v>
      </c>
      <c r="BG65" s="170">
        <v>40.975801741868317</v>
      </c>
    </row>
    <row r="66" spans="1:59" x14ac:dyDescent="0.3">
      <c r="A66" s="170" t="s">
        <v>286</v>
      </c>
      <c r="B66" s="170" t="s">
        <v>287</v>
      </c>
      <c r="C66" s="170" t="s">
        <v>410</v>
      </c>
      <c r="D66" s="170" t="s">
        <v>411</v>
      </c>
      <c r="AL66" s="170">
        <v>100000</v>
      </c>
      <c r="AM66" s="170">
        <v>500000</v>
      </c>
      <c r="AN66" s="170">
        <v>1900000</v>
      </c>
      <c r="AO66" s="170">
        <v>74100000</v>
      </c>
      <c r="AP66" s="170">
        <v>31200000</v>
      </c>
      <c r="AQ66" s="170">
        <v>26800000</v>
      </c>
      <c r="AR66" s="170">
        <v>20800000</v>
      </c>
      <c r="AS66" s="170">
        <v>25700000</v>
      </c>
      <c r="AT66" s="170">
        <v>27000000</v>
      </c>
      <c r="AU66" s="170">
        <v>45400000</v>
      </c>
      <c r="AV66" s="170">
        <v>126300000</v>
      </c>
      <c r="AW66" s="170">
        <v>157600000</v>
      </c>
      <c r="AX66" s="170">
        <v>168400000</v>
      </c>
      <c r="AY66" s="170">
        <v>246600000</v>
      </c>
      <c r="AZ66" s="170">
        <v>297100000</v>
      </c>
      <c r="BA66" s="170">
        <v>660300000</v>
      </c>
      <c r="BB66" s="170">
        <v>507400000</v>
      </c>
      <c r="BC66" s="170">
        <v>503300000</v>
      </c>
      <c r="BD66" s="170">
        <v>705000000</v>
      </c>
      <c r="BE66" s="170">
        <v>916700000</v>
      </c>
      <c r="BF66" s="170">
        <v>858600000</v>
      </c>
      <c r="BG66" s="170">
        <v>900500000</v>
      </c>
    </row>
    <row r="67" spans="1:59" x14ac:dyDescent="0.3">
      <c r="A67" s="170" t="s">
        <v>286</v>
      </c>
      <c r="B67" s="170" t="s">
        <v>287</v>
      </c>
      <c r="C67" s="170" t="s">
        <v>412</v>
      </c>
      <c r="D67" s="170" t="s">
        <v>413</v>
      </c>
      <c r="AL67" s="170">
        <v>2155000000</v>
      </c>
      <c r="AM67" s="170">
        <v>2761400000</v>
      </c>
      <c r="AN67" s="170">
        <v>5269100000</v>
      </c>
      <c r="AO67" s="170">
        <v>6698100000</v>
      </c>
      <c r="AP67" s="170">
        <v>7837500000</v>
      </c>
      <c r="AQ67" s="170">
        <v>7097400000</v>
      </c>
      <c r="AR67" s="170">
        <v>6399700000</v>
      </c>
      <c r="AS67" s="170">
        <v>7047800000</v>
      </c>
      <c r="AT67" s="170">
        <v>7833200000</v>
      </c>
      <c r="AU67" s="170">
        <v>8604200000</v>
      </c>
      <c r="AV67" s="170">
        <v>10881500000</v>
      </c>
      <c r="AW67" s="170">
        <v>14976900000</v>
      </c>
      <c r="AX67" s="170">
        <v>17536300000</v>
      </c>
      <c r="AY67" s="170">
        <v>21569300000</v>
      </c>
      <c r="AZ67" s="170">
        <v>26851400000</v>
      </c>
      <c r="BA67" s="170">
        <v>36217200000</v>
      </c>
      <c r="BB67" s="170">
        <v>24310300000</v>
      </c>
      <c r="BC67" s="170">
        <v>29301700000</v>
      </c>
      <c r="BD67" s="170">
        <v>46537100000</v>
      </c>
      <c r="BE67" s="170">
        <v>51886000000</v>
      </c>
      <c r="BF67" s="170">
        <v>44046100000</v>
      </c>
      <c r="BG67" s="170">
        <v>43299900000</v>
      </c>
    </row>
    <row r="68" spans="1:59" x14ac:dyDescent="0.3">
      <c r="A68" s="170" t="s">
        <v>286</v>
      </c>
      <c r="B68" s="170" t="s">
        <v>287</v>
      </c>
      <c r="C68" s="170" t="s">
        <v>414</v>
      </c>
      <c r="D68" s="170" t="s">
        <v>415</v>
      </c>
      <c r="AL68" s="170">
        <v>0.97349918875067609</v>
      </c>
      <c r="AM68" s="170">
        <v>0.15910898965791567</v>
      </c>
      <c r="AN68" s="170">
        <v>0.45054709289851963</v>
      </c>
      <c r="AO68" s="170">
        <v>0.34140969162995594</v>
      </c>
      <c r="AP68" s="170">
        <v>0.30474531998258597</v>
      </c>
      <c r="AQ68" s="170">
        <v>1.4361702127659575</v>
      </c>
      <c r="AR68" s="170">
        <v>0.30479724357275378</v>
      </c>
      <c r="AS68" s="170">
        <v>0.56296296296296289</v>
      </c>
      <c r="AT68" s="170">
        <v>0.59947871416159859</v>
      </c>
      <c r="AU68" s="170">
        <v>0.4728132387706856</v>
      </c>
      <c r="AV68" s="170">
        <v>0.14669639713648633</v>
      </c>
      <c r="AW68" s="170">
        <v>0.19365030831167507</v>
      </c>
      <c r="AX68" s="170">
        <v>0.17077231780728344</v>
      </c>
      <c r="AY68" s="170">
        <v>0.35907985786422292</v>
      </c>
      <c r="AZ68" s="170">
        <v>0.28516573493703762</v>
      </c>
      <c r="BA68" s="170">
        <v>0.40524641596583727</v>
      </c>
      <c r="BB68" s="170">
        <v>0.29072114996365983</v>
      </c>
      <c r="BC68" s="170">
        <v>0.58803903578280081</v>
      </c>
      <c r="BD68" s="170">
        <v>0.55263392459220972</v>
      </c>
      <c r="BE68" s="170">
        <v>0.70662420583994801</v>
      </c>
      <c r="BF68" s="170">
        <v>0.63415933919531042</v>
      </c>
      <c r="BG68" s="170">
        <v>0.76936749358860423</v>
      </c>
    </row>
    <row r="69" spans="1:59" x14ac:dyDescent="0.3">
      <c r="A69" s="170" t="s">
        <v>286</v>
      </c>
      <c r="B69" s="170" t="s">
        <v>287</v>
      </c>
      <c r="C69" s="170" t="s">
        <v>416</v>
      </c>
      <c r="D69" s="170" t="s">
        <v>417</v>
      </c>
      <c r="AL69" s="170">
        <v>1970100000</v>
      </c>
      <c r="AM69" s="170">
        <v>2510000000</v>
      </c>
      <c r="AN69" s="170">
        <v>4803000000</v>
      </c>
      <c r="AO69" s="170">
        <v>5790100000</v>
      </c>
      <c r="AP69" s="170">
        <v>6918700000</v>
      </c>
      <c r="AQ69" s="170">
        <v>6157400000</v>
      </c>
      <c r="AR69" s="170">
        <v>5645100000</v>
      </c>
      <c r="AS69" s="170">
        <v>6035300000</v>
      </c>
      <c r="AT69" s="170">
        <v>6682200000</v>
      </c>
      <c r="AU69" s="170">
        <v>7250600000</v>
      </c>
      <c r="AV69" s="170">
        <v>9177300000</v>
      </c>
      <c r="AW69" s="170">
        <v>13014600000</v>
      </c>
      <c r="AX69" s="170">
        <v>15194000000</v>
      </c>
      <c r="AY69" s="170">
        <v>18895800000</v>
      </c>
      <c r="AZ69" s="170">
        <v>23309600000</v>
      </c>
      <c r="BA69" s="170">
        <v>31627400000</v>
      </c>
      <c r="BB69" s="170">
        <v>20595400000</v>
      </c>
      <c r="BC69" s="170">
        <v>24506100000</v>
      </c>
      <c r="BD69" s="170">
        <v>40927600000</v>
      </c>
      <c r="BE69" s="170">
        <v>45574300000</v>
      </c>
      <c r="BF69" s="170">
        <v>36540100000</v>
      </c>
      <c r="BG69" s="170">
        <v>35423300000</v>
      </c>
    </row>
    <row r="70" spans="1:59" x14ac:dyDescent="0.3">
      <c r="A70" s="170" t="s">
        <v>286</v>
      </c>
      <c r="B70" s="170" t="s">
        <v>287</v>
      </c>
      <c r="C70" s="170" t="s">
        <v>418</v>
      </c>
      <c r="D70" s="170" t="s">
        <v>419</v>
      </c>
      <c r="AL70" s="170">
        <v>184900000</v>
      </c>
      <c r="AM70" s="170">
        <v>251400000</v>
      </c>
      <c r="AN70" s="170">
        <v>466100000</v>
      </c>
      <c r="AO70" s="170">
        <v>908000000</v>
      </c>
      <c r="AP70" s="170">
        <v>918800000</v>
      </c>
      <c r="AQ70" s="170">
        <v>940000000</v>
      </c>
      <c r="AR70" s="170">
        <v>754600000</v>
      </c>
      <c r="AS70" s="170">
        <v>1012500000</v>
      </c>
      <c r="AT70" s="170">
        <v>1151000000</v>
      </c>
      <c r="AU70" s="170">
        <v>1353600000</v>
      </c>
      <c r="AV70" s="170">
        <v>1704200000</v>
      </c>
      <c r="AW70" s="170">
        <v>1962300000</v>
      </c>
      <c r="AX70" s="170">
        <v>2342300000</v>
      </c>
      <c r="AY70" s="170">
        <v>2673500000</v>
      </c>
      <c r="AZ70" s="170">
        <v>3541800000</v>
      </c>
      <c r="BA70" s="170">
        <v>4589800000</v>
      </c>
      <c r="BB70" s="170">
        <v>3714900000</v>
      </c>
      <c r="BC70" s="170">
        <v>4795600000</v>
      </c>
      <c r="BD70" s="170">
        <v>5609500000</v>
      </c>
      <c r="BE70" s="170">
        <v>6311700000</v>
      </c>
      <c r="BF70" s="170">
        <v>7506000000</v>
      </c>
      <c r="BG70" s="170">
        <v>7876600000</v>
      </c>
    </row>
    <row r="71" spans="1:59" x14ac:dyDescent="0.3">
      <c r="A71" s="170" t="s">
        <v>286</v>
      </c>
      <c r="B71" s="170" t="s">
        <v>287</v>
      </c>
      <c r="C71" s="170" t="s">
        <v>420</v>
      </c>
      <c r="D71" s="170" t="s">
        <v>421</v>
      </c>
      <c r="AP71" s="170">
        <v>1700000</v>
      </c>
      <c r="AQ71" s="170">
        <v>900000</v>
      </c>
      <c r="AR71" s="170">
        <v>700000</v>
      </c>
      <c r="AS71" s="170">
        <v>900000</v>
      </c>
      <c r="AT71" s="170">
        <v>500000</v>
      </c>
      <c r="AU71" s="170">
        <v>800000</v>
      </c>
      <c r="AV71" s="170">
        <v>1400000</v>
      </c>
      <c r="AW71" s="170">
        <v>1700000</v>
      </c>
      <c r="AX71" s="170">
        <v>3100000</v>
      </c>
      <c r="AY71" s="170">
        <v>5900000</v>
      </c>
      <c r="AZ71" s="170">
        <v>3100000</v>
      </c>
      <c r="BA71" s="170">
        <v>4700000</v>
      </c>
      <c r="BB71" s="170">
        <v>9500000</v>
      </c>
      <c r="BC71" s="170">
        <v>8500000</v>
      </c>
      <c r="BD71" s="170">
        <v>22800000</v>
      </c>
      <c r="BE71" s="170">
        <v>22900000</v>
      </c>
      <c r="BF71" s="170">
        <v>27700000</v>
      </c>
      <c r="BG71" s="170">
        <v>39000000</v>
      </c>
    </row>
    <row r="72" spans="1:59" x14ac:dyDescent="0.3">
      <c r="A72" s="170" t="s">
        <v>286</v>
      </c>
      <c r="B72" s="170" t="s">
        <v>287</v>
      </c>
      <c r="C72" s="170" t="s">
        <v>422</v>
      </c>
      <c r="D72" s="170" t="s">
        <v>423</v>
      </c>
      <c r="AL72" s="170">
        <v>2155100000</v>
      </c>
      <c r="AM72" s="170">
        <v>2761900000</v>
      </c>
      <c r="AN72" s="170">
        <v>5271000000</v>
      </c>
      <c r="AO72" s="170">
        <v>6772200000</v>
      </c>
      <c r="AP72" s="170">
        <v>7868700000</v>
      </c>
      <c r="AQ72" s="170">
        <v>7124200000</v>
      </c>
      <c r="AR72" s="170">
        <v>6420500000</v>
      </c>
      <c r="AS72" s="170">
        <v>7073500000</v>
      </c>
      <c r="AT72" s="170">
        <v>7860200000</v>
      </c>
      <c r="AU72" s="170">
        <v>8649600000</v>
      </c>
      <c r="AV72" s="170">
        <v>11007800000</v>
      </c>
      <c r="AW72" s="170">
        <v>15134500000</v>
      </c>
      <c r="AX72" s="170">
        <v>17704700000</v>
      </c>
      <c r="AY72" s="170">
        <v>21815900000</v>
      </c>
      <c r="AZ72" s="170">
        <v>27148500000</v>
      </c>
      <c r="BA72" s="170">
        <v>36877500000</v>
      </c>
      <c r="BB72" s="170">
        <v>24817700000</v>
      </c>
      <c r="BC72" s="170">
        <v>29805000000</v>
      </c>
      <c r="BD72" s="170">
        <v>47242100000</v>
      </c>
      <c r="BE72" s="170">
        <v>52802700000</v>
      </c>
      <c r="BF72" s="170">
        <v>44904700000</v>
      </c>
      <c r="BG72" s="170">
        <v>44200400000</v>
      </c>
    </row>
    <row r="73" spans="1:59" x14ac:dyDescent="0.3">
      <c r="A73" s="170" t="s">
        <v>286</v>
      </c>
      <c r="B73" s="170" t="s">
        <v>287</v>
      </c>
      <c r="C73" s="170" t="s">
        <v>424</v>
      </c>
      <c r="D73" s="170" t="s">
        <v>425</v>
      </c>
      <c r="AL73" s="170">
        <v>54.137371552190373</v>
      </c>
      <c r="AM73" s="170">
        <v>73.070803500397773</v>
      </c>
      <c r="AN73" s="170">
        <v>64.814417506972759</v>
      </c>
      <c r="AO73" s="170">
        <v>52.632158590308379</v>
      </c>
      <c r="AP73" s="170">
        <v>53.972572921201568</v>
      </c>
      <c r="AQ73" s="170">
        <v>52.659574468085104</v>
      </c>
      <c r="AR73" s="170">
        <v>61.714815796448455</v>
      </c>
      <c r="AS73" s="170">
        <v>57.787654320987656</v>
      </c>
      <c r="AT73" s="170">
        <v>54.761077324066029</v>
      </c>
      <c r="AU73" s="170">
        <v>52.674349881796687</v>
      </c>
      <c r="AV73" s="170">
        <v>50.434221335524001</v>
      </c>
      <c r="AW73" s="170">
        <v>52.433369005758543</v>
      </c>
      <c r="AX73" s="170">
        <v>57.259958160782134</v>
      </c>
      <c r="AY73" s="170">
        <v>64.11445670469422</v>
      </c>
      <c r="AZ73" s="170">
        <v>65.780111807555485</v>
      </c>
      <c r="BA73" s="170">
        <v>64.595407207285717</v>
      </c>
      <c r="BB73" s="170">
        <v>60.5992085924251</v>
      </c>
      <c r="BC73" s="170">
        <v>61.754524981232791</v>
      </c>
      <c r="BD73" s="170">
        <v>62.374543185667179</v>
      </c>
      <c r="BE73" s="170">
        <v>56.609154427491802</v>
      </c>
      <c r="BF73" s="170">
        <v>50.524913402611247</v>
      </c>
      <c r="BG73" s="170">
        <v>47.239925856333954</v>
      </c>
    </row>
    <row r="74" spans="1:59" x14ac:dyDescent="0.3">
      <c r="A74" s="170" t="s">
        <v>286</v>
      </c>
      <c r="B74" s="170" t="s">
        <v>287</v>
      </c>
      <c r="C74" s="170" t="s">
        <v>426</v>
      </c>
      <c r="D74" s="170" t="s">
        <v>427</v>
      </c>
      <c r="AL74" s="170">
        <v>13.25040562466198</v>
      </c>
      <c r="AM74" s="170">
        <v>15.354017501988862</v>
      </c>
      <c r="AN74" s="170">
        <v>4.9774726453550739</v>
      </c>
      <c r="AO74" s="170">
        <v>6.0572687224669606</v>
      </c>
      <c r="AP74" s="170">
        <v>2.7318241184153247</v>
      </c>
      <c r="AQ74" s="170">
        <v>2.3829787234042552</v>
      </c>
      <c r="AR74" s="170">
        <v>1.5372382719321496</v>
      </c>
      <c r="AS74" s="170">
        <v>9.2049382716049379</v>
      </c>
      <c r="AT74" s="170">
        <v>18.366637706342313</v>
      </c>
      <c r="AU74" s="170">
        <v>17.250295508274231</v>
      </c>
      <c r="AV74" s="170">
        <v>15.66130735829128</v>
      </c>
      <c r="AW74" s="170">
        <v>13.759364011619018</v>
      </c>
      <c r="AX74" s="170">
        <v>10.80561840925586</v>
      </c>
      <c r="AY74" s="170">
        <v>10.708808677763232</v>
      </c>
      <c r="AZ74" s="170">
        <v>9.1365972104579605</v>
      </c>
      <c r="BA74" s="170">
        <v>7.9066625996775457</v>
      </c>
      <c r="BB74" s="170">
        <v>9.9545075237556855</v>
      </c>
      <c r="BC74" s="170">
        <v>9.183418133288848</v>
      </c>
      <c r="BD74" s="170">
        <v>8.6763526160976916</v>
      </c>
      <c r="BE74" s="170">
        <v>10.84810748292853</v>
      </c>
      <c r="BF74" s="170">
        <v>10.543565147881695</v>
      </c>
      <c r="BG74" s="170">
        <v>11.014904908209127</v>
      </c>
    </row>
    <row r="75" spans="1:59" x14ac:dyDescent="0.3">
      <c r="A75" s="170" t="s">
        <v>286</v>
      </c>
      <c r="B75" s="170" t="s">
        <v>287</v>
      </c>
      <c r="C75" s="170" t="s">
        <v>428</v>
      </c>
      <c r="D75" s="170" t="s">
        <v>429</v>
      </c>
      <c r="AK75" s="170">
        <v>7000000</v>
      </c>
      <c r="AL75" s="170">
        <v>17600000</v>
      </c>
      <c r="AM75" s="170">
        <v>10500000</v>
      </c>
      <c r="AN75" s="170">
        <v>14700000</v>
      </c>
      <c r="AO75" s="170">
        <v>104500000</v>
      </c>
      <c r="AP75" s="170">
        <v>351600000</v>
      </c>
      <c r="AQ75" s="170">
        <v>203200000</v>
      </c>
      <c r="AR75" s="170">
        <v>444000000</v>
      </c>
      <c r="AS75" s="170">
        <v>118800000</v>
      </c>
      <c r="AT75" s="170">
        <v>95800000</v>
      </c>
      <c r="AU75" s="170">
        <v>247100000</v>
      </c>
      <c r="AV75" s="170">
        <v>171800000</v>
      </c>
      <c r="AW75" s="170">
        <v>163800000</v>
      </c>
      <c r="AX75" s="170">
        <v>306600000</v>
      </c>
      <c r="AY75" s="170">
        <v>357100000</v>
      </c>
      <c r="AZ75" s="170">
        <v>1807300000</v>
      </c>
      <c r="BA75" s="170">
        <v>2187900000</v>
      </c>
      <c r="BB75" s="170">
        <v>1876500000</v>
      </c>
      <c r="BC75" s="170">
        <v>1393400000</v>
      </c>
      <c r="BD75" s="170">
        <v>4002400000</v>
      </c>
      <c r="BE75" s="170">
        <v>1463600000</v>
      </c>
      <c r="BF75" s="170">
        <v>2246100000</v>
      </c>
      <c r="BG75" s="170">
        <v>1862000000</v>
      </c>
    </row>
    <row r="76" spans="1:59" x14ac:dyDescent="0.3">
      <c r="A76" s="170" t="s">
        <v>286</v>
      </c>
      <c r="B76" s="170" t="s">
        <v>287</v>
      </c>
      <c r="C76" s="170" t="s">
        <v>430</v>
      </c>
      <c r="D76" s="170" t="s">
        <v>431</v>
      </c>
      <c r="AK76" s="170">
        <v>4.1122816748848566E-2</v>
      </c>
      <c r="AL76" s="170">
        <v>0.10810563420860303</v>
      </c>
      <c r="AM76" s="170">
        <v>7.0320664958672036E-2</v>
      </c>
      <c r="AN76" s="170">
        <v>0.10520561985106283</v>
      </c>
      <c r="AO76" s="170">
        <v>0.70814515490056251</v>
      </c>
      <c r="AP76" s="170">
        <v>2.4886023257088228</v>
      </c>
      <c r="AQ76" s="170">
        <v>1.3349086983029963</v>
      </c>
      <c r="AR76" s="170">
        <v>3.6577875079100286</v>
      </c>
      <c r="AS76" s="170">
        <v>0.93272621968311309</v>
      </c>
      <c r="AT76" s="170">
        <v>0.77540586495236763</v>
      </c>
      <c r="AU76" s="170">
        <v>1.6930542181396648</v>
      </c>
      <c r="AV76" s="170">
        <v>0.96379129053078372</v>
      </c>
      <c r="AW76" s="170">
        <v>0.70781660272284641</v>
      </c>
      <c r="AX76" s="170">
        <v>1.0148926446698869</v>
      </c>
      <c r="AY76" s="170">
        <v>0.96613202949525023</v>
      </c>
      <c r="AZ76" s="170">
        <v>3.9917617828484047</v>
      </c>
      <c r="BA76" s="170">
        <v>3.6013523995922663</v>
      </c>
      <c r="BB76" s="170">
        <v>3.8133534124162733</v>
      </c>
      <c r="BC76" s="170">
        <v>2.5233184845700989</v>
      </c>
      <c r="BD76" s="170">
        <v>6.7003050299285531</v>
      </c>
      <c r="BE76" s="170">
        <v>2.3006991257524438</v>
      </c>
      <c r="BF76" s="170">
        <v>3.0727402768510816</v>
      </c>
      <c r="BG76" s="170">
        <v>2.4455192178615226</v>
      </c>
    </row>
    <row r="77" spans="1:59" x14ac:dyDescent="0.3">
      <c r="A77" s="170" t="s">
        <v>286</v>
      </c>
      <c r="B77" s="170" t="s">
        <v>287</v>
      </c>
      <c r="C77" s="170" t="s">
        <v>432</v>
      </c>
      <c r="D77" s="170" t="s">
        <v>433</v>
      </c>
      <c r="O77" s="170">
        <v>0</v>
      </c>
      <c r="P77" s="170">
        <v>0</v>
      </c>
      <c r="Q77" s="170">
        <v>0</v>
      </c>
      <c r="R77" s="170">
        <v>0</v>
      </c>
      <c r="S77" s="170">
        <v>0</v>
      </c>
      <c r="T77" s="170">
        <v>0</v>
      </c>
      <c r="U77" s="170">
        <v>0</v>
      </c>
      <c r="V77" s="170">
        <v>0</v>
      </c>
      <c r="W77" s="170">
        <v>0</v>
      </c>
      <c r="X77" s="170">
        <v>0</v>
      </c>
      <c r="Y77" s="170">
        <v>0</v>
      </c>
      <c r="Z77" s="170">
        <v>0</v>
      </c>
      <c r="AA77" s="170">
        <v>0</v>
      </c>
      <c r="AB77" s="170">
        <v>0</v>
      </c>
      <c r="AC77" s="170">
        <v>0</v>
      </c>
      <c r="AD77" s="170">
        <v>0</v>
      </c>
      <c r="AE77" s="170">
        <v>0</v>
      </c>
      <c r="AF77" s="170">
        <v>0</v>
      </c>
      <c r="AG77" s="170">
        <v>0</v>
      </c>
      <c r="AH77" s="170">
        <v>0</v>
      </c>
      <c r="AI77" s="170">
        <v>0</v>
      </c>
      <c r="AJ77" s="170">
        <v>0</v>
      </c>
      <c r="AK77" s="170">
        <v>0</v>
      </c>
      <c r="AL77" s="170">
        <v>0</v>
      </c>
      <c r="AM77" s="170">
        <v>0</v>
      </c>
      <c r="AN77" s="170">
        <v>0</v>
      </c>
      <c r="AO77" s="170">
        <v>0</v>
      </c>
      <c r="AP77" s="170">
        <v>7500000</v>
      </c>
      <c r="AQ77" s="170">
        <v>18200000</v>
      </c>
      <c r="AR77" s="170">
        <v>700000</v>
      </c>
      <c r="AS77" s="170">
        <v>4600000</v>
      </c>
      <c r="AT77" s="170">
        <v>13300000</v>
      </c>
      <c r="AU77" s="170">
        <v>26800000</v>
      </c>
      <c r="AV77" s="170">
        <v>37500000</v>
      </c>
      <c r="AW77" s="170">
        <v>75700000</v>
      </c>
      <c r="AX77" s="170">
        <v>134900000</v>
      </c>
      <c r="AY77" s="170">
        <v>236300000</v>
      </c>
      <c r="AZ77" s="170">
        <v>434800000</v>
      </c>
      <c r="BA77" s="170">
        <v>682100000</v>
      </c>
      <c r="BB77" s="170">
        <v>871500000</v>
      </c>
      <c r="BC77" s="170">
        <v>1039100000</v>
      </c>
      <c r="BD77" s="170">
        <v>1185700000</v>
      </c>
      <c r="BE77" s="170">
        <v>1257600000</v>
      </c>
      <c r="BF77" s="170">
        <v>2373400000</v>
      </c>
      <c r="BG77" s="170">
        <v>2020000000</v>
      </c>
    </row>
    <row r="78" spans="1:59" x14ac:dyDescent="0.3">
      <c r="A78" s="170" t="s">
        <v>286</v>
      </c>
      <c r="B78" s="170" t="s">
        <v>287</v>
      </c>
      <c r="C78" s="170" t="s">
        <v>434</v>
      </c>
      <c r="D78" s="170" t="s">
        <v>435</v>
      </c>
      <c r="AQ78" s="170">
        <v>2700000</v>
      </c>
      <c r="AR78" s="170">
        <v>0</v>
      </c>
      <c r="AS78" s="170">
        <v>500000</v>
      </c>
      <c r="AT78" s="170">
        <v>2500000</v>
      </c>
      <c r="AU78" s="170">
        <v>700000</v>
      </c>
      <c r="AV78" s="170">
        <v>3300000</v>
      </c>
      <c r="AW78" s="170">
        <v>500000</v>
      </c>
      <c r="AX78" s="170">
        <v>600000</v>
      </c>
      <c r="AY78" s="170">
        <v>-1200000</v>
      </c>
      <c r="AZ78" s="170">
        <v>4500000</v>
      </c>
      <c r="BA78" s="170">
        <v>700000</v>
      </c>
      <c r="BB78" s="170">
        <v>1200000</v>
      </c>
      <c r="BC78" s="170">
        <v>700000</v>
      </c>
      <c r="BD78" s="170">
        <v>-100000</v>
      </c>
      <c r="BE78" s="170">
        <v>-3500000</v>
      </c>
      <c r="BF78" s="170">
        <v>2000000</v>
      </c>
      <c r="BG78" s="170">
        <v>5300000</v>
      </c>
    </row>
    <row r="79" spans="1:59" x14ac:dyDescent="0.3">
      <c r="A79" s="170" t="s">
        <v>286</v>
      </c>
      <c r="B79" s="170" t="s">
        <v>287</v>
      </c>
      <c r="C79" s="170" t="s">
        <v>436</v>
      </c>
      <c r="D79" s="170" t="s">
        <v>437</v>
      </c>
      <c r="AL79" s="170">
        <v>64600000</v>
      </c>
      <c r="AM79" s="170">
        <v>50900000</v>
      </c>
      <c r="AN79" s="170">
        <v>107200000</v>
      </c>
      <c r="AO79" s="170">
        <v>135500000</v>
      </c>
      <c r="AP79" s="170">
        <v>106100000</v>
      </c>
      <c r="AQ79" s="170">
        <v>120900000</v>
      </c>
      <c r="AR79" s="170">
        <v>137000000</v>
      </c>
      <c r="AS79" s="170">
        <v>177100000</v>
      </c>
      <c r="AT79" s="170">
        <v>202400000</v>
      </c>
      <c r="AU79" s="170">
        <v>260400000</v>
      </c>
      <c r="AV79" s="170">
        <v>291700000</v>
      </c>
      <c r="AW79" s="170">
        <v>390600000</v>
      </c>
      <c r="AX79" s="170">
        <v>266800000</v>
      </c>
      <c r="AY79" s="170">
        <v>316600000</v>
      </c>
      <c r="AZ79" s="170">
        <v>330200000</v>
      </c>
      <c r="BA79" s="170">
        <v>400600000</v>
      </c>
      <c r="BB79" s="170">
        <v>505500000</v>
      </c>
      <c r="BC79" s="170">
        <v>885000000</v>
      </c>
      <c r="BD79" s="170">
        <v>1870900000</v>
      </c>
      <c r="BE79" s="170">
        <v>1974000000</v>
      </c>
      <c r="BF79" s="170">
        <v>2090200000</v>
      </c>
      <c r="BG79" s="170">
        <v>1902800000</v>
      </c>
    </row>
    <row r="80" spans="1:59" x14ac:dyDescent="0.3">
      <c r="A80" s="170" t="s">
        <v>286</v>
      </c>
      <c r="B80" s="170" t="s">
        <v>287</v>
      </c>
      <c r="C80" s="170" t="s">
        <v>438</v>
      </c>
      <c r="D80" s="170" t="s">
        <v>439</v>
      </c>
      <c r="AL80" s="170">
        <v>400000</v>
      </c>
      <c r="AM80" s="170">
        <v>400000</v>
      </c>
      <c r="AN80" s="170">
        <v>28500000</v>
      </c>
      <c r="AO80" s="170">
        <v>22600000</v>
      </c>
      <c r="AP80" s="170">
        <v>29100000</v>
      </c>
      <c r="AQ80" s="170">
        <v>31700000</v>
      </c>
      <c r="AR80" s="170">
        <v>53600000</v>
      </c>
      <c r="AS80" s="170">
        <v>100600000</v>
      </c>
      <c r="AT80" s="170">
        <v>50300000</v>
      </c>
      <c r="AU80" s="170">
        <v>60100000</v>
      </c>
      <c r="AV80" s="170">
        <v>74900000</v>
      </c>
      <c r="AW80" s="170">
        <v>113100000</v>
      </c>
      <c r="AX80" s="170">
        <v>78500000</v>
      </c>
      <c r="AY80" s="170">
        <v>92800000</v>
      </c>
      <c r="AZ80" s="170">
        <v>131700000</v>
      </c>
      <c r="BA80" s="170">
        <v>169500000</v>
      </c>
      <c r="BB80" s="170">
        <v>170100000</v>
      </c>
      <c r="BC80" s="170">
        <v>247600000</v>
      </c>
      <c r="BD80" s="170">
        <v>395500000</v>
      </c>
      <c r="BE80" s="170">
        <v>458600000</v>
      </c>
      <c r="BF80" s="170">
        <v>592600000</v>
      </c>
      <c r="BG80" s="170">
        <v>521900000</v>
      </c>
    </row>
    <row r="81" spans="1:60" x14ac:dyDescent="0.3">
      <c r="A81" s="170" t="s">
        <v>286</v>
      </c>
      <c r="B81" s="170" t="s">
        <v>287</v>
      </c>
      <c r="C81" s="170" t="s">
        <v>440</v>
      </c>
      <c r="D81" s="170" t="s">
        <v>441</v>
      </c>
      <c r="AL81" s="170">
        <v>400000.00599999999</v>
      </c>
      <c r="AM81" s="170">
        <v>400000.00599999999</v>
      </c>
      <c r="AN81" s="170">
        <v>28500000</v>
      </c>
      <c r="AO81" s="170">
        <v>350500000</v>
      </c>
      <c r="AP81" s="170">
        <v>294500000</v>
      </c>
      <c r="AQ81" s="170">
        <v>315200012.19999999</v>
      </c>
      <c r="AR81" s="170">
        <v>208500000</v>
      </c>
      <c r="AS81" s="170">
        <v>139199996.90000001</v>
      </c>
      <c r="AT81" s="170">
        <v>149199996.90000001</v>
      </c>
      <c r="AU81" s="170">
        <v>140300003.09999999</v>
      </c>
      <c r="AV81" s="170">
        <v>222399993.90000001</v>
      </c>
      <c r="AW81" s="170">
        <v>256700012.20000002</v>
      </c>
      <c r="AX81" s="170">
        <v>198600000</v>
      </c>
      <c r="AY81" s="170">
        <v>268200000</v>
      </c>
      <c r="AZ81" s="170">
        <v>288300000</v>
      </c>
      <c r="BA81" s="170">
        <v>583300000</v>
      </c>
      <c r="BB81" s="170">
        <v>503800000</v>
      </c>
      <c r="BC81" s="170">
        <v>575300000</v>
      </c>
      <c r="BD81" s="170">
        <v>890600000</v>
      </c>
      <c r="BE81" s="170">
        <v>1053100000</v>
      </c>
      <c r="BF81" s="170">
        <v>1213500000</v>
      </c>
      <c r="BG81" s="170">
        <v>1231300000</v>
      </c>
    </row>
    <row r="82" spans="1:60" x14ac:dyDescent="0.3">
      <c r="A82" s="170" t="s">
        <v>286</v>
      </c>
      <c r="B82" s="170" t="s">
        <v>287</v>
      </c>
      <c r="C82" s="170" t="s">
        <v>442</v>
      </c>
      <c r="D82" s="170" t="s">
        <v>443</v>
      </c>
      <c r="AL82" s="170">
        <v>2.4569462688678986E-3</v>
      </c>
      <c r="AM82" s="170">
        <v>2.6788825147993152E-3</v>
      </c>
      <c r="AN82" s="170">
        <v>0.20397007930308098</v>
      </c>
      <c r="AO82" s="170">
        <v>2.3751662850971025</v>
      </c>
      <c r="AP82" s="170">
        <v>2.0844521755439369</v>
      </c>
      <c r="AQ82" s="170">
        <v>2.0706852263336151</v>
      </c>
      <c r="AR82" s="170">
        <v>1.7176772418901822</v>
      </c>
      <c r="AS82" s="170">
        <v>1.0928913037747312</v>
      </c>
      <c r="AT82" s="170">
        <v>1.2076258105128923</v>
      </c>
      <c r="AU82" s="170">
        <v>0.96129304756561318</v>
      </c>
      <c r="AV82" s="170">
        <v>1.2476552801799734</v>
      </c>
      <c r="AW82" s="170">
        <v>1.1092584282925351</v>
      </c>
      <c r="AX82" s="170">
        <v>0.65739621406209903</v>
      </c>
      <c r="AY82" s="170">
        <v>0.72561358249965302</v>
      </c>
      <c r="AZ82" s="170">
        <v>0.63676474409074035</v>
      </c>
      <c r="BA82" s="170">
        <v>0.96013019547610445</v>
      </c>
      <c r="BB82" s="170">
        <v>1.0238035966828236</v>
      </c>
      <c r="BC82" s="170">
        <v>1.0418150740441925</v>
      </c>
      <c r="BD82" s="170">
        <v>1.4909283578988533</v>
      </c>
      <c r="BE82" s="170">
        <v>1.6554155844014065</v>
      </c>
      <c r="BF82" s="170">
        <v>1.660108777863313</v>
      </c>
      <c r="BG82" s="170">
        <v>1.6171685354204577</v>
      </c>
    </row>
    <row r="83" spans="1:60" x14ac:dyDescent="0.3">
      <c r="A83" s="170" t="s">
        <v>286</v>
      </c>
      <c r="B83" s="170" t="s">
        <v>287</v>
      </c>
      <c r="C83" s="170" t="s">
        <v>444</v>
      </c>
      <c r="D83" s="170" t="s">
        <v>445</v>
      </c>
    </row>
    <row r="84" spans="1:60" x14ac:dyDescent="0.3">
      <c r="A84" s="170" t="s">
        <v>286</v>
      </c>
      <c r="B84" s="170" t="s">
        <v>287</v>
      </c>
      <c r="C84" s="170" t="s">
        <v>446</v>
      </c>
      <c r="D84" s="170" t="s">
        <v>447</v>
      </c>
    </row>
    <row r="85" spans="1:60" x14ac:dyDescent="0.3">
      <c r="A85" s="170" t="s">
        <v>286</v>
      </c>
      <c r="B85" s="170" t="s">
        <v>287</v>
      </c>
      <c r="C85" s="170" t="s">
        <v>448</v>
      </c>
      <c r="D85" s="170" t="s">
        <v>449</v>
      </c>
    </row>
    <row r="86" spans="1:60" x14ac:dyDescent="0.3">
      <c r="A86" s="170" t="s">
        <v>286</v>
      </c>
      <c r="B86" s="170" t="s">
        <v>287</v>
      </c>
      <c r="C86" s="170" t="s">
        <v>450</v>
      </c>
      <c r="D86" s="170" t="s">
        <v>451</v>
      </c>
      <c r="BG86" s="170">
        <v>67</v>
      </c>
      <c r="BH86" s="170">
        <v>62</v>
      </c>
    </row>
    <row r="87" spans="1:60" x14ac:dyDescent="0.3">
      <c r="A87" s="170" t="s">
        <v>286</v>
      </c>
      <c r="B87" s="170" t="s">
        <v>287</v>
      </c>
      <c r="C87" s="170" t="s">
        <v>452</v>
      </c>
      <c r="D87" s="170" t="s">
        <v>453</v>
      </c>
    </row>
    <row r="88" spans="1:60" x14ac:dyDescent="0.3">
      <c r="A88" s="170" t="s">
        <v>286</v>
      </c>
      <c r="B88" s="170" t="s">
        <v>287</v>
      </c>
      <c r="C88" s="170" t="s">
        <v>454</v>
      </c>
      <c r="D88" s="170" t="s">
        <v>455</v>
      </c>
    </row>
    <row r="89" spans="1:60" x14ac:dyDescent="0.3">
      <c r="A89" s="170" t="s">
        <v>286</v>
      </c>
      <c r="B89" s="170" t="s">
        <v>287</v>
      </c>
      <c r="C89" s="170" t="s">
        <v>456</v>
      </c>
      <c r="D89" s="170" t="s">
        <v>457</v>
      </c>
    </row>
    <row r="90" spans="1:60" x14ac:dyDescent="0.3">
      <c r="A90" s="170" t="s">
        <v>286</v>
      </c>
      <c r="B90" s="170" t="s">
        <v>287</v>
      </c>
      <c r="C90" s="170" t="s">
        <v>458</v>
      </c>
      <c r="D90" s="170" t="s">
        <v>459</v>
      </c>
      <c r="AK90" s="170">
        <v>20000</v>
      </c>
      <c r="AL90" s="170">
        <v>50000</v>
      </c>
      <c r="AM90" s="170">
        <v>20000</v>
      </c>
      <c r="AN90" s="170">
        <v>30000</v>
      </c>
    </row>
    <row r="91" spans="1:60" x14ac:dyDescent="0.3">
      <c r="A91" s="170" t="s">
        <v>286</v>
      </c>
      <c r="B91" s="170" t="s">
        <v>287</v>
      </c>
      <c r="C91" s="170" t="s">
        <v>460</v>
      </c>
      <c r="D91" s="170" t="s">
        <v>461</v>
      </c>
      <c r="AJ91" s="170">
        <v>130000</v>
      </c>
      <c r="AK91" s="170">
        <v>160000</v>
      </c>
      <c r="AL91" s="170">
        <v>240000</v>
      </c>
      <c r="AM91" s="170">
        <v>110000</v>
      </c>
      <c r="AN91" s="170">
        <v>3110000</v>
      </c>
      <c r="AO91" s="170">
        <v>2050000</v>
      </c>
      <c r="AP91" s="170">
        <v>280000</v>
      </c>
      <c r="AQ91" s="170">
        <v>240000</v>
      </c>
      <c r="AR91" s="170">
        <v>50000</v>
      </c>
      <c r="AS91" s="170">
        <v>80000</v>
      </c>
      <c r="AT91" s="170">
        <v>240000</v>
      </c>
      <c r="AU91" s="170">
        <v>450000</v>
      </c>
      <c r="AV91" s="170">
        <v>600000</v>
      </c>
      <c r="AW91" s="170">
        <v>670000</v>
      </c>
      <c r="AX91" s="170">
        <v>1890000</v>
      </c>
      <c r="AY91" s="170">
        <v>560000</v>
      </c>
      <c r="AZ91" s="170">
        <v>1370000</v>
      </c>
      <c r="BA91" s="170">
        <v>880000</v>
      </c>
      <c r="BB91" s="170">
        <v>1030000</v>
      </c>
      <c r="BC91" s="170">
        <v>5910000</v>
      </c>
      <c r="BD91" s="170">
        <v>920000</v>
      </c>
      <c r="BE91" s="170">
        <v>1140000</v>
      </c>
      <c r="BF91" s="170">
        <v>1160000</v>
      </c>
      <c r="BG91" s="170">
        <v>3340000</v>
      </c>
    </row>
    <row r="92" spans="1:60" x14ac:dyDescent="0.3">
      <c r="A92" s="170" t="s">
        <v>286</v>
      </c>
      <c r="B92" s="170" t="s">
        <v>287</v>
      </c>
      <c r="C92" s="170" t="s">
        <v>462</v>
      </c>
      <c r="D92" s="170" t="s">
        <v>463</v>
      </c>
      <c r="AO92" s="170">
        <v>70000</v>
      </c>
      <c r="AP92" s="170">
        <v>10000</v>
      </c>
      <c r="AW92" s="170">
        <v>20000</v>
      </c>
      <c r="AX92" s="170">
        <v>10000</v>
      </c>
      <c r="AY92" s="170">
        <v>10000</v>
      </c>
      <c r="AZ92" s="170">
        <v>150000</v>
      </c>
      <c r="BA92" s="170">
        <v>90000</v>
      </c>
      <c r="BB92" s="170">
        <v>30000</v>
      </c>
      <c r="BC92" s="170">
        <v>120000</v>
      </c>
      <c r="BD92" s="170">
        <v>50000</v>
      </c>
      <c r="BE92" s="170">
        <v>60000</v>
      </c>
      <c r="BF92" s="170">
        <v>10000</v>
      </c>
    </row>
    <row r="93" spans="1:60" x14ac:dyDescent="0.3">
      <c r="A93" s="170" t="s">
        <v>286</v>
      </c>
      <c r="B93" s="170" t="s">
        <v>287</v>
      </c>
      <c r="C93" s="170" t="s">
        <v>464</v>
      </c>
      <c r="D93" s="170" t="s">
        <v>465</v>
      </c>
      <c r="AL93" s="170">
        <v>20000</v>
      </c>
      <c r="AM93" s="170">
        <v>180000</v>
      </c>
      <c r="AQ93" s="170">
        <v>200000</v>
      </c>
      <c r="AR93" s="170">
        <v>100000</v>
      </c>
      <c r="AS93" s="170">
        <v>90000</v>
      </c>
      <c r="AT93" s="170">
        <v>60000</v>
      </c>
      <c r="AU93" s="170">
        <v>60000</v>
      </c>
      <c r="AV93" s="170">
        <v>80000</v>
      </c>
      <c r="AW93" s="170">
        <v>210000</v>
      </c>
      <c r="AX93" s="170">
        <v>220000</v>
      </c>
      <c r="AY93" s="170">
        <v>130000</v>
      </c>
      <c r="AZ93" s="170">
        <v>470000</v>
      </c>
      <c r="BA93" s="170">
        <v>40000</v>
      </c>
      <c r="BD93" s="170">
        <v>80000</v>
      </c>
      <c r="BE93" s="170">
        <v>80000</v>
      </c>
      <c r="BF93" s="170">
        <v>260000</v>
      </c>
      <c r="BG93" s="170">
        <v>140000</v>
      </c>
    </row>
    <row r="94" spans="1:60" x14ac:dyDescent="0.3">
      <c r="A94" s="170" t="s">
        <v>286</v>
      </c>
      <c r="B94" s="170" t="s">
        <v>287</v>
      </c>
      <c r="C94" s="170" t="s">
        <v>466</v>
      </c>
      <c r="D94" s="170" t="s">
        <v>467</v>
      </c>
      <c r="AM94" s="170">
        <v>8420000</v>
      </c>
      <c r="AN94" s="170">
        <v>51930000</v>
      </c>
      <c r="AO94" s="170">
        <v>11470000</v>
      </c>
      <c r="AP94" s="170">
        <v>6700000</v>
      </c>
      <c r="AQ94" s="170">
        <v>3930000</v>
      </c>
      <c r="AR94" s="170">
        <v>6030000</v>
      </c>
      <c r="AS94" s="170">
        <v>1470000</v>
      </c>
      <c r="AT94" s="170">
        <v>3200000</v>
      </c>
      <c r="AU94" s="170">
        <v>1290000</v>
      </c>
      <c r="AV94" s="170">
        <v>990000</v>
      </c>
      <c r="AW94" s="170">
        <v>480000</v>
      </c>
      <c r="AX94" s="170">
        <v>6390000</v>
      </c>
      <c r="AY94" s="170">
        <v>15470000</v>
      </c>
      <c r="AZ94" s="170">
        <v>6890000</v>
      </c>
      <c r="BA94" s="170">
        <v>17380000</v>
      </c>
      <c r="BB94" s="170">
        <v>11130000</v>
      </c>
      <c r="BC94" s="170">
        <v>15230000</v>
      </c>
      <c r="BD94" s="170">
        <v>15480000</v>
      </c>
      <c r="BE94" s="170">
        <v>20080000</v>
      </c>
      <c r="BF94" s="170">
        <v>18730000</v>
      </c>
      <c r="BG94" s="170">
        <v>27620000</v>
      </c>
    </row>
    <row r="95" spans="1:60" x14ac:dyDescent="0.3">
      <c r="A95" s="170" t="s">
        <v>286</v>
      </c>
      <c r="B95" s="170" t="s">
        <v>287</v>
      </c>
      <c r="C95" s="170" t="s">
        <v>468</v>
      </c>
      <c r="D95" s="170" t="s">
        <v>469</v>
      </c>
      <c r="AM95" s="170">
        <v>1770000</v>
      </c>
      <c r="AN95" s="170">
        <v>350000</v>
      </c>
      <c r="AO95" s="170">
        <v>5000000</v>
      </c>
      <c r="AP95" s="170">
        <v>1030000</v>
      </c>
      <c r="AQ95" s="170">
        <v>740000</v>
      </c>
      <c r="AR95" s="170">
        <v>460000</v>
      </c>
      <c r="AS95" s="170">
        <v>210000</v>
      </c>
      <c r="AT95" s="170">
        <v>1160000</v>
      </c>
      <c r="AU95" s="170">
        <v>1830000</v>
      </c>
      <c r="AV95" s="170">
        <v>1870000</v>
      </c>
      <c r="AW95" s="170">
        <v>2660000</v>
      </c>
      <c r="AX95" s="170">
        <v>2750000</v>
      </c>
      <c r="AY95" s="170">
        <v>2750000</v>
      </c>
      <c r="AZ95" s="170">
        <v>2800000</v>
      </c>
      <c r="BA95" s="170">
        <v>2640000</v>
      </c>
      <c r="BB95" s="170">
        <v>2330000</v>
      </c>
      <c r="BC95" s="170">
        <v>830000</v>
      </c>
      <c r="BD95" s="170">
        <v>300000</v>
      </c>
      <c r="BE95" s="170">
        <v>400000</v>
      </c>
      <c r="BF95" s="170">
        <v>500000</v>
      </c>
      <c r="BG95" s="170">
        <v>610000</v>
      </c>
    </row>
    <row r="96" spans="1:60" x14ac:dyDescent="0.3">
      <c r="A96" s="170" t="s">
        <v>286</v>
      </c>
      <c r="B96" s="170" t="s">
        <v>287</v>
      </c>
      <c r="C96" s="170" t="s">
        <v>470</v>
      </c>
      <c r="D96" s="170" t="s">
        <v>471</v>
      </c>
      <c r="AX96" s="170">
        <v>1190000</v>
      </c>
      <c r="AY96" s="170">
        <v>1710000</v>
      </c>
      <c r="AZ96" s="170">
        <v>1450000</v>
      </c>
      <c r="BA96" s="170">
        <v>1700000</v>
      </c>
      <c r="BB96" s="170">
        <v>1500000</v>
      </c>
      <c r="BC96" s="170">
        <v>1650000</v>
      </c>
      <c r="BD96" s="170">
        <v>1780000</v>
      </c>
      <c r="BE96" s="170">
        <v>1180000</v>
      </c>
      <c r="BF96" s="170">
        <v>1320000</v>
      </c>
      <c r="BG96" s="170">
        <v>1230000</v>
      </c>
    </row>
    <row r="97" spans="1:59" x14ac:dyDescent="0.3">
      <c r="A97" s="170" t="s">
        <v>286</v>
      </c>
      <c r="B97" s="170" t="s">
        <v>287</v>
      </c>
      <c r="C97" s="170" t="s">
        <v>472</v>
      </c>
      <c r="D97" s="170" t="s">
        <v>473</v>
      </c>
      <c r="AJ97" s="170">
        <v>184000000</v>
      </c>
      <c r="AK97" s="170">
        <v>244000000</v>
      </c>
      <c r="AL97" s="170">
        <v>109450000</v>
      </c>
      <c r="AM97" s="170">
        <v>77710000</v>
      </c>
      <c r="AN97" s="170">
        <v>136030000</v>
      </c>
      <c r="AO97" s="170">
        <v>17880000</v>
      </c>
      <c r="AP97" s="170">
        <v>8550000</v>
      </c>
      <c r="AQ97" s="170">
        <v>6670000</v>
      </c>
      <c r="AR97" s="170">
        <v>6430000</v>
      </c>
      <c r="AS97" s="170">
        <v>4450000</v>
      </c>
      <c r="AT97" s="170">
        <v>6110000</v>
      </c>
      <c r="AU97" s="170">
        <v>6820000</v>
      </c>
      <c r="AV97" s="170">
        <v>8490000</v>
      </c>
      <c r="AW97" s="170">
        <v>12580000</v>
      </c>
      <c r="AX97" s="170">
        <v>13920000</v>
      </c>
      <c r="AY97" s="170">
        <v>16010000.000000002</v>
      </c>
      <c r="AZ97" s="170">
        <v>18890000</v>
      </c>
      <c r="BA97" s="170">
        <v>21300000</v>
      </c>
      <c r="BB97" s="170">
        <v>21660000</v>
      </c>
      <c r="BC97" s="170">
        <v>17960000</v>
      </c>
      <c r="BD97" s="170">
        <v>17640000</v>
      </c>
      <c r="BE97" s="170">
        <v>15710000</v>
      </c>
      <c r="BF97" s="170">
        <v>13760000</v>
      </c>
      <c r="BG97" s="170">
        <v>14020000</v>
      </c>
    </row>
    <row r="98" spans="1:59" x14ac:dyDescent="0.3">
      <c r="A98" s="170" t="s">
        <v>286</v>
      </c>
      <c r="B98" s="170" t="s">
        <v>287</v>
      </c>
      <c r="C98" s="170" t="s">
        <v>474</v>
      </c>
      <c r="D98" s="170" t="s">
        <v>475</v>
      </c>
      <c r="AK98" s="170">
        <v>30000</v>
      </c>
      <c r="AM98" s="170">
        <v>30000</v>
      </c>
      <c r="AN98" s="170">
        <v>220000</v>
      </c>
      <c r="AO98" s="170">
        <v>1260000</v>
      </c>
      <c r="AP98" s="170">
        <v>700000</v>
      </c>
      <c r="AQ98" s="170">
        <v>860000</v>
      </c>
      <c r="AR98" s="170">
        <v>480000</v>
      </c>
      <c r="AS98" s="170">
        <v>1060000</v>
      </c>
      <c r="AT98" s="170">
        <v>660000</v>
      </c>
      <c r="AU98" s="170">
        <v>980000</v>
      </c>
      <c r="AV98" s="170">
        <v>390000</v>
      </c>
      <c r="AW98" s="170">
        <v>560000</v>
      </c>
      <c r="AX98" s="170">
        <v>790000</v>
      </c>
      <c r="AY98" s="170">
        <v>610000</v>
      </c>
      <c r="AZ98" s="170">
        <v>880000</v>
      </c>
      <c r="BA98" s="170">
        <v>1190000</v>
      </c>
      <c r="BB98" s="170">
        <v>1580000</v>
      </c>
      <c r="BC98" s="170">
        <v>2110000</v>
      </c>
      <c r="BD98" s="170">
        <v>1710000</v>
      </c>
      <c r="BE98" s="170">
        <v>2040000</v>
      </c>
      <c r="BF98" s="170">
        <v>860000</v>
      </c>
      <c r="BG98" s="170">
        <v>850000</v>
      </c>
    </row>
    <row r="99" spans="1:59" x14ac:dyDescent="0.3">
      <c r="A99" s="170" t="s">
        <v>286</v>
      </c>
      <c r="B99" s="170" t="s">
        <v>287</v>
      </c>
      <c r="C99" s="170" t="s">
        <v>476</v>
      </c>
      <c r="D99" s="170" t="s">
        <v>477</v>
      </c>
      <c r="AN99" s="170">
        <v>250000</v>
      </c>
      <c r="AO99" s="170">
        <v>250000</v>
      </c>
      <c r="AR99" s="170">
        <v>50000</v>
      </c>
      <c r="AS99" s="170">
        <v>30000</v>
      </c>
      <c r="AU99" s="170">
        <v>20000</v>
      </c>
      <c r="AV99" s="170">
        <v>30000</v>
      </c>
      <c r="AW99" s="170">
        <v>30000</v>
      </c>
      <c r="AX99" s="170">
        <v>1760000</v>
      </c>
      <c r="AZ99" s="170">
        <v>150000</v>
      </c>
      <c r="BA99" s="170">
        <v>130000</v>
      </c>
      <c r="BB99" s="170">
        <v>770000</v>
      </c>
      <c r="BC99" s="170">
        <v>260000</v>
      </c>
      <c r="BD99" s="170">
        <v>180000</v>
      </c>
      <c r="BE99" s="170">
        <v>110000</v>
      </c>
      <c r="BF99" s="170">
        <v>150000</v>
      </c>
      <c r="BG99" s="170">
        <v>90000</v>
      </c>
    </row>
    <row r="100" spans="1:59" x14ac:dyDescent="0.3">
      <c r="A100" s="170" t="s">
        <v>286</v>
      </c>
      <c r="B100" s="170" t="s">
        <v>287</v>
      </c>
      <c r="C100" s="170" t="s">
        <v>478</v>
      </c>
      <c r="D100" s="170" t="s">
        <v>479</v>
      </c>
      <c r="AO100" s="170">
        <v>340000</v>
      </c>
      <c r="AP100" s="170">
        <v>230000</v>
      </c>
      <c r="AQ100" s="170">
        <v>20000</v>
      </c>
      <c r="AT100" s="170">
        <v>10000</v>
      </c>
      <c r="AU100" s="170">
        <v>140000</v>
      </c>
      <c r="AV100" s="170">
        <v>50000</v>
      </c>
      <c r="AW100" s="170">
        <v>160000</v>
      </c>
      <c r="AX100" s="170">
        <v>10000</v>
      </c>
      <c r="AZ100" s="170">
        <v>100000</v>
      </c>
      <c r="BA100" s="170">
        <v>170000</v>
      </c>
      <c r="BB100" s="170">
        <v>370000</v>
      </c>
      <c r="BC100" s="170">
        <v>370000</v>
      </c>
      <c r="BD100" s="170">
        <v>410000</v>
      </c>
      <c r="BE100" s="170">
        <v>360000</v>
      </c>
      <c r="BF100" s="170">
        <v>380000</v>
      </c>
      <c r="BG100" s="170">
        <v>390000</v>
      </c>
    </row>
    <row r="101" spans="1:59" x14ac:dyDescent="0.3">
      <c r="A101" s="170" t="s">
        <v>286</v>
      </c>
      <c r="B101" s="170" t="s">
        <v>287</v>
      </c>
      <c r="C101" s="170" t="s">
        <v>480</v>
      </c>
      <c r="D101" s="170" t="s">
        <v>481</v>
      </c>
      <c r="AK101" s="170">
        <v>20000</v>
      </c>
      <c r="AL101" s="170">
        <v>440000</v>
      </c>
      <c r="AM101" s="170">
        <v>480000</v>
      </c>
      <c r="AN101" s="170">
        <v>1040000</v>
      </c>
      <c r="AO101" s="170">
        <v>1000000</v>
      </c>
      <c r="AP101" s="170">
        <v>880000</v>
      </c>
      <c r="AQ101" s="170">
        <v>6890000</v>
      </c>
      <c r="AR101" s="170">
        <v>1300000</v>
      </c>
      <c r="AS101" s="170">
        <v>1200000</v>
      </c>
      <c r="AT101" s="170">
        <v>1130000</v>
      </c>
      <c r="AU101" s="170">
        <v>2820000</v>
      </c>
      <c r="AV101" s="170">
        <v>3790000</v>
      </c>
      <c r="AW101" s="170">
        <v>4380000</v>
      </c>
      <c r="AX101" s="170">
        <v>3760000</v>
      </c>
      <c r="AY101" s="170">
        <v>5090000</v>
      </c>
      <c r="AZ101" s="170">
        <v>1200000</v>
      </c>
      <c r="BA101" s="170">
        <v>1490000</v>
      </c>
      <c r="BB101" s="170">
        <v>4530000</v>
      </c>
      <c r="BC101" s="170">
        <v>4130000</v>
      </c>
      <c r="BD101" s="170">
        <v>970000</v>
      </c>
      <c r="BE101" s="170">
        <v>3870000</v>
      </c>
      <c r="BF101" s="170">
        <v>3150000</v>
      </c>
      <c r="BG101" s="170">
        <v>2650000</v>
      </c>
    </row>
    <row r="102" spans="1:59" x14ac:dyDescent="0.3">
      <c r="A102" s="170" t="s">
        <v>286</v>
      </c>
      <c r="B102" s="170" t="s">
        <v>287</v>
      </c>
      <c r="C102" s="170" t="s">
        <v>482</v>
      </c>
      <c r="D102" s="170" t="s">
        <v>483</v>
      </c>
      <c r="AL102" s="170">
        <v>170000</v>
      </c>
      <c r="AM102" s="170">
        <v>910000</v>
      </c>
      <c r="AN102" s="170">
        <v>980000</v>
      </c>
      <c r="AO102" s="170">
        <v>1900000</v>
      </c>
      <c r="AP102" s="170">
        <v>1740000</v>
      </c>
      <c r="AQ102" s="170">
        <v>800000</v>
      </c>
      <c r="AR102" s="170">
        <v>580000</v>
      </c>
      <c r="AS102" s="170">
        <v>210000</v>
      </c>
      <c r="AT102" s="170">
        <v>130000</v>
      </c>
      <c r="AU102" s="170">
        <v>90000</v>
      </c>
      <c r="AV102" s="170">
        <v>70000</v>
      </c>
      <c r="AW102" s="170">
        <v>200000</v>
      </c>
      <c r="AX102" s="170">
        <v>110000</v>
      </c>
      <c r="AZ102" s="170">
        <v>820000</v>
      </c>
      <c r="BA102" s="170">
        <v>1090000</v>
      </c>
      <c r="BB102" s="170">
        <v>610000</v>
      </c>
      <c r="BC102" s="170">
        <v>370000</v>
      </c>
      <c r="BD102" s="170">
        <v>120000</v>
      </c>
      <c r="BE102" s="170">
        <v>880000</v>
      </c>
      <c r="BF102" s="170">
        <v>1020000</v>
      </c>
      <c r="BG102" s="170">
        <v>780000</v>
      </c>
    </row>
    <row r="103" spans="1:59" x14ac:dyDescent="0.3">
      <c r="A103" s="170" t="s">
        <v>286</v>
      </c>
      <c r="B103" s="170" t="s">
        <v>287</v>
      </c>
      <c r="C103" s="170" t="s">
        <v>484</v>
      </c>
      <c r="D103" s="170" t="s">
        <v>485</v>
      </c>
      <c r="AQ103" s="170">
        <v>70000</v>
      </c>
      <c r="AR103" s="170">
        <v>30000</v>
      </c>
      <c r="AS103" s="170">
        <v>70000</v>
      </c>
      <c r="AU103" s="170">
        <v>10000</v>
      </c>
      <c r="AV103" s="170">
        <v>30000</v>
      </c>
      <c r="AW103" s="170">
        <v>50000</v>
      </c>
      <c r="AX103" s="170">
        <v>260000</v>
      </c>
      <c r="AY103" s="170">
        <v>50000</v>
      </c>
      <c r="AZ103" s="170">
        <v>140000</v>
      </c>
      <c r="BA103" s="170">
        <v>300000</v>
      </c>
      <c r="BB103" s="170">
        <v>140000</v>
      </c>
      <c r="BC103" s="170">
        <v>110000</v>
      </c>
      <c r="BD103" s="170">
        <v>170000</v>
      </c>
      <c r="BE103" s="170">
        <v>150000</v>
      </c>
      <c r="BF103" s="170">
        <v>420000</v>
      </c>
      <c r="BG103" s="170">
        <v>440000</v>
      </c>
    </row>
    <row r="104" spans="1:59" x14ac:dyDescent="0.3">
      <c r="A104" s="170" t="s">
        <v>286</v>
      </c>
      <c r="B104" s="170" t="s">
        <v>287</v>
      </c>
      <c r="C104" s="170" t="s">
        <v>486</v>
      </c>
      <c r="D104" s="170" t="s">
        <v>487</v>
      </c>
      <c r="AN104" s="170">
        <v>240000</v>
      </c>
      <c r="AO104" s="170">
        <v>30000</v>
      </c>
      <c r="AT104" s="170">
        <v>40000</v>
      </c>
      <c r="AU104" s="170">
        <v>60000</v>
      </c>
      <c r="AV104" s="170">
        <v>130000</v>
      </c>
      <c r="AW104" s="170">
        <v>70000</v>
      </c>
      <c r="AX104" s="170">
        <v>30000</v>
      </c>
      <c r="AY104" s="170">
        <v>270000</v>
      </c>
      <c r="AZ104" s="170">
        <v>180000</v>
      </c>
      <c r="BA104" s="170">
        <v>640000</v>
      </c>
      <c r="BB104" s="170">
        <v>530000</v>
      </c>
      <c r="BC104" s="170">
        <v>30000</v>
      </c>
      <c r="BD104" s="170">
        <v>390000</v>
      </c>
      <c r="BE104" s="170">
        <v>40000</v>
      </c>
    </row>
    <row r="105" spans="1:59" x14ac:dyDescent="0.3">
      <c r="A105" s="170" t="s">
        <v>286</v>
      </c>
      <c r="B105" s="170" t="s">
        <v>287</v>
      </c>
      <c r="C105" s="170" t="s">
        <v>488</v>
      </c>
      <c r="D105" s="170" t="s">
        <v>489</v>
      </c>
      <c r="BC105" s="170">
        <v>80000</v>
      </c>
      <c r="BF105" s="170">
        <v>110000</v>
      </c>
      <c r="BG105" s="170">
        <v>200000</v>
      </c>
    </row>
    <row r="106" spans="1:59" x14ac:dyDescent="0.3">
      <c r="A106" s="170" t="s">
        <v>286</v>
      </c>
      <c r="B106" s="170" t="s">
        <v>287</v>
      </c>
      <c r="C106" s="170" t="s">
        <v>490</v>
      </c>
      <c r="D106" s="170" t="s">
        <v>491</v>
      </c>
      <c r="AK106" s="170">
        <v>3190000</v>
      </c>
      <c r="AL106" s="170">
        <v>630000</v>
      </c>
      <c r="AM106" s="170">
        <v>10000</v>
      </c>
      <c r="AN106" s="170">
        <v>10000</v>
      </c>
      <c r="AO106" s="170">
        <v>30000</v>
      </c>
      <c r="AP106" s="170">
        <v>10000</v>
      </c>
      <c r="AQ106" s="170">
        <v>10000</v>
      </c>
      <c r="AR106" s="170">
        <v>10000</v>
      </c>
      <c r="AS106" s="170">
        <v>40000</v>
      </c>
      <c r="AT106" s="170">
        <v>70000</v>
      </c>
      <c r="AV106" s="170">
        <v>300000</v>
      </c>
      <c r="AW106" s="170">
        <v>90000</v>
      </c>
      <c r="AX106" s="170">
        <v>50000</v>
      </c>
      <c r="AY106" s="170">
        <v>90000</v>
      </c>
      <c r="AZ106" s="170">
        <v>130000</v>
      </c>
      <c r="BA106" s="170">
        <v>350000</v>
      </c>
      <c r="BB106" s="170">
        <v>220000</v>
      </c>
      <c r="BC106" s="170">
        <v>130000</v>
      </c>
      <c r="BD106" s="170">
        <v>120000</v>
      </c>
      <c r="BE106" s="170">
        <v>240000</v>
      </c>
      <c r="BF106" s="170">
        <v>230000</v>
      </c>
      <c r="BG106" s="170">
        <v>140000</v>
      </c>
    </row>
    <row r="107" spans="1:59" x14ac:dyDescent="0.3">
      <c r="A107" s="170" t="s">
        <v>286</v>
      </c>
      <c r="B107" s="170" t="s">
        <v>287</v>
      </c>
      <c r="C107" s="170" t="s">
        <v>492</v>
      </c>
      <c r="D107" s="170" t="s">
        <v>493</v>
      </c>
      <c r="AL107" s="170">
        <v>40000</v>
      </c>
      <c r="AM107" s="170">
        <v>210000</v>
      </c>
      <c r="AN107" s="170">
        <v>130000</v>
      </c>
      <c r="AO107" s="170">
        <v>240000</v>
      </c>
      <c r="AP107" s="170">
        <v>250000</v>
      </c>
      <c r="AQ107" s="170">
        <v>110000</v>
      </c>
      <c r="AR107" s="170">
        <v>90000</v>
      </c>
      <c r="AS107" s="170">
        <v>210000</v>
      </c>
      <c r="AT107" s="170">
        <v>260000</v>
      </c>
      <c r="AU107" s="170">
        <v>190000</v>
      </c>
      <c r="AV107" s="170">
        <v>210000</v>
      </c>
      <c r="AW107" s="170">
        <v>230000</v>
      </c>
      <c r="AX107" s="170">
        <v>410000</v>
      </c>
      <c r="AY107" s="170">
        <v>160000</v>
      </c>
      <c r="AZ107" s="170">
        <v>370000</v>
      </c>
      <c r="BA107" s="170">
        <v>420000</v>
      </c>
      <c r="BB107" s="170">
        <v>570000</v>
      </c>
      <c r="BC107" s="170">
        <v>1390000</v>
      </c>
      <c r="BD107" s="170">
        <v>460000</v>
      </c>
      <c r="BE107" s="170">
        <v>840000</v>
      </c>
      <c r="BF107" s="170">
        <v>1000000</v>
      </c>
      <c r="BG107" s="170">
        <v>750000</v>
      </c>
    </row>
    <row r="108" spans="1:59" x14ac:dyDescent="0.3">
      <c r="A108" s="170" t="s">
        <v>286</v>
      </c>
      <c r="B108" s="170" t="s">
        <v>287</v>
      </c>
      <c r="C108" s="170" t="s">
        <v>494</v>
      </c>
      <c r="D108" s="170" t="s">
        <v>495</v>
      </c>
      <c r="AK108" s="170">
        <v>10000</v>
      </c>
      <c r="AL108" s="170">
        <v>10000</v>
      </c>
      <c r="AM108" s="170">
        <v>30000</v>
      </c>
      <c r="AN108" s="170">
        <v>90000</v>
      </c>
      <c r="AO108" s="170">
        <v>30000</v>
      </c>
      <c r="AP108" s="170">
        <v>30000</v>
      </c>
      <c r="AQ108" s="170">
        <v>20000</v>
      </c>
      <c r="AR108" s="170">
        <v>20000</v>
      </c>
      <c r="AS108" s="170">
        <v>170000</v>
      </c>
      <c r="AT108" s="170">
        <v>30000</v>
      </c>
      <c r="AU108" s="170">
        <v>140000</v>
      </c>
      <c r="AV108" s="170">
        <v>120000</v>
      </c>
      <c r="AW108" s="170">
        <v>140000</v>
      </c>
      <c r="AX108" s="170">
        <v>30000</v>
      </c>
      <c r="AY108" s="170">
        <v>30000</v>
      </c>
      <c r="AZ108" s="170">
        <v>50000</v>
      </c>
      <c r="BA108" s="170">
        <v>440000</v>
      </c>
      <c r="BB108" s="170">
        <v>50000</v>
      </c>
      <c r="BC108" s="170">
        <v>90000</v>
      </c>
      <c r="BD108" s="170">
        <v>250000</v>
      </c>
      <c r="BE108" s="170">
        <v>260000</v>
      </c>
      <c r="BF108" s="170">
        <v>190000</v>
      </c>
      <c r="BG108" s="170">
        <v>640000</v>
      </c>
    </row>
    <row r="109" spans="1:59" x14ac:dyDescent="0.3">
      <c r="A109" s="170" t="s">
        <v>286</v>
      </c>
      <c r="B109" s="170" t="s">
        <v>287</v>
      </c>
      <c r="C109" s="170" t="s">
        <v>496</v>
      </c>
      <c r="D109" s="170" t="s">
        <v>497</v>
      </c>
      <c r="AK109" s="170">
        <v>150000</v>
      </c>
      <c r="AL109" s="170">
        <v>80000</v>
      </c>
      <c r="AN109" s="170">
        <v>10000</v>
      </c>
      <c r="AO109" s="170">
        <v>150000</v>
      </c>
      <c r="AP109" s="170">
        <v>100000</v>
      </c>
      <c r="AQ109" s="170">
        <v>140000</v>
      </c>
      <c r="AR109" s="170">
        <v>60000</v>
      </c>
      <c r="AS109" s="170">
        <v>50000</v>
      </c>
      <c r="AT109" s="170">
        <v>100000</v>
      </c>
      <c r="AU109" s="170">
        <v>50000</v>
      </c>
      <c r="AV109" s="170">
        <v>50000</v>
      </c>
      <c r="AW109" s="170">
        <v>90000</v>
      </c>
      <c r="AX109" s="170">
        <v>70000</v>
      </c>
      <c r="AY109" s="170">
        <v>20000</v>
      </c>
      <c r="AZ109" s="170">
        <v>30000</v>
      </c>
      <c r="BA109" s="170">
        <v>20000</v>
      </c>
      <c r="BD109" s="170">
        <v>10000</v>
      </c>
    </row>
    <row r="110" spans="1:59" x14ac:dyDescent="0.3">
      <c r="A110" s="170" t="s">
        <v>286</v>
      </c>
      <c r="B110" s="170" t="s">
        <v>287</v>
      </c>
      <c r="C110" s="170" t="s">
        <v>498</v>
      </c>
      <c r="D110" s="170" t="s">
        <v>499</v>
      </c>
      <c r="AJ110" s="170">
        <v>2900000</v>
      </c>
      <c r="AK110" s="170">
        <v>2900000</v>
      </c>
      <c r="AN110" s="170">
        <v>340000</v>
      </c>
      <c r="AR110" s="170">
        <v>40000</v>
      </c>
      <c r="AT110" s="170">
        <v>1720000</v>
      </c>
      <c r="AU110" s="170">
        <v>1010000</v>
      </c>
      <c r="AV110" s="170">
        <v>1820000</v>
      </c>
      <c r="AW110" s="170">
        <v>1540000</v>
      </c>
      <c r="AX110" s="170">
        <v>230000</v>
      </c>
      <c r="AY110" s="170">
        <v>30000</v>
      </c>
      <c r="BA110" s="170">
        <v>40000</v>
      </c>
      <c r="BE110" s="170">
        <v>330000</v>
      </c>
      <c r="BF110" s="170">
        <v>90000</v>
      </c>
      <c r="BG110" s="170">
        <v>10000</v>
      </c>
    </row>
    <row r="111" spans="1:59" x14ac:dyDescent="0.3">
      <c r="A111" s="170" t="s">
        <v>286</v>
      </c>
      <c r="B111" s="170" t="s">
        <v>287</v>
      </c>
      <c r="C111" s="170" t="s">
        <v>500</v>
      </c>
      <c r="D111" s="170" t="s">
        <v>501</v>
      </c>
      <c r="AO111" s="170">
        <v>80000</v>
      </c>
      <c r="AP111" s="170">
        <v>150000</v>
      </c>
      <c r="AQ111" s="170">
        <v>80000</v>
      </c>
      <c r="AR111" s="170">
        <v>110000</v>
      </c>
      <c r="AS111" s="170">
        <v>80000</v>
      </c>
      <c r="AT111" s="170">
        <v>90000</v>
      </c>
      <c r="AU111" s="170">
        <v>160000</v>
      </c>
      <c r="AV111" s="170">
        <v>140000</v>
      </c>
      <c r="AY111" s="170">
        <v>190000</v>
      </c>
      <c r="AZ111" s="170">
        <v>2510000</v>
      </c>
      <c r="BA111" s="170">
        <v>3320000</v>
      </c>
      <c r="BB111" s="170">
        <v>2580000</v>
      </c>
      <c r="BC111" s="170">
        <v>2210000</v>
      </c>
      <c r="BD111" s="170">
        <v>3700000</v>
      </c>
      <c r="BE111" s="170">
        <v>3540000</v>
      </c>
      <c r="BF111" s="170">
        <v>3080000</v>
      </c>
      <c r="BG111" s="170">
        <v>3040000</v>
      </c>
    </row>
    <row r="112" spans="1:59" x14ac:dyDescent="0.3">
      <c r="A112" s="170" t="s">
        <v>286</v>
      </c>
      <c r="B112" s="170" t="s">
        <v>287</v>
      </c>
      <c r="C112" s="170" t="s">
        <v>502</v>
      </c>
      <c r="D112" s="170" t="s">
        <v>503</v>
      </c>
    </row>
    <row r="113" spans="1:60" x14ac:dyDescent="0.3">
      <c r="A113" s="170" t="s">
        <v>286</v>
      </c>
      <c r="B113" s="170" t="s">
        <v>287</v>
      </c>
      <c r="C113" s="170" t="s">
        <v>504</v>
      </c>
      <c r="D113" s="170" t="s">
        <v>505</v>
      </c>
      <c r="AX113" s="170">
        <v>3980000</v>
      </c>
      <c r="AY113" s="170">
        <v>6770000</v>
      </c>
      <c r="AZ113" s="170">
        <v>14930000</v>
      </c>
      <c r="BA113" s="170">
        <v>18310000</v>
      </c>
      <c r="BB113" s="170">
        <v>15500000</v>
      </c>
      <c r="BC113" s="170">
        <v>15090000</v>
      </c>
      <c r="BD113" s="170">
        <v>21210000</v>
      </c>
      <c r="BE113" s="170">
        <v>15910000</v>
      </c>
      <c r="BF113" s="170">
        <v>21120000</v>
      </c>
      <c r="BG113" s="170">
        <v>20020000</v>
      </c>
    </row>
    <row r="114" spans="1:60" x14ac:dyDescent="0.3">
      <c r="A114" s="170" t="s">
        <v>286</v>
      </c>
      <c r="B114" s="170" t="s">
        <v>287</v>
      </c>
      <c r="C114" s="170" t="s">
        <v>506</v>
      </c>
      <c r="D114" s="170" t="s">
        <v>507</v>
      </c>
      <c r="BF114" s="170">
        <v>0</v>
      </c>
      <c r="BG114" s="170">
        <v>10000</v>
      </c>
    </row>
    <row r="115" spans="1:60" x14ac:dyDescent="0.3">
      <c r="A115" s="170" t="s">
        <v>286</v>
      </c>
      <c r="B115" s="170" t="s">
        <v>287</v>
      </c>
      <c r="C115" s="170" t="s">
        <v>508</v>
      </c>
      <c r="D115" s="170" t="s">
        <v>509</v>
      </c>
      <c r="AX115" s="170">
        <v>80000</v>
      </c>
      <c r="AY115" s="170">
        <v>70000</v>
      </c>
      <c r="AZ115" s="170">
        <v>70000</v>
      </c>
      <c r="BA115" s="170">
        <v>200000</v>
      </c>
      <c r="BB115" s="170">
        <v>30000</v>
      </c>
      <c r="BC115" s="170">
        <v>160000</v>
      </c>
      <c r="BD115" s="170">
        <v>50000</v>
      </c>
      <c r="BE115" s="170">
        <v>510000</v>
      </c>
      <c r="BF115" s="170">
        <v>320000</v>
      </c>
      <c r="BG115" s="170">
        <v>260000</v>
      </c>
    </row>
    <row r="116" spans="1:60" x14ac:dyDescent="0.3">
      <c r="A116" s="170" t="s">
        <v>286</v>
      </c>
      <c r="B116" s="170" t="s">
        <v>287</v>
      </c>
      <c r="C116" s="170" t="s">
        <v>510</v>
      </c>
      <c r="D116" s="170" t="s">
        <v>511</v>
      </c>
      <c r="BA116" s="170">
        <v>50000</v>
      </c>
      <c r="BB116" s="170">
        <v>10000</v>
      </c>
      <c r="BC116" s="170">
        <v>60000</v>
      </c>
      <c r="BE116" s="170">
        <v>20000</v>
      </c>
      <c r="BF116" s="170">
        <v>20000</v>
      </c>
      <c r="BG116" s="170">
        <v>20000</v>
      </c>
    </row>
    <row r="117" spans="1:60" x14ac:dyDescent="0.3">
      <c r="A117" s="170" t="s">
        <v>286</v>
      </c>
      <c r="B117" s="170" t="s">
        <v>287</v>
      </c>
      <c r="C117" s="170" t="s">
        <v>512</v>
      </c>
      <c r="D117" s="170" t="s">
        <v>513</v>
      </c>
      <c r="AL117" s="170">
        <v>20000</v>
      </c>
      <c r="AN117" s="170">
        <v>290000</v>
      </c>
      <c r="AO117" s="170">
        <v>1170000</v>
      </c>
      <c r="AP117" s="170">
        <v>950000</v>
      </c>
      <c r="AQ117" s="170">
        <v>470000</v>
      </c>
      <c r="AR117" s="170">
        <v>1210000</v>
      </c>
      <c r="AS117" s="170">
        <v>2740000</v>
      </c>
      <c r="AT117" s="170">
        <v>1520000</v>
      </c>
      <c r="AU117" s="170">
        <v>2870000</v>
      </c>
      <c r="AV117" s="170">
        <v>2270000</v>
      </c>
      <c r="AW117" s="170">
        <v>6000000</v>
      </c>
      <c r="AX117" s="170">
        <v>5670000</v>
      </c>
      <c r="AY117" s="170">
        <v>7820000</v>
      </c>
      <c r="AZ117" s="170">
        <v>10450000</v>
      </c>
      <c r="BA117" s="170">
        <v>14840000</v>
      </c>
      <c r="BB117" s="170">
        <v>11990000</v>
      </c>
      <c r="BC117" s="170">
        <v>17500000</v>
      </c>
      <c r="BD117" s="170">
        <v>21460000</v>
      </c>
      <c r="BE117" s="170">
        <v>2700000</v>
      </c>
      <c r="BF117" s="170">
        <v>330000</v>
      </c>
      <c r="BG117" s="170">
        <v>11070000</v>
      </c>
    </row>
    <row r="118" spans="1:60" x14ac:dyDescent="0.3">
      <c r="A118" s="170" t="s">
        <v>286</v>
      </c>
      <c r="B118" s="170" t="s">
        <v>287</v>
      </c>
      <c r="C118" s="170" t="s">
        <v>514</v>
      </c>
      <c r="D118" s="170" t="s">
        <v>515</v>
      </c>
      <c r="AJ118" s="170">
        <v>187030000</v>
      </c>
      <c r="AK118" s="170">
        <v>272480000</v>
      </c>
      <c r="AL118" s="170">
        <v>185150000</v>
      </c>
      <c r="AM118" s="170">
        <v>116880000</v>
      </c>
      <c r="AN118" s="170">
        <v>217050000</v>
      </c>
      <c r="AO118" s="170">
        <v>72950000</v>
      </c>
      <c r="AP118" s="170">
        <v>38610000</v>
      </c>
      <c r="AQ118" s="170">
        <v>24860000</v>
      </c>
      <c r="AR118" s="170">
        <v>21520000</v>
      </c>
      <c r="AS118" s="170">
        <v>16540000</v>
      </c>
      <c r="AT118" s="170">
        <v>25360000</v>
      </c>
      <c r="AU118" s="170">
        <v>27410000</v>
      </c>
      <c r="AV118" s="170">
        <v>21200000</v>
      </c>
      <c r="AW118" s="170">
        <v>32120000</v>
      </c>
      <c r="AX118" s="170">
        <v>45420000</v>
      </c>
      <c r="AY118" s="170">
        <v>62200000</v>
      </c>
      <c r="AZ118" s="170">
        <v>72150000</v>
      </c>
      <c r="BA118" s="170">
        <v>95950000</v>
      </c>
      <c r="BB118" s="170">
        <v>89320000</v>
      </c>
      <c r="BC118" s="170">
        <v>113560000</v>
      </c>
      <c r="BD118" s="170">
        <v>99060000</v>
      </c>
      <c r="BE118" s="170">
        <v>82120000</v>
      </c>
      <c r="BF118" s="170">
        <v>82820000</v>
      </c>
      <c r="BG118" s="170">
        <v>99200000</v>
      </c>
    </row>
    <row r="119" spans="1:60" x14ac:dyDescent="0.3">
      <c r="A119" s="170" t="s">
        <v>286</v>
      </c>
      <c r="B119" s="170" t="s">
        <v>287</v>
      </c>
      <c r="C119" s="170" t="s">
        <v>516</v>
      </c>
      <c r="D119" s="170" t="s">
        <v>517</v>
      </c>
      <c r="AK119" s="170">
        <v>22000000</v>
      </c>
      <c r="AL119" s="170">
        <v>74000000</v>
      </c>
      <c r="AM119" s="170">
        <v>27000000</v>
      </c>
      <c r="AN119" s="170">
        <v>22000000</v>
      </c>
      <c r="AO119" s="170">
        <v>30000000</v>
      </c>
      <c r="AP119" s="170">
        <v>17000000</v>
      </c>
      <c r="AQ119" s="170">
        <v>3610000</v>
      </c>
      <c r="AR119" s="170">
        <v>4470000</v>
      </c>
      <c r="AS119" s="170">
        <v>4380000</v>
      </c>
      <c r="AT119" s="170">
        <v>8830000</v>
      </c>
      <c r="AU119" s="170">
        <v>8420000</v>
      </c>
      <c r="AV119" s="170">
        <v>-230000</v>
      </c>
      <c r="AW119" s="170">
        <v>1960000</v>
      </c>
      <c r="AX119" s="170">
        <v>1810000</v>
      </c>
      <c r="AY119" s="170">
        <v>4360000</v>
      </c>
      <c r="AZ119" s="170">
        <v>8119999.9999999991</v>
      </c>
      <c r="BA119" s="170">
        <v>8920000</v>
      </c>
      <c r="BB119" s="170">
        <v>12160000</v>
      </c>
      <c r="BC119" s="170">
        <v>27770000</v>
      </c>
      <c r="BD119" s="170">
        <v>11600000</v>
      </c>
      <c r="BE119" s="170">
        <v>11670000</v>
      </c>
      <c r="BF119" s="170">
        <v>14610000</v>
      </c>
      <c r="BG119" s="170">
        <v>10880000</v>
      </c>
    </row>
    <row r="120" spans="1:60" x14ac:dyDescent="0.3">
      <c r="A120" s="170" t="s">
        <v>286</v>
      </c>
      <c r="B120" s="170" t="s">
        <v>287</v>
      </c>
      <c r="C120" s="170" t="s">
        <v>518</v>
      </c>
      <c r="D120" s="170" t="s">
        <v>519</v>
      </c>
      <c r="AL120" s="170">
        <v>0</v>
      </c>
      <c r="AM120" s="170">
        <v>0</v>
      </c>
      <c r="AN120" s="170">
        <v>14529000</v>
      </c>
      <c r="AO120" s="170">
        <v>19261000</v>
      </c>
      <c r="AP120" s="170">
        <v>13061000</v>
      </c>
      <c r="AQ120" s="170">
        <v>3820000</v>
      </c>
      <c r="AR120" s="170">
        <v>17153000</v>
      </c>
      <c r="AS120" s="170">
        <v>3646000</v>
      </c>
      <c r="AT120" s="170">
        <v>29428000</v>
      </c>
      <c r="AU120" s="170">
        <v>15156000</v>
      </c>
      <c r="AV120" s="170">
        <v>10174000</v>
      </c>
      <c r="AW120" s="170">
        <v>57552000</v>
      </c>
      <c r="AX120" s="170">
        <v>52049000</v>
      </c>
      <c r="AY120" s="170">
        <v>49850000</v>
      </c>
      <c r="AZ120" s="170">
        <v>76641000</v>
      </c>
      <c r="BA120" s="170">
        <v>77548000</v>
      </c>
      <c r="BB120" s="170">
        <v>94550000</v>
      </c>
      <c r="BC120" s="170">
        <v>106638000</v>
      </c>
      <c r="BD120" s="170">
        <v>163546000</v>
      </c>
      <c r="BE120" s="170">
        <v>1542461000</v>
      </c>
      <c r="BF120" s="170">
        <v>361195000</v>
      </c>
      <c r="BG120" s="170">
        <v>605138000</v>
      </c>
      <c r="BH120" s="170">
        <v>608713000</v>
      </c>
    </row>
    <row r="121" spans="1:60" x14ac:dyDescent="0.3">
      <c r="A121" s="170" t="s">
        <v>286</v>
      </c>
      <c r="B121" s="170" t="s">
        <v>287</v>
      </c>
      <c r="C121" s="170" t="s">
        <v>520</v>
      </c>
      <c r="D121" s="170" t="s">
        <v>521</v>
      </c>
      <c r="AL121" s="170">
        <v>0</v>
      </c>
      <c r="AM121" s="170">
        <v>0</v>
      </c>
      <c r="AN121" s="170">
        <v>0</v>
      </c>
      <c r="AO121" s="170">
        <v>0</v>
      </c>
      <c r="AP121" s="170">
        <v>0</v>
      </c>
      <c r="AQ121" s="170">
        <v>165000</v>
      </c>
      <c r="AR121" s="170">
        <v>974000</v>
      </c>
      <c r="AS121" s="170">
        <v>1278000</v>
      </c>
      <c r="AT121" s="170">
        <v>2323000</v>
      </c>
      <c r="AU121" s="170">
        <v>3642000</v>
      </c>
      <c r="AV121" s="170">
        <v>3642000</v>
      </c>
      <c r="AW121" s="170">
        <v>3813000</v>
      </c>
      <c r="AX121" s="170">
        <v>16976000</v>
      </c>
      <c r="AY121" s="170">
        <v>16977000</v>
      </c>
      <c r="AZ121" s="170">
        <v>18101000</v>
      </c>
      <c r="BA121" s="170">
        <v>4834000</v>
      </c>
      <c r="BB121" s="170">
        <v>13882000</v>
      </c>
      <c r="BC121" s="170">
        <v>13956000</v>
      </c>
      <c r="BD121" s="170">
        <v>14575000</v>
      </c>
      <c r="BE121" s="170">
        <v>18540000</v>
      </c>
      <c r="BF121" s="170">
        <v>184728000</v>
      </c>
      <c r="BG121" s="170">
        <v>331284000</v>
      </c>
    </row>
    <row r="122" spans="1:60" x14ac:dyDescent="0.3">
      <c r="A122" s="170" t="s">
        <v>286</v>
      </c>
      <c r="B122" s="170" t="s">
        <v>287</v>
      </c>
      <c r="C122" s="170" t="s">
        <v>522</v>
      </c>
      <c r="D122" s="170" t="s">
        <v>523</v>
      </c>
      <c r="AL122" s="170">
        <v>0</v>
      </c>
      <c r="AM122" s="170">
        <v>0</v>
      </c>
      <c r="AN122" s="170">
        <v>0</v>
      </c>
      <c r="AO122" s="170">
        <v>0</v>
      </c>
      <c r="AP122" s="170">
        <v>0</v>
      </c>
      <c r="AQ122" s="170">
        <v>24331000</v>
      </c>
      <c r="AR122" s="170">
        <v>58148000</v>
      </c>
      <c r="AS122" s="170">
        <v>55553000</v>
      </c>
      <c r="AT122" s="170">
        <v>29748000</v>
      </c>
      <c r="AU122" s="170">
        <v>30257000</v>
      </c>
      <c r="AV122" s="170">
        <v>32686000</v>
      </c>
      <c r="AW122" s="170">
        <v>17314000</v>
      </c>
      <c r="AX122" s="170">
        <v>8631000</v>
      </c>
      <c r="AY122" s="170">
        <v>0</v>
      </c>
      <c r="AZ122" s="170">
        <v>0</v>
      </c>
      <c r="BA122" s="170">
        <v>0</v>
      </c>
      <c r="BB122" s="170">
        <v>0</v>
      </c>
      <c r="BC122" s="170">
        <v>0</v>
      </c>
      <c r="BD122" s="170">
        <v>0</v>
      </c>
      <c r="BE122" s="170">
        <v>463858000</v>
      </c>
      <c r="BF122" s="170">
        <v>1647564000</v>
      </c>
      <c r="BG122" s="170">
        <v>1262724000</v>
      </c>
    </row>
    <row r="123" spans="1:60" x14ac:dyDescent="0.3">
      <c r="A123" s="170" t="s">
        <v>286</v>
      </c>
      <c r="B123" s="170" t="s">
        <v>287</v>
      </c>
      <c r="C123" s="170" t="s">
        <v>524</v>
      </c>
      <c r="D123" s="170" t="s">
        <v>525</v>
      </c>
      <c r="AL123" s="170">
        <v>2001000</v>
      </c>
      <c r="AM123" s="170">
        <v>87170000</v>
      </c>
      <c r="AN123" s="170">
        <v>107935000</v>
      </c>
      <c r="AO123" s="170">
        <v>58937000</v>
      </c>
      <c r="AP123" s="170">
        <v>69367000</v>
      </c>
      <c r="AQ123" s="170">
        <v>84799000</v>
      </c>
      <c r="AR123" s="170">
        <v>147381000</v>
      </c>
      <c r="AS123" s="170">
        <v>248161000</v>
      </c>
      <c r="AT123" s="170">
        <v>217161000</v>
      </c>
      <c r="AU123" s="170">
        <v>277656000</v>
      </c>
      <c r="AV123" s="170">
        <v>329854000</v>
      </c>
      <c r="AW123" s="170">
        <v>255234000</v>
      </c>
      <c r="AX123" s="170">
        <v>517002000</v>
      </c>
      <c r="AY123" s="170">
        <v>480330000</v>
      </c>
      <c r="AZ123" s="170">
        <v>754874000</v>
      </c>
      <c r="BA123" s="170">
        <v>850023000</v>
      </c>
      <c r="BB123" s="170">
        <v>1274763000</v>
      </c>
      <c r="BC123" s="170">
        <v>1257099000</v>
      </c>
      <c r="BD123" s="170">
        <v>2339014000</v>
      </c>
      <c r="BE123" s="170">
        <v>3876080000</v>
      </c>
      <c r="BF123" s="170">
        <v>3585914000</v>
      </c>
      <c r="BG123" s="170">
        <v>4238324000</v>
      </c>
    </row>
    <row r="124" spans="1:60" x14ac:dyDescent="0.3">
      <c r="A124" s="170" t="s">
        <v>286</v>
      </c>
      <c r="B124" s="170" t="s">
        <v>287</v>
      </c>
      <c r="C124" s="170" t="s">
        <v>526</v>
      </c>
      <c r="D124" s="170" t="s">
        <v>527</v>
      </c>
      <c r="AL124" s="170">
        <v>2001000</v>
      </c>
      <c r="AM124" s="170">
        <v>87170000</v>
      </c>
      <c r="AN124" s="170">
        <v>107935000</v>
      </c>
      <c r="AO124" s="170">
        <v>58937000</v>
      </c>
      <c r="AP124" s="170">
        <v>69367000</v>
      </c>
      <c r="AQ124" s="170">
        <v>60468000</v>
      </c>
      <c r="AR124" s="170">
        <v>89233000</v>
      </c>
      <c r="AS124" s="170">
        <v>192608000</v>
      </c>
      <c r="AT124" s="170">
        <v>187413000</v>
      </c>
      <c r="AU124" s="170">
        <v>247399000</v>
      </c>
      <c r="AV124" s="170">
        <v>297168000</v>
      </c>
      <c r="AW124" s="170">
        <v>237920000</v>
      </c>
      <c r="AX124" s="170">
        <v>508371000</v>
      </c>
      <c r="AY124" s="170">
        <v>480330000</v>
      </c>
      <c r="AZ124" s="170">
        <v>754874000</v>
      </c>
      <c r="BA124" s="170">
        <v>850023000</v>
      </c>
      <c r="BB124" s="170">
        <v>1274763000</v>
      </c>
      <c r="BC124" s="170">
        <v>1257099000</v>
      </c>
      <c r="BD124" s="170">
        <v>2339014000</v>
      </c>
      <c r="BE124" s="170">
        <v>3412222000</v>
      </c>
      <c r="BF124" s="170">
        <v>1938350000</v>
      </c>
      <c r="BG124" s="170">
        <v>2975600000</v>
      </c>
      <c r="BH124" s="170">
        <v>2872513000</v>
      </c>
    </row>
    <row r="125" spans="1:60" x14ac:dyDescent="0.3">
      <c r="A125" s="170" t="s">
        <v>286</v>
      </c>
      <c r="B125" s="170" t="s">
        <v>287</v>
      </c>
      <c r="C125" s="170" t="s">
        <v>528</v>
      </c>
      <c r="D125" s="170" t="s">
        <v>529</v>
      </c>
      <c r="AL125" s="170">
        <v>0</v>
      </c>
      <c r="AM125" s="170">
        <v>0</v>
      </c>
      <c r="AN125" s="170">
        <v>0</v>
      </c>
      <c r="AO125" s="170">
        <v>0</v>
      </c>
      <c r="AP125" s="170">
        <v>0</v>
      </c>
      <c r="AQ125" s="170">
        <v>0</v>
      </c>
      <c r="AR125" s="170">
        <v>0</v>
      </c>
      <c r="AS125" s="170">
        <v>71397000</v>
      </c>
      <c r="AT125" s="170">
        <v>46028000</v>
      </c>
      <c r="AU125" s="170">
        <v>125621000</v>
      </c>
      <c r="AV125" s="170">
        <v>161167000</v>
      </c>
      <c r="AW125" s="170">
        <v>60839000</v>
      </c>
      <c r="AX125" s="170">
        <v>333311000</v>
      </c>
      <c r="AY125" s="170">
        <v>311073000</v>
      </c>
      <c r="AZ125" s="170">
        <v>504561000</v>
      </c>
      <c r="BA125" s="170">
        <v>674818000</v>
      </c>
      <c r="BB125" s="170">
        <v>825170000</v>
      </c>
      <c r="BC125" s="170">
        <v>802481000</v>
      </c>
      <c r="BD125" s="170">
        <v>1029000000</v>
      </c>
      <c r="BE125" s="170">
        <v>763283000</v>
      </c>
      <c r="BF125" s="170">
        <v>873911000</v>
      </c>
      <c r="BG125" s="170">
        <v>876795000</v>
      </c>
      <c r="BH125" s="170">
        <v>0</v>
      </c>
    </row>
    <row r="126" spans="1:60" x14ac:dyDescent="0.3">
      <c r="A126" s="170" t="s">
        <v>286</v>
      </c>
      <c r="B126" s="170" t="s">
        <v>287</v>
      </c>
      <c r="C126" s="170" t="s">
        <v>530</v>
      </c>
      <c r="D126" s="170" t="s">
        <v>531</v>
      </c>
      <c r="AL126" s="170">
        <v>2001000</v>
      </c>
      <c r="AM126" s="170">
        <v>87170000</v>
      </c>
      <c r="AN126" s="170">
        <v>107935000</v>
      </c>
      <c r="AO126" s="170">
        <v>58937000</v>
      </c>
      <c r="AP126" s="170">
        <v>69367000</v>
      </c>
      <c r="AQ126" s="170">
        <v>60468000</v>
      </c>
      <c r="AR126" s="170">
        <v>89233000</v>
      </c>
      <c r="AS126" s="170">
        <v>121211000</v>
      </c>
      <c r="AT126" s="170">
        <v>141385000</v>
      </c>
      <c r="AU126" s="170">
        <v>121778000</v>
      </c>
      <c r="AV126" s="170">
        <v>136001000</v>
      </c>
      <c r="AW126" s="170">
        <v>177081000</v>
      </c>
      <c r="AX126" s="170">
        <v>175060000</v>
      </c>
      <c r="AY126" s="170">
        <v>169257000</v>
      </c>
      <c r="AZ126" s="170">
        <v>250313000</v>
      </c>
      <c r="BA126" s="170">
        <v>175205000</v>
      </c>
      <c r="BB126" s="170">
        <v>449593000</v>
      </c>
      <c r="BC126" s="170">
        <v>454618000</v>
      </c>
      <c r="BD126" s="170">
        <v>1310014000</v>
      </c>
      <c r="BE126" s="170">
        <v>2648939000</v>
      </c>
      <c r="BF126" s="170">
        <v>1064439000</v>
      </c>
      <c r="BG126" s="170">
        <v>2098805000</v>
      </c>
    </row>
    <row r="127" spans="1:60" x14ac:dyDescent="0.3">
      <c r="A127" s="170" t="s">
        <v>286</v>
      </c>
      <c r="B127" s="170" t="s">
        <v>287</v>
      </c>
      <c r="C127" s="170" t="s">
        <v>532</v>
      </c>
      <c r="D127" s="170" t="s">
        <v>533</v>
      </c>
      <c r="AL127" s="170">
        <v>0</v>
      </c>
      <c r="AM127" s="170">
        <v>0</v>
      </c>
      <c r="AN127" s="170">
        <v>0</v>
      </c>
      <c r="AO127" s="170">
        <v>0</v>
      </c>
      <c r="AP127" s="170">
        <v>0</v>
      </c>
      <c r="AQ127" s="170">
        <v>0</v>
      </c>
      <c r="AR127" s="170">
        <v>11264000</v>
      </c>
      <c r="AS127" s="170">
        <v>14265000</v>
      </c>
      <c r="AT127" s="170">
        <v>13749000</v>
      </c>
      <c r="AU127" s="170">
        <v>13648000</v>
      </c>
      <c r="AV127" s="170">
        <v>14940000</v>
      </c>
      <c r="AW127" s="170">
        <v>15882000</v>
      </c>
      <c r="AX127" s="170">
        <v>15766000</v>
      </c>
      <c r="AY127" s="170">
        <v>15489000</v>
      </c>
      <c r="AZ127" s="170">
        <v>16093000</v>
      </c>
      <c r="BA127" s="170">
        <v>17237000</v>
      </c>
      <c r="BB127" s="170">
        <v>2689000</v>
      </c>
      <c r="BC127" s="170">
        <v>1083000</v>
      </c>
      <c r="BD127" s="170">
        <v>3942000</v>
      </c>
      <c r="BE127" s="170">
        <v>6672000</v>
      </c>
      <c r="BF127" s="170">
        <v>8408000</v>
      </c>
      <c r="BG127" s="170">
        <v>14140000</v>
      </c>
    </row>
    <row r="128" spans="1:60" x14ac:dyDescent="0.3">
      <c r="A128" s="170" t="s">
        <v>286</v>
      </c>
      <c r="B128" s="170" t="s">
        <v>287</v>
      </c>
      <c r="C128" s="170" t="s">
        <v>534</v>
      </c>
      <c r="D128" s="170" t="s">
        <v>535</v>
      </c>
      <c r="AL128" s="170">
        <v>0</v>
      </c>
      <c r="AM128" s="170">
        <v>0</v>
      </c>
      <c r="AN128" s="170">
        <v>0</v>
      </c>
      <c r="AO128" s="170">
        <v>0</v>
      </c>
      <c r="AP128" s="170">
        <v>0</v>
      </c>
      <c r="AQ128" s="170">
        <v>0</v>
      </c>
      <c r="AR128" s="170">
        <v>0</v>
      </c>
      <c r="AS128" s="170">
        <v>0</v>
      </c>
      <c r="AT128" s="170">
        <v>0</v>
      </c>
      <c r="AU128" s="170">
        <v>0</v>
      </c>
      <c r="AV128" s="170">
        <v>0</v>
      </c>
      <c r="AW128" s="170">
        <v>0</v>
      </c>
      <c r="AX128" s="170">
        <v>0</v>
      </c>
      <c r="AY128" s="170">
        <v>0</v>
      </c>
      <c r="AZ128" s="170">
        <v>0</v>
      </c>
      <c r="BA128" s="170">
        <v>0</v>
      </c>
      <c r="BB128" s="170">
        <v>0</v>
      </c>
      <c r="BC128" s="170">
        <v>0</v>
      </c>
      <c r="BD128" s="170">
        <v>0</v>
      </c>
      <c r="BE128" s="170">
        <v>0</v>
      </c>
      <c r="BF128" s="170">
        <v>0</v>
      </c>
      <c r="BG128" s="170">
        <v>0</v>
      </c>
    </row>
    <row r="129" spans="1:60" x14ac:dyDescent="0.3">
      <c r="A129" s="170" t="s">
        <v>286</v>
      </c>
      <c r="B129" s="170" t="s">
        <v>287</v>
      </c>
      <c r="C129" s="170" t="s">
        <v>536</v>
      </c>
      <c r="D129" s="170" t="s">
        <v>537</v>
      </c>
      <c r="AL129" s="170">
        <v>0</v>
      </c>
      <c r="AM129" s="170">
        <v>59730000</v>
      </c>
      <c r="AN129" s="170">
        <v>69528000</v>
      </c>
      <c r="AO129" s="170">
        <v>4002000</v>
      </c>
      <c r="AP129" s="170">
        <v>7327000</v>
      </c>
      <c r="AQ129" s="170">
        <v>16247000</v>
      </c>
      <c r="AR129" s="170">
        <v>26174000</v>
      </c>
      <c r="AS129" s="170">
        <v>35699000</v>
      </c>
      <c r="AT129" s="170">
        <v>34004000</v>
      </c>
      <c r="AU129" s="170">
        <v>37983000</v>
      </c>
      <c r="AV129" s="170">
        <v>32583000</v>
      </c>
      <c r="AW129" s="170">
        <v>26980000</v>
      </c>
      <c r="AX129" s="170">
        <v>39515000</v>
      </c>
      <c r="AY129" s="170">
        <v>21224000</v>
      </c>
      <c r="AZ129" s="170">
        <v>19205000</v>
      </c>
      <c r="BA129" s="170">
        <v>17237000</v>
      </c>
      <c r="BB129" s="170">
        <v>2689000</v>
      </c>
      <c r="BC129" s="170">
        <v>1083000</v>
      </c>
      <c r="BD129" s="170">
        <v>3942000</v>
      </c>
      <c r="BE129" s="170">
        <v>1009025000</v>
      </c>
      <c r="BF129" s="170">
        <v>17818000</v>
      </c>
      <c r="BG129" s="170">
        <v>288378000</v>
      </c>
      <c r="BH129" s="170">
        <v>463633000</v>
      </c>
    </row>
    <row r="130" spans="1:60" x14ac:dyDescent="0.3">
      <c r="A130" s="170" t="s">
        <v>286</v>
      </c>
      <c r="B130" s="170" t="s">
        <v>287</v>
      </c>
      <c r="C130" s="170" t="s">
        <v>538</v>
      </c>
      <c r="D130" s="170" t="s">
        <v>539</v>
      </c>
      <c r="AL130" s="170">
        <v>0</v>
      </c>
      <c r="AM130" s="170">
        <v>0</v>
      </c>
      <c r="AN130" s="170">
        <v>0</v>
      </c>
      <c r="AO130" s="170">
        <v>0</v>
      </c>
      <c r="AP130" s="170">
        <v>0</v>
      </c>
      <c r="AQ130" s="170">
        <v>0</v>
      </c>
      <c r="AR130" s="170">
        <v>0</v>
      </c>
      <c r="AS130" s="170">
        <v>0</v>
      </c>
      <c r="AT130" s="170">
        <v>0</v>
      </c>
      <c r="AU130" s="170">
        <v>0</v>
      </c>
      <c r="AV130" s="170">
        <v>0</v>
      </c>
      <c r="AW130" s="170">
        <v>0</v>
      </c>
      <c r="AX130" s="170">
        <v>0</v>
      </c>
      <c r="AY130" s="170">
        <v>0</v>
      </c>
      <c r="AZ130" s="170">
        <v>0</v>
      </c>
      <c r="BA130" s="170">
        <v>0</v>
      </c>
      <c r="BB130" s="170">
        <v>0</v>
      </c>
      <c r="BC130" s="170">
        <v>0</v>
      </c>
      <c r="BD130" s="170">
        <v>0</v>
      </c>
      <c r="BE130" s="170">
        <v>0</v>
      </c>
      <c r="BF130" s="170">
        <v>0</v>
      </c>
      <c r="BG130" s="170">
        <v>264828000</v>
      </c>
    </row>
    <row r="131" spans="1:60" x14ac:dyDescent="0.3">
      <c r="A131" s="170" t="s">
        <v>286</v>
      </c>
      <c r="B131" s="170" t="s">
        <v>287</v>
      </c>
      <c r="C131" s="170" t="s">
        <v>540</v>
      </c>
      <c r="D131" s="170" t="s">
        <v>541</v>
      </c>
      <c r="AL131" s="170">
        <v>0</v>
      </c>
      <c r="AM131" s="170">
        <v>59730000</v>
      </c>
      <c r="AN131" s="170">
        <v>84057000</v>
      </c>
      <c r="AO131" s="170">
        <v>23263000</v>
      </c>
      <c r="AP131" s="170">
        <v>20388000</v>
      </c>
      <c r="AQ131" s="170">
        <v>20067000</v>
      </c>
      <c r="AR131" s="170">
        <v>43327000</v>
      </c>
      <c r="AS131" s="170">
        <v>39345000</v>
      </c>
      <c r="AT131" s="170">
        <v>63432000</v>
      </c>
      <c r="AU131" s="170">
        <v>53139000</v>
      </c>
      <c r="AV131" s="170">
        <v>42757000</v>
      </c>
      <c r="AW131" s="170">
        <v>84532000</v>
      </c>
      <c r="AX131" s="170">
        <v>91564000</v>
      </c>
      <c r="AY131" s="170">
        <v>71074000</v>
      </c>
      <c r="AZ131" s="170">
        <v>95846000</v>
      </c>
      <c r="BA131" s="170">
        <v>94785000</v>
      </c>
      <c r="BB131" s="170">
        <v>97239000</v>
      </c>
      <c r="BC131" s="170">
        <v>107721000</v>
      </c>
      <c r="BD131" s="170">
        <v>167488000</v>
      </c>
      <c r="BE131" s="170">
        <v>2551486000</v>
      </c>
      <c r="BF131" s="170">
        <v>379013000</v>
      </c>
      <c r="BG131" s="170">
        <v>893516000</v>
      </c>
      <c r="BH131" s="170">
        <v>1072346000</v>
      </c>
    </row>
    <row r="132" spans="1:60" x14ac:dyDescent="0.3">
      <c r="A132" s="170" t="s">
        <v>286</v>
      </c>
      <c r="B132" s="170" t="s">
        <v>287</v>
      </c>
      <c r="C132" s="170" t="s">
        <v>542</v>
      </c>
      <c r="D132" s="170" t="s">
        <v>543</v>
      </c>
      <c r="AL132" s="170">
        <v>0</v>
      </c>
      <c r="AM132" s="170">
        <v>0</v>
      </c>
      <c r="AN132" s="170">
        <v>0</v>
      </c>
      <c r="AO132" s="170">
        <v>0</v>
      </c>
      <c r="AP132" s="170">
        <v>0</v>
      </c>
      <c r="AQ132" s="170">
        <v>0</v>
      </c>
      <c r="AR132" s="170">
        <v>0</v>
      </c>
      <c r="AS132" s="170">
        <v>0</v>
      </c>
      <c r="AT132" s="170">
        <v>0</v>
      </c>
      <c r="AU132" s="170">
        <v>0</v>
      </c>
      <c r="AV132" s="170">
        <v>0</v>
      </c>
      <c r="AW132" s="170">
        <v>0</v>
      </c>
      <c r="AX132" s="170">
        <v>0</v>
      </c>
      <c r="AY132" s="170">
        <v>0</v>
      </c>
      <c r="AZ132" s="170">
        <v>0</v>
      </c>
      <c r="BA132" s="170">
        <v>0</v>
      </c>
      <c r="BB132" s="170">
        <v>0</v>
      </c>
      <c r="BC132" s="170">
        <v>0</v>
      </c>
      <c r="BD132" s="170">
        <v>19397000</v>
      </c>
      <c r="BE132" s="170">
        <v>0</v>
      </c>
      <c r="BF132" s="170">
        <v>0</v>
      </c>
      <c r="BG132" s="170">
        <v>0</v>
      </c>
    </row>
    <row r="133" spans="1:60" x14ac:dyDescent="0.3">
      <c r="A133" s="170" t="s">
        <v>286</v>
      </c>
      <c r="B133" s="170" t="s">
        <v>287</v>
      </c>
      <c r="C133" s="170" t="s">
        <v>544</v>
      </c>
      <c r="D133" s="170" t="s">
        <v>545</v>
      </c>
      <c r="AL133" s="170">
        <v>0</v>
      </c>
      <c r="AM133" s="170">
        <v>0</v>
      </c>
      <c r="AN133" s="170">
        <v>0</v>
      </c>
      <c r="AO133" s="170">
        <v>1174000</v>
      </c>
      <c r="AP133" s="170">
        <v>2039000</v>
      </c>
      <c r="AQ133" s="170">
        <v>2011000</v>
      </c>
      <c r="AR133" s="170">
        <v>5686000</v>
      </c>
      <c r="AS133" s="170">
        <v>27785000</v>
      </c>
      <c r="AT133" s="170">
        <v>35626000</v>
      </c>
      <c r="AU133" s="170">
        <v>8482000</v>
      </c>
      <c r="AV133" s="170">
        <v>19847000</v>
      </c>
      <c r="AW133" s="170">
        <v>13330000</v>
      </c>
      <c r="AX133" s="170">
        <v>12081000</v>
      </c>
      <c r="AY133" s="170">
        <v>42408000</v>
      </c>
      <c r="AZ133" s="170">
        <v>101119000</v>
      </c>
      <c r="BA133" s="170">
        <v>34340000</v>
      </c>
      <c r="BB133" s="170">
        <v>332500000</v>
      </c>
      <c r="BC133" s="170">
        <v>331177000</v>
      </c>
      <c r="BD133" s="170">
        <v>1112524000</v>
      </c>
      <c r="BE133" s="170">
        <v>87508000</v>
      </c>
      <c r="BF133" s="170">
        <v>675907000</v>
      </c>
      <c r="BG133" s="170">
        <v>1196516000</v>
      </c>
      <c r="BH133" s="170">
        <v>794481000</v>
      </c>
    </row>
    <row r="134" spans="1:60" x14ac:dyDescent="0.3">
      <c r="A134" s="170" t="s">
        <v>286</v>
      </c>
      <c r="B134" s="170" t="s">
        <v>287</v>
      </c>
      <c r="C134" s="170" t="s">
        <v>546</v>
      </c>
      <c r="D134" s="170" t="s">
        <v>547</v>
      </c>
      <c r="AL134" s="170">
        <v>0</v>
      </c>
      <c r="AM134" s="170">
        <v>0</v>
      </c>
      <c r="AN134" s="170">
        <v>0</v>
      </c>
      <c r="AO134" s="170">
        <v>0</v>
      </c>
      <c r="AP134" s="170">
        <v>0</v>
      </c>
      <c r="AQ134" s="170">
        <v>0</v>
      </c>
      <c r="AR134" s="170">
        <v>0</v>
      </c>
      <c r="AS134" s="170">
        <v>0</v>
      </c>
      <c r="AT134" s="170">
        <v>0</v>
      </c>
      <c r="AU134" s="170">
        <v>0</v>
      </c>
      <c r="AV134" s="170">
        <v>0</v>
      </c>
      <c r="AW134" s="170">
        <v>0</v>
      </c>
      <c r="AX134" s="170">
        <v>0</v>
      </c>
      <c r="AY134" s="170">
        <v>0</v>
      </c>
      <c r="AZ134" s="170">
        <v>0</v>
      </c>
      <c r="BA134" s="170">
        <v>0</v>
      </c>
      <c r="BB134" s="170">
        <v>0</v>
      </c>
      <c r="BC134" s="170">
        <v>0</v>
      </c>
      <c r="BD134" s="170">
        <v>0</v>
      </c>
      <c r="BE134" s="170">
        <v>0</v>
      </c>
      <c r="BF134" s="170">
        <v>0</v>
      </c>
      <c r="BG134" s="170">
        <v>0</v>
      </c>
    </row>
    <row r="135" spans="1:60" x14ac:dyDescent="0.3">
      <c r="A135" s="170" t="s">
        <v>286</v>
      </c>
      <c r="B135" s="170" t="s">
        <v>287</v>
      </c>
      <c r="C135" s="170" t="s">
        <v>548</v>
      </c>
      <c r="D135" s="170" t="s">
        <v>549</v>
      </c>
      <c r="AL135" s="170">
        <v>0</v>
      </c>
      <c r="AM135" s="170">
        <v>0</v>
      </c>
      <c r="AN135" s="170">
        <v>0</v>
      </c>
      <c r="AO135" s="170">
        <v>0</v>
      </c>
      <c r="AP135" s="170">
        <v>0</v>
      </c>
      <c r="AQ135" s="170">
        <v>0</v>
      </c>
      <c r="AR135" s="170">
        <v>0</v>
      </c>
      <c r="AS135" s="170">
        <v>71397000</v>
      </c>
      <c r="AT135" s="170">
        <v>46028000</v>
      </c>
      <c r="AU135" s="170">
        <v>125621000</v>
      </c>
      <c r="AV135" s="170">
        <v>161167000</v>
      </c>
      <c r="AW135" s="170">
        <v>60839000</v>
      </c>
      <c r="AX135" s="170">
        <v>333311000</v>
      </c>
      <c r="AY135" s="170">
        <v>311073000</v>
      </c>
      <c r="AZ135" s="170">
        <v>504561000</v>
      </c>
      <c r="BA135" s="170">
        <v>674818000</v>
      </c>
      <c r="BB135" s="170">
        <v>825170000</v>
      </c>
      <c r="BC135" s="170">
        <v>802481000</v>
      </c>
      <c r="BD135" s="170">
        <v>1029000000</v>
      </c>
      <c r="BE135" s="170">
        <v>763283000</v>
      </c>
      <c r="BF135" s="170">
        <v>873911000</v>
      </c>
      <c r="BG135" s="170">
        <v>876795000</v>
      </c>
    </row>
    <row r="136" spans="1:60" x14ac:dyDescent="0.3">
      <c r="A136" s="170" t="s">
        <v>286</v>
      </c>
      <c r="B136" s="170" t="s">
        <v>287</v>
      </c>
      <c r="C136" s="170" t="s">
        <v>550</v>
      </c>
      <c r="D136" s="170" t="s">
        <v>551</v>
      </c>
      <c r="AL136" s="170">
        <v>2001000</v>
      </c>
      <c r="AM136" s="170">
        <v>27440000</v>
      </c>
      <c r="AN136" s="170">
        <v>23878000</v>
      </c>
      <c r="AO136" s="170">
        <v>34500000</v>
      </c>
      <c r="AP136" s="170">
        <v>46940000</v>
      </c>
      <c r="AQ136" s="170">
        <v>38390000</v>
      </c>
      <c r="AR136" s="170">
        <v>40220000</v>
      </c>
      <c r="AS136" s="170">
        <v>54081000</v>
      </c>
      <c r="AT136" s="170">
        <v>42327000</v>
      </c>
      <c r="AU136" s="170">
        <v>60157000</v>
      </c>
      <c r="AV136" s="170">
        <v>73397000</v>
      </c>
      <c r="AW136" s="170">
        <v>79219000</v>
      </c>
      <c r="AX136" s="170">
        <v>71415000</v>
      </c>
      <c r="AY136" s="170">
        <v>55775000</v>
      </c>
      <c r="AZ136" s="170">
        <v>53348000</v>
      </c>
      <c r="BA136" s="170">
        <v>46080000</v>
      </c>
      <c r="BB136" s="170">
        <v>19854000</v>
      </c>
      <c r="BC136" s="170">
        <v>15720000</v>
      </c>
      <c r="BD136" s="170">
        <v>10605000</v>
      </c>
      <c r="BE136" s="170">
        <v>9945000</v>
      </c>
      <c r="BF136" s="170">
        <v>9519000</v>
      </c>
      <c r="BG136" s="170">
        <v>8773000</v>
      </c>
      <c r="BH136" s="170">
        <v>5686000</v>
      </c>
    </row>
    <row r="137" spans="1:60" x14ac:dyDescent="0.3">
      <c r="A137" s="170" t="s">
        <v>286</v>
      </c>
      <c r="B137" s="170" t="s">
        <v>287</v>
      </c>
      <c r="C137" s="170" t="s">
        <v>552</v>
      </c>
      <c r="D137" s="170" t="s">
        <v>553</v>
      </c>
      <c r="AL137" s="170">
        <v>2001000</v>
      </c>
      <c r="AM137" s="170">
        <v>27440000</v>
      </c>
      <c r="AN137" s="170">
        <v>23878000</v>
      </c>
      <c r="AO137" s="170">
        <v>35674000</v>
      </c>
      <c r="AP137" s="170">
        <v>48979000</v>
      </c>
      <c r="AQ137" s="170">
        <v>40401000</v>
      </c>
      <c r="AR137" s="170">
        <v>45906000</v>
      </c>
      <c r="AS137" s="170">
        <v>81866000</v>
      </c>
      <c r="AT137" s="170">
        <v>77953000</v>
      </c>
      <c r="AU137" s="170">
        <v>68639000</v>
      </c>
      <c r="AV137" s="170">
        <v>93244000</v>
      </c>
      <c r="AW137" s="170">
        <v>92549000</v>
      </c>
      <c r="AX137" s="170">
        <v>83496000</v>
      </c>
      <c r="AY137" s="170">
        <v>98183000</v>
      </c>
      <c r="AZ137" s="170">
        <v>154467000</v>
      </c>
      <c r="BA137" s="170">
        <v>80420000</v>
      </c>
      <c r="BB137" s="170">
        <v>352354000</v>
      </c>
      <c r="BC137" s="170">
        <v>346897000</v>
      </c>
      <c r="BD137" s="170">
        <v>1142526000</v>
      </c>
      <c r="BE137" s="170">
        <v>97453000</v>
      </c>
      <c r="BF137" s="170">
        <v>685426000</v>
      </c>
      <c r="BG137" s="170">
        <v>1205289000</v>
      </c>
      <c r="BH137" s="170">
        <v>1800167000</v>
      </c>
    </row>
    <row r="138" spans="1:60" x14ac:dyDescent="0.3">
      <c r="A138" s="170" t="s">
        <v>286</v>
      </c>
      <c r="B138" s="170" t="s">
        <v>287</v>
      </c>
      <c r="C138" s="170" t="s">
        <v>554</v>
      </c>
      <c r="D138" s="170" t="s">
        <v>555</v>
      </c>
      <c r="AL138" s="170">
        <v>0</v>
      </c>
      <c r="AM138" s="170">
        <v>134800000</v>
      </c>
      <c r="AN138" s="170">
        <v>139727000</v>
      </c>
      <c r="AO138" s="170">
        <v>11683000</v>
      </c>
      <c r="AP138" s="170">
        <v>1130000</v>
      </c>
      <c r="AQ138" s="170">
        <v>9411000</v>
      </c>
      <c r="AR138" s="170">
        <v>23926000</v>
      </c>
      <c r="AS138" s="170">
        <v>28603000</v>
      </c>
      <c r="AT138" s="170">
        <v>9797000</v>
      </c>
      <c r="AU138" s="170">
        <v>420000</v>
      </c>
      <c r="AV138" s="170">
        <v>19109000</v>
      </c>
      <c r="AW138" s="170">
        <v>511000</v>
      </c>
      <c r="AX138" s="170">
        <v>36779000</v>
      </c>
      <c r="AY138" s="170">
        <v>22064000</v>
      </c>
      <c r="AZ138" s="170">
        <v>9534000</v>
      </c>
      <c r="BA138" s="170">
        <v>3916000</v>
      </c>
      <c r="BB138" s="170">
        <v>18746000</v>
      </c>
      <c r="BC138" s="170">
        <v>6403000</v>
      </c>
      <c r="BD138" s="170">
        <v>11700000</v>
      </c>
      <c r="BE138" s="170">
        <v>8518000</v>
      </c>
      <c r="BF138" s="170">
        <v>8281000</v>
      </c>
      <c r="BG138" s="170">
        <v>10111000</v>
      </c>
    </row>
    <row r="139" spans="1:60" x14ac:dyDescent="0.3">
      <c r="A139" s="170" t="s">
        <v>286</v>
      </c>
      <c r="B139" s="170" t="s">
        <v>287</v>
      </c>
      <c r="C139" s="170" t="s">
        <v>556</v>
      </c>
      <c r="D139" s="170" t="s">
        <v>557</v>
      </c>
      <c r="AL139" s="170">
        <v>0</v>
      </c>
      <c r="AM139" s="170">
        <v>0</v>
      </c>
      <c r="AN139" s="170">
        <v>0</v>
      </c>
      <c r="AO139" s="170">
        <v>1103000</v>
      </c>
      <c r="AP139" s="170">
        <v>820000</v>
      </c>
      <c r="AQ139" s="170">
        <v>5906000</v>
      </c>
      <c r="AR139" s="170">
        <v>11121000</v>
      </c>
      <c r="AS139" s="170">
        <v>27840000</v>
      </c>
      <c r="AT139" s="170">
        <v>7595000</v>
      </c>
      <c r="AU139" s="170">
        <v>0</v>
      </c>
      <c r="AV139" s="170">
        <v>18635000</v>
      </c>
      <c r="AW139" s="170">
        <v>0</v>
      </c>
      <c r="AX139" s="170">
        <v>0</v>
      </c>
      <c r="AY139" s="170">
        <v>0</v>
      </c>
      <c r="AZ139" s="170">
        <v>0</v>
      </c>
      <c r="BA139" s="170">
        <v>0</v>
      </c>
      <c r="BB139" s="170">
        <v>0</v>
      </c>
      <c r="BC139" s="170">
        <v>0</v>
      </c>
      <c r="BD139" s="170">
        <v>0</v>
      </c>
      <c r="BE139" s="170">
        <v>0</v>
      </c>
      <c r="BF139" s="170">
        <v>0</v>
      </c>
      <c r="BG139" s="170">
        <v>0</v>
      </c>
    </row>
    <row r="140" spans="1:60" x14ac:dyDescent="0.3">
      <c r="A140" s="170" t="s">
        <v>286</v>
      </c>
      <c r="B140" s="170" t="s">
        <v>287</v>
      </c>
      <c r="C140" s="170" t="s">
        <v>558</v>
      </c>
      <c r="D140" s="170" t="s">
        <v>559</v>
      </c>
      <c r="AL140" s="170">
        <v>0</v>
      </c>
      <c r="AM140" s="170">
        <v>134800000</v>
      </c>
      <c r="AN140" s="170">
        <v>139727000</v>
      </c>
      <c r="AO140" s="170">
        <v>10580000</v>
      </c>
      <c r="AP140" s="170">
        <v>310000</v>
      </c>
      <c r="AQ140" s="170">
        <v>3505000</v>
      </c>
      <c r="AR140" s="170">
        <v>12805000</v>
      </c>
      <c r="AS140" s="170">
        <v>763000</v>
      </c>
      <c r="AT140" s="170">
        <v>2202000</v>
      </c>
      <c r="AU140" s="170">
        <v>420000</v>
      </c>
      <c r="AV140" s="170">
        <v>474000</v>
      </c>
      <c r="AW140" s="170">
        <v>511000</v>
      </c>
      <c r="AX140" s="170">
        <v>36779000</v>
      </c>
      <c r="AY140" s="170">
        <v>22064000</v>
      </c>
      <c r="AZ140" s="170">
        <v>9534000</v>
      </c>
      <c r="BA140" s="170">
        <v>3916000</v>
      </c>
      <c r="BB140" s="170">
        <v>18746000</v>
      </c>
      <c r="BC140" s="170">
        <v>6403000</v>
      </c>
      <c r="BD140" s="170">
        <v>11700000</v>
      </c>
      <c r="BE140" s="170">
        <v>8518000</v>
      </c>
      <c r="BF140" s="170">
        <v>8281000</v>
      </c>
      <c r="BG140" s="170">
        <v>10111000</v>
      </c>
    </row>
    <row r="141" spans="1:60" x14ac:dyDescent="0.3">
      <c r="A141" s="170" t="s">
        <v>286</v>
      </c>
      <c r="B141" s="170" t="s">
        <v>287</v>
      </c>
      <c r="C141" s="170" t="s">
        <v>560</v>
      </c>
      <c r="D141" s="170" t="s">
        <v>561</v>
      </c>
      <c r="AL141" s="170">
        <v>0</v>
      </c>
      <c r="AM141" s="170">
        <v>0</v>
      </c>
      <c r="AN141" s="170">
        <v>0</v>
      </c>
      <c r="AO141" s="170">
        <v>553036000</v>
      </c>
      <c r="AP141" s="170">
        <v>0</v>
      </c>
      <c r="AQ141" s="170">
        <v>0</v>
      </c>
      <c r="AR141" s="170">
        <v>0</v>
      </c>
      <c r="AS141" s="170">
        <v>0</v>
      </c>
      <c r="AT141" s="170">
        <v>0</v>
      </c>
      <c r="AU141" s="170">
        <v>0</v>
      </c>
      <c r="AV141" s="170">
        <v>0</v>
      </c>
      <c r="AW141" s="170">
        <v>0</v>
      </c>
      <c r="AX141" s="170">
        <v>0</v>
      </c>
      <c r="AY141" s="170">
        <v>0</v>
      </c>
      <c r="AZ141" s="170">
        <v>0</v>
      </c>
      <c r="BA141" s="170">
        <v>0</v>
      </c>
      <c r="BB141" s="170">
        <v>15342000</v>
      </c>
      <c r="BC141" s="170">
        <v>0</v>
      </c>
      <c r="BD141" s="170">
        <v>0</v>
      </c>
      <c r="BE141" s="170">
        <v>0</v>
      </c>
      <c r="BF141" s="170">
        <v>0</v>
      </c>
      <c r="BG141" s="170">
        <v>0</v>
      </c>
    </row>
    <row r="142" spans="1:60" x14ac:dyDescent="0.3">
      <c r="A142" s="170" t="s">
        <v>286</v>
      </c>
      <c r="B142" s="170" t="s">
        <v>287</v>
      </c>
      <c r="C142" s="170" t="s">
        <v>562</v>
      </c>
      <c r="D142" s="170" t="s">
        <v>563</v>
      </c>
      <c r="AL142" s="170">
        <v>0</v>
      </c>
      <c r="AM142" s="170">
        <v>0</v>
      </c>
      <c r="AN142" s="170">
        <v>0</v>
      </c>
      <c r="AO142" s="170">
        <v>0</v>
      </c>
      <c r="AP142" s="170">
        <v>0</v>
      </c>
      <c r="AQ142" s="170">
        <v>0</v>
      </c>
      <c r="AR142" s="170">
        <v>0</v>
      </c>
      <c r="AS142" s="170">
        <v>0</v>
      </c>
      <c r="AT142" s="170">
        <v>16684000</v>
      </c>
      <c r="AU142" s="170">
        <v>2652000</v>
      </c>
      <c r="AV142" s="170">
        <v>0</v>
      </c>
      <c r="AW142" s="170">
        <v>0</v>
      </c>
      <c r="AX142" s="170">
        <v>0</v>
      </c>
      <c r="AY142" s="170">
        <v>0</v>
      </c>
      <c r="AZ142" s="170">
        <v>0</v>
      </c>
      <c r="BA142" s="170">
        <v>0</v>
      </c>
      <c r="BB142" s="170">
        <v>0</v>
      </c>
      <c r="BC142" s="170">
        <v>0</v>
      </c>
      <c r="BD142" s="170">
        <v>0</v>
      </c>
      <c r="BE142" s="170">
        <v>0</v>
      </c>
      <c r="BF142" s="170">
        <v>0</v>
      </c>
      <c r="BG142" s="170">
        <v>0</v>
      </c>
    </row>
    <row r="143" spans="1:60" x14ac:dyDescent="0.3">
      <c r="A143" s="170" t="s">
        <v>286</v>
      </c>
      <c r="B143" s="170" t="s">
        <v>287</v>
      </c>
      <c r="C143" s="170" t="s">
        <v>564</v>
      </c>
      <c r="D143" s="170" t="s">
        <v>565</v>
      </c>
      <c r="AL143" s="170">
        <v>0</v>
      </c>
      <c r="AM143" s="170">
        <v>0</v>
      </c>
      <c r="AN143" s="170">
        <v>0</v>
      </c>
      <c r="AO143" s="170">
        <v>0</v>
      </c>
      <c r="AP143" s="170">
        <v>0</v>
      </c>
      <c r="AQ143" s="170">
        <v>0</v>
      </c>
      <c r="AR143" s="170">
        <v>0</v>
      </c>
      <c r="AS143" s="170">
        <v>0</v>
      </c>
      <c r="AT143" s="170">
        <v>16684000</v>
      </c>
      <c r="AU143" s="170">
        <v>2652000</v>
      </c>
      <c r="AV143" s="170">
        <v>0</v>
      </c>
      <c r="AW143" s="170">
        <v>0</v>
      </c>
      <c r="AX143" s="170">
        <v>0</v>
      </c>
      <c r="AY143" s="170">
        <v>0</v>
      </c>
      <c r="AZ143" s="170">
        <v>0</v>
      </c>
      <c r="BA143" s="170">
        <v>0</v>
      </c>
      <c r="BB143" s="170">
        <v>0</v>
      </c>
      <c r="BC143" s="170">
        <v>0</v>
      </c>
      <c r="BD143" s="170">
        <v>0</v>
      </c>
      <c r="BE143" s="170">
        <v>0</v>
      </c>
      <c r="BF143" s="170">
        <v>0</v>
      </c>
      <c r="BG143" s="170">
        <v>0</v>
      </c>
    </row>
    <row r="144" spans="1:60" x14ac:dyDescent="0.3">
      <c r="A144" s="170" t="s">
        <v>286</v>
      </c>
      <c r="B144" s="170" t="s">
        <v>287</v>
      </c>
      <c r="C144" s="170" t="s">
        <v>566</v>
      </c>
      <c r="D144" s="170" t="s">
        <v>567</v>
      </c>
      <c r="AL144" s="170">
        <v>0</v>
      </c>
      <c r="AM144" s="170">
        <v>0</v>
      </c>
      <c r="AN144" s="170">
        <v>0</v>
      </c>
      <c r="AO144" s="170">
        <v>0</v>
      </c>
      <c r="AP144" s="170">
        <v>0</v>
      </c>
      <c r="AQ144" s="170">
        <v>0</v>
      </c>
      <c r="AR144" s="170">
        <v>0</v>
      </c>
      <c r="AS144" s="170">
        <v>0</v>
      </c>
      <c r="AT144" s="170">
        <v>0</v>
      </c>
      <c r="AU144" s="170">
        <v>0</v>
      </c>
      <c r="AV144" s="170">
        <v>0</v>
      </c>
      <c r="AW144" s="170">
        <v>0</v>
      </c>
      <c r="AX144" s="170">
        <v>0</v>
      </c>
      <c r="AY144" s="170">
        <v>0</v>
      </c>
      <c r="AZ144" s="170">
        <v>0</v>
      </c>
      <c r="BA144" s="170">
        <v>0</v>
      </c>
      <c r="BB144" s="170">
        <v>0</v>
      </c>
      <c r="BC144" s="170">
        <v>0</v>
      </c>
      <c r="BD144" s="170">
        <v>0</v>
      </c>
      <c r="BE144" s="170">
        <v>0</v>
      </c>
      <c r="BF144" s="170">
        <v>0</v>
      </c>
      <c r="BG144" s="170">
        <v>0</v>
      </c>
    </row>
    <row r="145" spans="1:59" x14ac:dyDescent="0.3">
      <c r="A145" s="170" t="s">
        <v>286</v>
      </c>
      <c r="B145" s="170" t="s">
        <v>287</v>
      </c>
      <c r="C145" s="170" t="s">
        <v>568</v>
      </c>
      <c r="D145" s="170" t="s">
        <v>569</v>
      </c>
      <c r="AL145" s="170">
        <v>487836000</v>
      </c>
      <c r="AM145" s="170">
        <v>273160000</v>
      </c>
      <c r="AN145" s="170">
        <v>129862000</v>
      </c>
      <c r="AO145" s="170">
        <v>46471000</v>
      </c>
      <c r="AP145" s="170">
        <v>124862000</v>
      </c>
      <c r="AQ145" s="170">
        <v>73085000</v>
      </c>
      <c r="AR145" s="170">
        <v>69469000</v>
      </c>
      <c r="AS145" s="170">
        <v>135660000</v>
      </c>
      <c r="AT145" s="170">
        <v>195369000</v>
      </c>
      <c r="AU145" s="170">
        <v>34957000</v>
      </c>
      <c r="AV145" s="170">
        <v>31620000</v>
      </c>
      <c r="AW145" s="170">
        <v>251669000</v>
      </c>
      <c r="AX145" s="170">
        <v>411666000</v>
      </c>
      <c r="AY145" s="170">
        <v>149824000</v>
      </c>
      <c r="AZ145" s="170">
        <v>3358189000</v>
      </c>
      <c r="BA145" s="170">
        <v>1961334000</v>
      </c>
      <c r="BB145" s="170">
        <v>1492010000</v>
      </c>
      <c r="BC145" s="170">
        <v>3604442000</v>
      </c>
      <c r="BD145" s="170">
        <v>16597153000</v>
      </c>
      <c r="BE145" s="170">
        <v>4041223000</v>
      </c>
      <c r="BF145" s="170">
        <v>1593953000</v>
      </c>
      <c r="BG145" s="170">
        <v>3055198000</v>
      </c>
    </row>
    <row r="146" spans="1:59" x14ac:dyDescent="0.3">
      <c r="A146" s="170" t="s">
        <v>286</v>
      </c>
      <c r="B146" s="170" t="s">
        <v>287</v>
      </c>
      <c r="C146" s="170" t="s">
        <v>570</v>
      </c>
      <c r="D146" s="170" t="s">
        <v>571</v>
      </c>
      <c r="AL146" s="170">
        <v>128300000</v>
      </c>
      <c r="AM146" s="170">
        <v>41900000</v>
      </c>
      <c r="AN146" s="170">
        <v>0</v>
      </c>
      <c r="AO146" s="170">
        <v>0</v>
      </c>
      <c r="AP146" s="170">
        <v>0</v>
      </c>
      <c r="AQ146" s="170">
        <v>0</v>
      </c>
      <c r="AR146" s="170">
        <v>0</v>
      </c>
      <c r="AS146" s="170">
        <v>0</v>
      </c>
      <c r="AT146" s="170">
        <v>22600000</v>
      </c>
      <c r="AU146" s="170">
        <v>0</v>
      </c>
      <c r="AV146" s="170">
        <v>0</v>
      </c>
      <c r="AW146" s="170">
        <v>0</v>
      </c>
      <c r="AX146" s="170">
        <v>0</v>
      </c>
      <c r="AY146" s="170">
        <v>50000000</v>
      </c>
      <c r="AZ146" s="170">
        <v>0</v>
      </c>
      <c r="BA146" s="170">
        <v>75000000</v>
      </c>
      <c r="BB146" s="170">
        <v>325000000</v>
      </c>
      <c r="BC146" s="170">
        <v>222506000</v>
      </c>
      <c r="BD146" s="170">
        <v>0</v>
      </c>
      <c r="BE146" s="170">
        <v>0</v>
      </c>
      <c r="BF146" s="170">
        <v>90000000</v>
      </c>
      <c r="BG146" s="170">
        <v>180000000</v>
      </c>
    </row>
    <row r="147" spans="1:59" x14ac:dyDescent="0.3">
      <c r="A147" s="170" t="s">
        <v>286</v>
      </c>
      <c r="B147" s="170" t="s">
        <v>287</v>
      </c>
      <c r="C147" s="170" t="s">
        <v>572</v>
      </c>
      <c r="D147" s="170" t="s">
        <v>573</v>
      </c>
      <c r="AL147" s="170">
        <v>0</v>
      </c>
      <c r="AM147" s="170">
        <v>0</v>
      </c>
      <c r="AN147" s="170">
        <v>0</v>
      </c>
      <c r="AO147" s="170">
        <v>0</v>
      </c>
      <c r="AP147" s="170">
        <v>0</v>
      </c>
      <c r="AQ147" s="170">
        <v>0</v>
      </c>
      <c r="AR147" s="170">
        <v>0</v>
      </c>
      <c r="AS147" s="170">
        <v>0</v>
      </c>
      <c r="AT147" s="170">
        <v>0</v>
      </c>
      <c r="AU147" s="170">
        <v>0</v>
      </c>
      <c r="AV147" s="170">
        <v>0</v>
      </c>
      <c r="AW147" s="170">
        <v>0</v>
      </c>
      <c r="AX147" s="170">
        <v>0</v>
      </c>
      <c r="AY147" s="170">
        <v>0</v>
      </c>
      <c r="AZ147" s="170">
        <v>0</v>
      </c>
      <c r="BA147" s="170">
        <v>0</v>
      </c>
      <c r="BB147" s="170">
        <v>0</v>
      </c>
      <c r="BC147" s="170">
        <v>0</v>
      </c>
      <c r="BD147" s="170">
        <v>0</v>
      </c>
      <c r="BE147" s="170">
        <v>0</v>
      </c>
      <c r="BF147" s="170">
        <v>0</v>
      </c>
      <c r="BG147" s="170">
        <v>0</v>
      </c>
    </row>
    <row r="148" spans="1:59" x14ac:dyDescent="0.3">
      <c r="A148" s="170" t="s">
        <v>286</v>
      </c>
      <c r="B148" s="170" t="s">
        <v>287</v>
      </c>
      <c r="C148" s="170" t="s">
        <v>574</v>
      </c>
      <c r="D148" s="170" t="s">
        <v>575</v>
      </c>
      <c r="AL148" s="170">
        <v>320860000</v>
      </c>
      <c r="AM148" s="170">
        <v>210994000</v>
      </c>
      <c r="AN148" s="170">
        <v>101947000</v>
      </c>
      <c r="AO148" s="170">
        <v>0</v>
      </c>
      <c r="AP148" s="170">
        <v>85000000</v>
      </c>
      <c r="AQ148" s="170">
        <v>453000</v>
      </c>
      <c r="AR148" s="170">
        <v>0</v>
      </c>
      <c r="AS148" s="170">
        <v>48861000</v>
      </c>
      <c r="AT148" s="170">
        <v>93115000</v>
      </c>
      <c r="AU148" s="170">
        <v>16782000</v>
      </c>
      <c r="AV148" s="170">
        <v>515000</v>
      </c>
      <c r="AW148" s="170">
        <v>175000000</v>
      </c>
      <c r="AX148" s="170">
        <v>379666000</v>
      </c>
      <c r="AY148" s="170">
        <v>50014000</v>
      </c>
      <c r="AZ148" s="170">
        <v>1542848000</v>
      </c>
      <c r="BA148" s="170">
        <v>1961334000</v>
      </c>
      <c r="BB148" s="170">
        <v>1361688000</v>
      </c>
      <c r="BC148" s="170">
        <v>2519619000</v>
      </c>
      <c r="BD148" s="170">
        <v>14063519000</v>
      </c>
      <c r="BE148" s="170">
        <v>55123000</v>
      </c>
      <c r="BF148" s="170">
        <v>279341000</v>
      </c>
      <c r="BG148" s="170">
        <v>3003916000</v>
      </c>
    </row>
    <row r="149" spans="1:59" x14ac:dyDescent="0.3">
      <c r="A149" s="170" t="s">
        <v>286</v>
      </c>
      <c r="B149" s="170" t="s">
        <v>287</v>
      </c>
      <c r="C149" s="170" t="s">
        <v>576</v>
      </c>
      <c r="D149" s="170" t="s">
        <v>577</v>
      </c>
      <c r="AL149" s="170">
        <v>166976000</v>
      </c>
      <c r="AM149" s="170">
        <v>62166000</v>
      </c>
      <c r="AN149" s="170">
        <v>27915000</v>
      </c>
      <c r="AO149" s="170">
        <v>46471000</v>
      </c>
      <c r="AP149" s="170">
        <v>39862000</v>
      </c>
      <c r="AQ149" s="170">
        <v>72632000</v>
      </c>
      <c r="AR149" s="170">
        <v>69469000</v>
      </c>
      <c r="AS149" s="170">
        <v>86799000</v>
      </c>
      <c r="AT149" s="170">
        <v>102254000</v>
      </c>
      <c r="AU149" s="170">
        <v>18175000</v>
      </c>
      <c r="AV149" s="170">
        <v>31105000</v>
      </c>
      <c r="AW149" s="170">
        <v>76669000</v>
      </c>
      <c r="AX149" s="170">
        <v>32000000</v>
      </c>
      <c r="AY149" s="170">
        <v>99810000</v>
      </c>
      <c r="AZ149" s="170">
        <v>1815341000</v>
      </c>
      <c r="BA149" s="170">
        <v>0</v>
      </c>
      <c r="BB149" s="170">
        <v>130322000</v>
      </c>
      <c r="BC149" s="170">
        <v>1084823000</v>
      </c>
      <c r="BD149" s="170">
        <v>2533634000</v>
      </c>
      <c r="BE149" s="170">
        <v>3986100000</v>
      </c>
      <c r="BF149" s="170">
        <v>1314612000</v>
      </c>
      <c r="BG149" s="170">
        <v>51282000</v>
      </c>
    </row>
    <row r="150" spans="1:59" x14ac:dyDescent="0.3">
      <c r="A150" s="170" t="s">
        <v>286</v>
      </c>
      <c r="B150" s="170" t="s">
        <v>287</v>
      </c>
      <c r="C150" s="170" t="s">
        <v>578</v>
      </c>
      <c r="D150" s="170" t="s">
        <v>579</v>
      </c>
      <c r="AL150" s="170">
        <v>17.573599999999999</v>
      </c>
      <c r="AM150" s="170">
        <v>23.894100000000002</v>
      </c>
      <c r="AN150" s="170">
        <v>27.646899999999999</v>
      </c>
      <c r="AO150" s="170">
        <v>42.630400000000002</v>
      </c>
      <c r="AP150" s="170">
        <v>36.239600000000003</v>
      </c>
      <c r="AQ150" s="170">
        <v>31.408200000000001</v>
      </c>
      <c r="AR150" s="170">
        <v>26.243300000000001</v>
      </c>
      <c r="AS150" s="170">
        <v>19.813099999999999</v>
      </c>
    </row>
    <row r="151" spans="1:59" x14ac:dyDescent="0.3">
      <c r="A151" s="170" t="s">
        <v>286</v>
      </c>
      <c r="B151" s="170" t="s">
        <v>287</v>
      </c>
      <c r="C151" s="170" t="s">
        <v>580</v>
      </c>
      <c r="D151" s="170" t="s">
        <v>581</v>
      </c>
      <c r="AT151" s="170">
        <v>31.633099999999999</v>
      </c>
      <c r="AU151" s="170">
        <v>31.422499999999999</v>
      </c>
      <c r="AV151" s="170">
        <v>32.972099999999998</v>
      </c>
      <c r="AW151" s="170">
        <v>25.601199999999999</v>
      </c>
      <c r="AX151" s="170">
        <v>14.3818</v>
      </c>
      <c r="AY151" s="170">
        <v>25.8734</v>
      </c>
      <c r="AZ151" s="170">
        <v>5.9661999999999997</v>
      </c>
      <c r="BA151" s="170">
        <v>2.3885999999999998</v>
      </c>
      <c r="BB151" s="170">
        <v>5.6548999999999996</v>
      </c>
      <c r="BC151" s="170">
        <v>5.3311000000000002</v>
      </c>
      <c r="BD151" s="170">
        <v>3.8995000000000002</v>
      </c>
      <c r="BE151" s="170">
        <v>3.1366999999999998</v>
      </c>
      <c r="BF151" s="170">
        <v>3.0653000000000001</v>
      </c>
      <c r="BG151" s="170">
        <v>2.8349000000000002</v>
      </c>
    </row>
    <row r="152" spans="1:59" x14ac:dyDescent="0.3">
      <c r="A152" s="170" t="s">
        <v>286</v>
      </c>
      <c r="B152" s="170" t="s">
        <v>287</v>
      </c>
      <c r="C152" s="170" t="s">
        <v>582</v>
      </c>
      <c r="D152" s="170" t="s">
        <v>583</v>
      </c>
      <c r="AL152" s="170">
        <v>0</v>
      </c>
      <c r="AM152" s="170">
        <v>0</v>
      </c>
      <c r="AN152" s="170">
        <v>0</v>
      </c>
      <c r="AO152" s="170">
        <v>0</v>
      </c>
      <c r="AP152" s="170">
        <v>0</v>
      </c>
      <c r="AQ152" s="170">
        <v>0</v>
      </c>
      <c r="AR152" s="170">
        <v>0</v>
      </c>
      <c r="AS152" s="170">
        <v>0</v>
      </c>
    </row>
    <row r="153" spans="1:59" x14ac:dyDescent="0.3">
      <c r="A153" s="170" t="s">
        <v>286</v>
      </c>
      <c r="B153" s="170" t="s">
        <v>287</v>
      </c>
      <c r="C153" s="170" t="s">
        <v>584</v>
      </c>
      <c r="D153" s="170" t="s">
        <v>585</v>
      </c>
      <c r="AL153" s="170">
        <v>0</v>
      </c>
      <c r="AM153" s="170">
        <v>2.8734999999999999</v>
      </c>
      <c r="AN153" s="170">
        <v>2.2966000000000002</v>
      </c>
      <c r="AO153" s="170">
        <v>2.8371</v>
      </c>
      <c r="AP153" s="170">
        <v>2.1884000000000001</v>
      </c>
      <c r="AQ153" s="170">
        <v>2.1747000000000001</v>
      </c>
      <c r="AR153" s="170">
        <v>2.8407</v>
      </c>
      <c r="AS153" s="170">
        <v>2.2443</v>
      </c>
      <c r="AT153" s="170">
        <v>2.3292999999999999</v>
      </c>
      <c r="AU153" s="170">
        <v>2.2605</v>
      </c>
      <c r="AV153" s="170">
        <v>2.2294</v>
      </c>
      <c r="AW153" s="170">
        <v>1.7448999999999999</v>
      </c>
      <c r="AX153" s="170">
        <v>1.0924</v>
      </c>
      <c r="AY153" s="170">
        <v>0.67459999999999998</v>
      </c>
      <c r="AZ153" s="170">
        <v>8.4599999999999995E-2</v>
      </c>
      <c r="BA153" s="170">
        <v>0</v>
      </c>
      <c r="BB153" s="170">
        <v>0</v>
      </c>
      <c r="BC153" s="170">
        <v>0.1734</v>
      </c>
      <c r="BD153" s="170">
        <v>0.35859999999999997</v>
      </c>
      <c r="BE153" s="170">
        <v>0.2069</v>
      </c>
      <c r="BF153" s="170">
        <v>9.74E-2</v>
      </c>
      <c r="BG153" s="170">
        <v>3.9699999999999999E-2</v>
      </c>
    </row>
    <row r="154" spans="1:59" x14ac:dyDescent="0.3">
      <c r="A154" s="170" t="s">
        <v>286</v>
      </c>
      <c r="B154" s="170" t="s">
        <v>287</v>
      </c>
      <c r="C154" s="170" t="s">
        <v>586</v>
      </c>
      <c r="D154" s="170" t="s">
        <v>587</v>
      </c>
      <c r="AL154" s="170">
        <v>1.15E-2</v>
      </c>
      <c r="AM154" s="170">
        <v>9.2416</v>
      </c>
      <c r="AN154" s="170">
        <v>10.8055</v>
      </c>
      <c r="AO154" s="170">
        <v>16.724699999999999</v>
      </c>
      <c r="AP154" s="170">
        <v>18.552</v>
      </c>
      <c r="AQ154" s="170">
        <v>17.337</v>
      </c>
      <c r="AR154" s="170">
        <v>15.4734</v>
      </c>
      <c r="AS154" s="170">
        <v>15.629200000000001</v>
      </c>
      <c r="AT154" s="170">
        <v>14.1454</v>
      </c>
      <c r="AU154" s="170">
        <v>12.0899</v>
      </c>
      <c r="AV154" s="170">
        <v>11.8377</v>
      </c>
      <c r="AW154" s="170">
        <v>9.4663000000000004</v>
      </c>
      <c r="AX154" s="170">
        <v>6.1938000000000004</v>
      </c>
      <c r="AY154" s="170">
        <v>4.0606</v>
      </c>
      <c r="AZ154" s="170">
        <v>0.54590000000000005</v>
      </c>
      <c r="BA154" s="170">
        <v>4.6399999999999997E-2</v>
      </c>
      <c r="BB154" s="170">
        <v>0</v>
      </c>
      <c r="BC154" s="170">
        <v>0</v>
      </c>
      <c r="BD154" s="170">
        <v>0</v>
      </c>
      <c r="BE154" s="170">
        <v>0</v>
      </c>
      <c r="BF154" s="170">
        <v>0</v>
      </c>
      <c r="BG154" s="170">
        <v>0</v>
      </c>
    </row>
    <row r="155" spans="1:59" x14ac:dyDescent="0.3">
      <c r="A155" s="170" t="s">
        <v>286</v>
      </c>
      <c r="B155" s="170" t="s">
        <v>287</v>
      </c>
      <c r="C155" s="170" t="s">
        <v>588</v>
      </c>
      <c r="D155" s="170" t="s">
        <v>589</v>
      </c>
      <c r="AL155" s="170">
        <v>6.0905999999999896</v>
      </c>
      <c r="AM155" s="170">
        <v>1.7546999999999999</v>
      </c>
      <c r="AN155" s="170">
        <v>1.1905999999999901</v>
      </c>
      <c r="AO155" s="170">
        <v>2.99999999995748E-4</v>
      </c>
      <c r="AP155" s="170">
        <v>2.99999999995748E-4</v>
      </c>
      <c r="AQ155" s="170">
        <v>2.0000000000663901E-4</v>
      </c>
      <c r="AR155" s="170">
        <v>2.0000000000663901E-4</v>
      </c>
      <c r="AS155" s="170">
        <v>2.9999999998153699E-4</v>
      </c>
      <c r="AT155" s="170">
        <v>2.99999999995748E-4</v>
      </c>
      <c r="AU155" s="170">
        <v>3.9600000000007199E-2</v>
      </c>
      <c r="AV155" s="170">
        <v>1.9481000000000099</v>
      </c>
      <c r="AW155" s="170">
        <v>2.3784999999999998</v>
      </c>
      <c r="AX155" s="170">
        <v>6.8582000000000098</v>
      </c>
      <c r="AY155" s="170">
        <v>8.4377000000000102</v>
      </c>
      <c r="AZ155" s="170">
        <v>2.5250999999999899</v>
      </c>
      <c r="BA155" s="170">
        <v>1.7418</v>
      </c>
      <c r="BB155" s="170">
        <v>2.2216</v>
      </c>
      <c r="BC155" s="170">
        <v>13.3088</v>
      </c>
      <c r="BD155" s="170">
        <v>10.0199</v>
      </c>
      <c r="BE155" s="170">
        <v>1.3380000000000101</v>
      </c>
      <c r="BF155" s="170">
        <v>1.0489999999999899</v>
      </c>
      <c r="BG155" s="170">
        <v>7.6371999999999902</v>
      </c>
    </row>
    <row r="156" spans="1:59" x14ac:dyDescent="0.3">
      <c r="A156" s="170" t="s">
        <v>286</v>
      </c>
      <c r="B156" s="170" t="s">
        <v>287</v>
      </c>
      <c r="C156" s="170" t="s">
        <v>590</v>
      </c>
      <c r="D156" s="170" t="s">
        <v>591</v>
      </c>
      <c r="AL156" s="170">
        <v>0</v>
      </c>
      <c r="AM156" s="170">
        <v>0</v>
      </c>
      <c r="AN156" s="170">
        <v>0</v>
      </c>
      <c r="AO156" s="170">
        <v>0</v>
      </c>
      <c r="AP156" s="170">
        <v>0</v>
      </c>
      <c r="AQ156" s="170">
        <v>0</v>
      </c>
      <c r="AR156" s="170">
        <v>0</v>
      </c>
      <c r="AS156" s="170">
        <v>0</v>
      </c>
      <c r="AT156" s="170">
        <v>0</v>
      </c>
      <c r="AU156" s="170">
        <v>0</v>
      </c>
      <c r="AV156" s="170">
        <v>0</v>
      </c>
      <c r="AW156" s="170">
        <v>0</v>
      </c>
      <c r="AX156" s="170">
        <v>0</v>
      </c>
      <c r="AY156" s="170">
        <v>0</v>
      </c>
      <c r="AZ156" s="170">
        <v>0</v>
      </c>
      <c r="BA156" s="170">
        <v>0</v>
      </c>
      <c r="BB156" s="170">
        <v>0</v>
      </c>
      <c r="BC156" s="170">
        <v>0</v>
      </c>
      <c r="BD156" s="170">
        <v>0</v>
      </c>
      <c r="BE156" s="170">
        <v>0</v>
      </c>
      <c r="BF156" s="170">
        <v>0</v>
      </c>
      <c r="BG156" s="170">
        <v>0</v>
      </c>
    </row>
    <row r="157" spans="1:59" x14ac:dyDescent="0.3">
      <c r="A157" s="170" t="s">
        <v>286</v>
      </c>
      <c r="B157" s="170" t="s">
        <v>287</v>
      </c>
      <c r="C157" s="170" t="s">
        <v>592</v>
      </c>
      <c r="D157" s="170" t="s">
        <v>593</v>
      </c>
      <c r="AL157" s="170">
        <v>0</v>
      </c>
      <c r="AM157" s="170">
        <v>0</v>
      </c>
      <c r="AN157" s="170">
        <v>0.6774</v>
      </c>
      <c r="AO157" s="170">
        <v>0.93889999999999996</v>
      </c>
      <c r="AP157" s="170">
        <v>0.70120000000000005</v>
      </c>
      <c r="AQ157" s="170">
        <v>0.47770000000000001</v>
      </c>
      <c r="AR157" s="170">
        <v>0.31419999999999998</v>
      </c>
      <c r="AS157" s="170">
        <v>0.12959999999999999</v>
      </c>
      <c r="AT157" s="170">
        <v>1.84E-2</v>
      </c>
      <c r="AU157" s="170">
        <v>3.7000000000000002E-3</v>
      </c>
      <c r="AV157" s="170">
        <v>0</v>
      </c>
      <c r="AW157" s="170">
        <v>0</v>
      </c>
      <c r="AX157" s="170">
        <v>0</v>
      </c>
      <c r="AY157" s="170">
        <v>0</v>
      </c>
      <c r="AZ157" s="170">
        <v>0</v>
      </c>
      <c r="BA157" s="170">
        <v>0</v>
      </c>
      <c r="BB157" s="170">
        <v>0</v>
      </c>
      <c r="BC157" s="170">
        <v>0</v>
      </c>
      <c r="BD157" s="170">
        <v>0</v>
      </c>
      <c r="BE157" s="170">
        <v>0</v>
      </c>
      <c r="BF157" s="170">
        <v>0</v>
      </c>
      <c r="BG157" s="170">
        <v>0</v>
      </c>
    </row>
    <row r="158" spans="1:59" x14ac:dyDescent="0.3">
      <c r="A158" s="170" t="s">
        <v>286</v>
      </c>
      <c r="B158" s="170" t="s">
        <v>287</v>
      </c>
      <c r="C158" s="170" t="s">
        <v>594</v>
      </c>
      <c r="D158" s="170" t="s">
        <v>595</v>
      </c>
      <c r="AL158" s="170">
        <v>0</v>
      </c>
      <c r="AM158" s="170">
        <v>0</v>
      </c>
      <c r="AN158" s="170">
        <v>0</v>
      </c>
      <c r="AO158" s="170">
        <v>0</v>
      </c>
      <c r="AP158" s="170">
        <v>0</v>
      </c>
      <c r="AQ158" s="170">
        <v>0</v>
      </c>
      <c r="AR158" s="170">
        <v>0</v>
      </c>
      <c r="AS158" s="170">
        <v>0</v>
      </c>
      <c r="AT158" s="170">
        <v>0</v>
      </c>
      <c r="AU158" s="170">
        <v>0</v>
      </c>
      <c r="AV158" s="170">
        <v>0</v>
      </c>
      <c r="AW158" s="170">
        <v>0</v>
      </c>
      <c r="AX158" s="170">
        <v>0</v>
      </c>
      <c r="AY158" s="170">
        <v>0</v>
      </c>
      <c r="AZ158" s="170">
        <v>0</v>
      </c>
      <c r="BA158" s="170">
        <v>0</v>
      </c>
      <c r="BB158" s="170">
        <v>0</v>
      </c>
      <c r="BC158" s="170">
        <v>0</v>
      </c>
      <c r="BD158" s="170">
        <v>0</v>
      </c>
      <c r="BE158" s="170">
        <v>0</v>
      </c>
      <c r="BF158" s="170">
        <v>0</v>
      </c>
      <c r="BG158" s="170">
        <v>0</v>
      </c>
    </row>
    <row r="159" spans="1:59" x14ac:dyDescent="0.3">
      <c r="A159" s="170" t="s">
        <v>286</v>
      </c>
      <c r="B159" s="170" t="s">
        <v>287</v>
      </c>
      <c r="C159" s="170" t="s">
        <v>596</v>
      </c>
      <c r="D159" s="170" t="s">
        <v>597</v>
      </c>
      <c r="AL159" s="170">
        <v>63.8919</v>
      </c>
      <c r="AM159" s="170">
        <v>54.277000000000001</v>
      </c>
      <c r="AN159" s="170">
        <v>50.619100000000003</v>
      </c>
      <c r="AO159" s="170">
        <v>25.535900000000002</v>
      </c>
      <c r="AP159" s="170">
        <v>32.355699999999999</v>
      </c>
      <c r="AQ159" s="170">
        <v>37.722099999999998</v>
      </c>
      <c r="AR159" s="170">
        <v>43.621899999999997</v>
      </c>
      <c r="AS159" s="170">
        <v>47.698700000000002</v>
      </c>
      <c r="AT159" s="170">
        <v>51.8735</v>
      </c>
      <c r="AU159" s="170">
        <v>54.183799999999998</v>
      </c>
      <c r="AV159" s="170">
        <v>51.012700000000002</v>
      </c>
      <c r="AW159" s="170">
        <v>60.809100000000001</v>
      </c>
      <c r="AX159" s="170">
        <v>71.473799999999997</v>
      </c>
      <c r="AY159" s="170">
        <v>60.953699999999998</v>
      </c>
      <c r="AZ159" s="170">
        <v>90.878200000000007</v>
      </c>
      <c r="BA159" s="170">
        <v>95.8232</v>
      </c>
      <c r="BB159" s="170">
        <v>92.123500000000007</v>
      </c>
      <c r="BC159" s="170">
        <v>81.186700000000002</v>
      </c>
      <c r="BD159" s="170">
        <v>85.721999999999994</v>
      </c>
      <c r="BE159" s="170">
        <v>95.318399999999997</v>
      </c>
      <c r="BF159" s="170">
        <v>95.788300000000007</v>
      </c>
      <c r="BG159" s="170">
        <v>89.488200000000006</v>
      </c>
    </row>
    <row r="160" spans="1:59" x14ac:dyDescent="0.3">
      <c r="A160" s="170" t="s">
        <v>286</v>
      </c>
      <c r="B160" s="170" t="s">
        <v>287</v>
      </c>
      <c r="C160" s="170" t="s">
        <v>598</v>
      </c>
      <c r="D160" s="170" t="s">
        <v>599</v>
      </c>
      <c r="AM160" s="170">
        <v>0</v>
      </c>
      <c r="AN160" s="170">
        <v>0</v>
      </c>
      <c r="AO160" s="170">
        <v>-553036000</v>
      </c>
      <c r="AP160" s="170">
        <v>0</v>
      </c>
      <c r="AQ160" s="170">
        <v>0</v>
      </c>
      <c r="AR160" s="170">
        <v>0</v>
      </c>
      <c r="AS160" s="170">
        <v>0</v>
      </c>
      <c r="AT160" s="170">
        <v>0</v>
      </c>
      <c r="AU160" s="170">
        <v>0</v>
      </c>
      <c r="AV160" s="170">
        <v>0</v>
      </c>
      <c r="AW160" s="170">
        <v>0</v>
      </c>
      <c r="AX160" s="170">
        <v>0</v>
      </c>
      <c r="AY160" s="170">
        <v>0</v>
      </c>
      <c r="AZ160" s="170">
        <v>0</v>
      </c>
      <c r="BA160" s="170">
        <v>0</v>
      </c>
      <c r="BB160" s="170">
        <v>-15342000</v>
      </c>
      <c r="BC160" s="170">
        <v>0</v>
      </c>
      <c r="BD160" s="170">
        <v>0</v>
      </c>
      <c r="BE160" s="170">
        <v>0</v>
      </c>
      <c r="BF160" s="170">
        <v>0</v>
      </c>
      <c r="BG160" s="170">
        <v>0</v>
      </c>
    </row>
    <row r="161" spans="1:60" x14ac:dyDescent="0.3">
      <c r="A161" s="170" t="s">
        <v>286</v>
      </c>
      <c r="B161" s="170" t="s">
        <v>287</v>
      </c>
      <c r="C161" s="170" t="s">
        <v>600</v>
      </c>
      <c r="D161" s="170" t="s">
        <v>601</v>
      </c>
      <c r="AL161" s="170">
        <v>96059000</v>
      </c>
      <c r="AM161" s="170">
        <v>100242000</v>
      </c>
      <c r="AN161" s="170">
        <v>53901000</v>
      </c>
      <c r="AO161" s="170">
        <v>9904000</v>
      </c>
      <c r="AP161" s="170">
        <v>0</v>
      </c>
      <c r="AQ161" s="170">
        <v>81145000</v>
      </c>
      <c r="AR161" s="170">
        <v>0</v>
      </c>
      <c r="AS161" s="170">
        <v>0</v>
      </c>
      <c r="AT161" s="170">
        <v>38222000</v>
      </c>
      <c r="AU161" s="170">
        <v>80588000</v>
      </c>
      <c r="AV161" s="170">
        <v>13545000</v>
      </c>
      <c r="AW161" s="170">
        <v>178811000</v>
      </c>
      <c r="AX161" s="170">
        <v>180749000</v>
      </c>
      <c r="AY161" s="170">
        <v>69118000</v>
      </c>
      <c r="AZ161" s="170">
        <v>1588935000</v>
      </c>
      <c r="BA161" s="170">
        <v>1546513000</v>
      </c>
      <c r="BB161" s="170">
        <v>1037854000</v>
      </c>
      <c r="BC161" s="170">
        <v>1543189000</v>
      </c>
      <c r="BD161" s="170">
        <v>472368000</v>
      </c>
      <c r="BE161" s="170">
        <v>477533000</v>
      </c>
      <c r="BF161" s="170">
        <v>519717000</v>
      </c>
      <c r="BG161" s="170">
        <v>2865301000</v>
      </c>
      <c r="BH161" s="170">
        <v>2555073000</v>
      </c>
    </row>
    <row r="162" spans="1:60" x14ac:dyDescent="0.3">
      <c r="A162" s="170" t="s">
        <v>286</v>
      </c>
      <c r="B162" s="170" t="s">
        <v>287</v>
      </c>
      <c r="C162" s="170" t="s">
        <v>602</v>
      </c>
      <c r="D162" s="170" t="s">
        <v>603</v>
      </c>
      <c r="AL162" s="170">
        <v>81020000</v>
      </c>
      <c r="AM162" s="170">
        <v>30053000</v>
      </c>
      <c r="AN162" s="170">
        <v>20004000</v>
      </c>
      <c r="AO162" s="170">
        <v>9904000</v>
      </c>
      <c r="AP162" s="170">
        <v>0</v>
      </c>
      <c r="AQ162" s="170">
        <v>96000</v>
      </c>
      <c r="AR162" s="170">
        <v>0</v>
      </c>
      <c r="AS162" s="170">
        <v>0</v>
      </c>
      <c r="AT162" s="170">
        <v>0</v>
      </c>
      <c r="AU162" s="170">
        <v>40283000</v>
      </c>
      <c r="AV162" s="170">
        <v>13030000</v>
      </c>
      <c r="AW162" s="170">
        <v>3811000</v>
      </c>
      <c r="AX162" s="170">
        <v>34749000</v>
      </c>
      <c r="AY162" s="170">
        <v>15116000</v>
      </c>
      <c r="AZ162" s="170">
        <v>1512854000</v>
      </c>
      <c r="BA162" s="170">
        <v>1004382000</v>
      </c>
      <c r="BB162" s="170">
        <v>554698000</v>
      </c>
      <c r="BC162" s="170">
        <v>6051000</v>
      </c>
      <c r="BD162" s="170">
        <v>307433000</v>
      </c>
      <c r="BE162" s="170">
        <v>431841000</v>
      </c>
      <c r="BF162" s="170">
        <v>490299000</v>
      </c>
      <c r="BG162" s="170">
        <v>2602806000</v>
      </c>
    </row>
    <row r="163" spans="1:60" x14ac:dyDescent="0.3">
      <c r="A163" s="170" t="s">
        <v>286</v>
      </c>
      <c r="B163" s="170" t="s">
        <v>287</v>
      </c>
      <c r="C163" s="170" t="s">
        <v>604</v>
      </c>
      <c r="D163" s="170" t="s">
        <v>605</v>
      </c>
      <c r="AL163" s="170">
        <v>97887000</v>
      </c>
      <c r="AM163" s="170">
        <v>0</v>
      </c>
      <c r="AN163" s="170">
        <v>182220000</v>
      </c>
      <c r="AO163" s="170">
        <v>0</v>
      </c>
      <c r="AP163" s="170">
        <v>0</v>
      </c>
      <c r="AQ163" s="170">
        <v>0</v>
      </c>
      <c r="AR163" s="170">
        <v>0</v>
      </c>
      <c r="AS163" s="170">
        <v>0</v>
      </c>
      <c r="AT163" s="170">
        <v>0</v>
      </c>
      <c r="AU163" s="170">
        <v>0</v>
      </c>
      <c r="AV163" s="170">
        <v>0</v>
      </c>
      <c r="AW163" s="170">
        <v>0</v>
      </c>
      <c r="AX163" s="170">
        <v>0</v>
      </c>
      <c r="AY163" s="170">
        <v>0</v>
      </c>
      <c r="AZ163" s="170">
        <v>0</v>
      </c>
      <c r="BA163" s="170">
        <v>0</v>
      </c>
      <c r="BB163" s="170">
        <v>2825192000</v>
      </c>
      <c r="BC163" s="170">
        <v>668250000</v>
      </c>
      <c r="BD163" s="170">
        <v>0</v>
      </c>
      <c r="BE163" s="170">
        <v>0</v>
      </c>
      <c r="BF163" s="170">
        <v>0</v>
      </c>
      <c r="BG163" s="170">
        <v>0</v>
      </c>
    </row>
    <row r="164" spans="1:60" x14ac:dyDescent="0.3">
      <c r="A164" s="170" t="s">
        <v>286</v>
      </c>
      <c r="B164" s="170" t="s">
        <v>287</v>
      </c>
      <c r="C164" s="170" t="s">
        <v>606</v>
      </c>
      <c r="D164" s="170" t="s">
        <v>607</v>
      </c>
      <c r="AL164" s="170">
        <v>426754000</v>
      </c>
      <c r="AM164" s="170">
        <v>351921000</v>
      </c>
      <c r="AN164" s="170">
        <v>435141000</v>
      </c>
      <c r="AO164" s="170">
        <v>91004000</v>
      </c>
      <c r="AP164" s="170">
        <v>77261000</v>
      </c>
      <c r="AQ164" s="170">
        <v>140753000</v>
      </c>
      <c r="AR164" s="170">
        <v>63542000</v>
      </c>
      <c r="AS164" s="170">
        <v>237066000</v>
      </c>
      <c r="AT164" s="170">
        <v>364870000</v>
      </c>
      <c r="AU164" s="170">
        <v>445944000</v>
      </c>
      <c r="AV164" s="170">
        <v>259185000</v>
      </c>
      <c r="AW164" s="170">
        <v>307676000</v>
      </c>
      <c r="AX164" s="170">
        <v>646518000</v>
      </c>
      <c r="AY164" s="170">
        <v>731539000</v>
      </c>
      <c r="AZ164" s="170">
        <v>3631793000</v>
      </c>
      <c r="BA164" s="170">
        <v>3305972000</v>
      </c>
      <c r="BB164" s="170">
        <v>4809125000</v>
      </c>
      <c r="BC164" s="170">
        <v>4478594000</v>
      </c>
      <c r="BD164" s="170">
        <v>5405776000</v>
      </c>
      <c r="BE164" s="170">
        <v>3542402000</v>
      </c>
      <c r="BF164" s="170">
        <v>4674909000</v>
      </c>
      <c r="BG164" s="170">
        <v>5276328000</v>
      </c>
    </row>
    <row r="165" spans="1:60" x14ac:dyDescent="0.3">
      <c r="A165" s="170" t="s">
        <v>286</v>
      </c>
      <c r="B165" s="170" t="s">
        <v>287</v>
      </c>
      <c r="C165" s="170" t="s">
        <v>608</v>
      </c>
      <c r="D165" s="170" t="s">
        <v>609</v>
      </c>
      <c r="AL165" s="170">
        <v>328867000</v>
      </c>
      <c r="AM165" s="170">
        <v>351921000</v>
      </c>
      <c r="AN165" s="170">
        <v>252921000</v>
      </c>
      <c r="AO165" s="170">
        <v>91004000</v>
      </c>
      <c r="AP165" s="170">
        <v>77261000</v>
      </c>
      <c r="AQ165" s="170">
        <v>140753000</v>
      </c>
      <c r="AR165" s="170">
        <v>63542000</v>
      </c>
      <c r="AS165" s="170">
        <v>237066000</v>
      </c>
      <c r="AT165" s="170">
        <v>364870000</v>
      </c>
      <c r="AU165" s="170">
        <v>445944000</v>
      </c>
      <c r="AV165" s="170">
        <v>259185000</v>
      </c>
      <c r="AW165" s="170">
        <v>307676000</v>
      </c>
      <c r="AX165" s="170">
        <v>646518000</v>
      </c>
      <c r="AY165" s="170">
        <v>731539000</v>
      </c>
      <c r="AZ165" s="170">
        <v>3631793000</v>
      </c>
      <c r="BA165" s="170">
        <v>3305972000</v>
      </c>
      <c r="BB165" s="170">
        <v>1983933000</v>
      </c>
      <c r="BC165" s="170">
        <v>3810344000</v>
      </c>
      <c r="BD165" s="170">
        <v>5405776000</v>
      </c>
      <c r="BE165" s="170">
        <v>3542402000</v>
      </c>
      <c r="BF165" s="170">
        <v>4674909000</v>
      </c>
      <c r="BG165" s="170">
        <v>5276328000</v>
      </c>
      <c r="BH165" s="170">
        <v>3811979000</v>
      </c>
    </row>
    <row r="166" spans="1:60" x14ac:dyDescent="0.3">
      <c r="A166" s="170" t="s">
        <v>286</v>
      </c>
      <c r="B166" s="170" t="s">
        <v>287</v>
      </c>
      <c r="C166" s="170" t="s">
        <v>610</v>
      </c>
      <c r="D166" s="170" t="s">
        <v>611</v>
      </c>
      <c r="AL166" s="170">
        <v>0</v>
      </c>
      <c r="AM166" s="170">
        <v>0</v>
      </c>
      <c r="AN166" s="170">
        <v>0</v>
      </c>
      <c r="AO166" s="170">
        <v>0</v>
      </c>
      <c r="AP166" s="170">
        <v>0</v>
      </c>
      <c r="AQ166" s="170">
        <v>0</v>
      </c>
      <c r="AR166" s="170">
        <v>0</v>
      </c>
      <c r="AS166" s="170">
        <v>105922000</v>
      </c>
      <c r="AT166" s="170">
        <v>234833000</v>
      </c>
      <c r="AU166" s="170">
        <v>298387000</v>
      </c>
      <c r="AV166" s="170">
        <v>212119000</v>
      </c>
      <c r="AW166" s="170">
        <v>110817000</v>
      </c>
      <c r="AX166" s="170">
        <v>394530000</v>
      </c>
      <c r="AY166" s="170">
        <v>527408000</v>
      </c>
      <c r="AZ166" s="170">
        <v>815177000</v>
      </c>
      <c r="BA166" s="170">
        <v>1141223000</v>
      </c>
      <c r="BB166" s="170">
        <v>720161000</v>
      </c>
      <c r="BC166" s="170">
        <v>1131623000</v>
      </c>
      <c r="BD166" s="170">
        <v>1479300000</v>
      </c>
      <c r="BE166" s="170">
        <v>1319680000</v>
      </c>
      <c r="BF166" s="170">
        <v>1566528000</v>
      </c>
      <c r="BG166" s="170">
        <v>1580103000</v>
      </c>
    </row>
    <row r="167" spans="1:60" x14ac:dyDescent="0.3">
      <c r="A167" s="170" t="s">
        <v>286</v>
      </c>
      <c r="B167" s="170" t="s">
        <v>287</v>
      </c>
      <c r="C167" s="170" t="s">
        <v>612</v>
      </c>
      <c r="D167" s="170" t="s">
        <v>613</v>
      </c>
      <c r="AL167" s="170">
        <v>328867000</v>
      </c>
      <c r="AM167" s="170">
        <v>351921000</v>
      </c>
      <c r="AN167" s="170">
        <v>252921000</v>
      </c>
      <c r="AO167" s="170">
        <v>91004000</v>
      </c>
      <c r="AP167" s="170">
        <v>77261000</v>
      </c>
      <c r="AQ167" s="170">
        <v>140753000</v>
      </c>
      <c r="AR167" s="170">
        <v>63542000</v>
      </c>
      <c r="AS167" s="170">
        <v>131144000</v>
      </c>
      <c r="AT167" s="170">
        <v>130037000</v>
      </c>
      <c r="AU167" s="170">
        <v>147557000</v>
      </c>
      <c r="AV167" s="170">
        <v>47066000</v>
      </c>
      <c r="AW167" s="170">
        <v>196859000</v>
      </c>
      <c r="AX167" s="170">
        <v>251988000</v>
      </c>
      <c r="AY167" s="170">
        <v>204131000</v>
      </c>
      <c r="AZ167" s="170">
        <v>2816616000</v>
      </c>
      <c r="BA167" s="170">
        <v>2164749000</v>
      </c>
      <c r="BB167" s="170">
        <v>1263772000</v>
      </c>
      <c r="BC167" s="170">
        <v>2678721000</v>
      </c>
      <c r="BD167" s="170">
        <v>3926476000</v>
      </c>
      <c r="BE167" s="170">
        <v>2222722000</v>
      </c>
      <c r="BF167" s="170">
        <v>3108381000</v>
      </c>
      <c r="BG167" s="170">
        <v>3696225000</v>
      </c>
    </row>
    <row r="168" spans="1:60" x14ac:dyDescent="0.3">
      <c r="A168" s="170" t="s">
        <v>286</v>
      </c>
      <c r="B168" s="170" t="s">
        <v>287</v>
      </c>
      <c r="C168" s="170" t="s">
        <v>614</v>
      </c>
      <c r="D168" s="170" t="s">
        <v>615</v>
      </c>
      <c r="AL168" s="170">
        <v>0</v>
      </c>
      <c r="AM168" s="170">
        <v>0</v>
      </c>
      <c r="AN168" s="170">
        <v>0</v>
      </c>
      <c r="AO168" s="170">
        <v>0</v>
      </c>
      <c r="AP168" s="170">
        <v>0</v>
      </c>
      <c r="AQ168" s="170">
        <v>0</v>
      </c>
      <c r="AR168" s="170">
        <v>0</v>
      </c>
      <c r="AS168" s="170">
        <v>0</v>
      </c>
      <c r="AT168" s="170">
        <v>0</v>
      </c>
      <c r="AU168" s="170">
        <v>0</v>
      </c>
      <c r="AV168" s="170">
        <v>0</v>
      </c>
      <c r="AW168" s="170">
        <v>0</v>
      </c>
      <c r="AX168" s="170">
        <v>0</v>
      </c>
      <c r="AY168" s="170">
        <v>0</v>
      </c>
      <c r="AZ168" s="170">
        <v>0</v>
      </c>
      <c r="BA168" s="170">
        <v>0</v>
      </c>
      <c r="BB168" s="170">
        <v>0</v>
      </c>
      <c r="BC168" s="170">
        <v>0</v>
      </c>
      <c r="BD168" s="170">
        <v>0</v>
      </c>
      <c r="BE168" s="170">
        <v>0</v>
      </c>
      <c r="BF168" s="170">
        <v>0</v>
      </c>
      <c r="BG168" s="170">
        <v>0</v>
      </c>
    </row>
    <row r="169" spans="1:60" x14ac:dyDescent="0.3">
      <c r="A169" s="170" t="s">
        <v>286</v>
      </c>
      <c r="B169" s="170" t="s">
        <v>287</v>
      </c>
      <c r="C169" s="170" t="s">
        <v>616</v>
      </c>
      <c r="D169" s="170" t="s">
        <v>617</v>
      </c>
      <c r="AL169" s="170">
        <v>100000</v>
      </c>
      <c r="AM169" s="170">
        <v>100142000</v>
      </c>
      <c r="AN169" s="170">
        <v>11228000</v>
      </c>
      <c r="AO169" s="170">
        <v>13881000</v>
      </c>
      <c r="AP169" s="170">
        <v>13343000</v>
      </c>
      <c r="AQ169" s="170">
        <v>3567000</v>
      </c>
      <c r="AR169" s="170">
        <v>12531000</v>
      </c>
      <c r="AS169" s="170">
        <v>5511000</v>
      </c>
      <c r="AT169" s="170">
        <v>6424000</v>
      </c>
      <c r="AU169" s="170">
        <v>3860000</v>
      </c>
      <c r="AV169" s="170">
        <v>592000</v>
      </c>
      <c r="AW169" s="170">
        <v>2370000</v>
      </c>
      <c r="AX169" s="170">
        <v>6841000</v>
      </c>
      <c r="AY169" s="170">
        <v>5205000</v>
      </c>
      <c r="AZ169" s="170">
        <v>7424000</v>
      </c>
      <c r="BA169" s="170">
        <v>16371000</v>
      </c>
      <c r="BB169" s="170">
        <v>216170000</v>
      </c>
      <c r="BC169" s="170">
        <v>36788000</v>
      </c>
      <c r="BD169" s="170">
        <v>30154000</v>
      </c>
      <c r="BE169" s="170">
        <v>113452000</v>
      </c>
      <c r="BF169" s="170">
        <v>140737000</v>
      </c>
      <c r="BG169" s="170">
        <v>51401000</v>
      </c>
    </row>
    <row r="170" spans="1:60" x14ac:dyDescent="0.3">
      <c r="A170" s="170" t="s">
        <v>286</v>
      </c>
      <c r="B170" s="170" t="s">
        <v>287</v>
      </c>
      <c r="C170" s="170" t="s">
        <v>618</v>
      </c>
      <c r="D170" s="170" t="s">
        <v>619</v>
      </c>
      <c r="AL170" s="170">
        <v>0</v>
      </c>
      <c r="AM170" s="170">
        <v>0</v>
      </c>
      <c r="AN170" s="170">
        <v>0</v>
      </c>
      <c r="AO170" s="170">
        <v>0</v>
      </c>
      <c r="AP170" s="170">
        <v>0</v>
      </c>
      <c r="AQ170" s="170">
        <v>0</v>
      </c>
      <c r="AR170" s="170">
        <v>0</v>
      </c>
      <c r="AS170" s="170">
        <v>0</v>
      </c>
      <c r="AT170" s="170">
        <v>0</v>
      </c>
      <c r="AU170" s="170">
        <v>0</v>
      </c>
      <c r="AV170" s="170">
        <v>0</v>
      </c>
      <c r="AW170" s="170">
        <v>0</v>
      </c>
      <c r="AX170" s="170">
        <v>0</v>
      </c>
      <c r="AY170" s="170">
        <v>0</v>
      </c>
      <c r="AZ170" s="170">
        <v>0</v>
      </c>
      <c r="BA170" s="170">
        <v>0</v>
      </c>
      <c r="BB170" s="170">
        <v>0</v>
      </c>
      <c r="BC170" s="170">
        <v>0</v>
      </c>
      <c r="BD170" s="170">
        <v>0</v>
      </c>
      <c r="BE170" s="170">
        <v>0</v>
      </c>
      <c r="BF170" s="170">
        <v>0</v>
      </c>
      <c r="BG170" s="170">
        <v>0</v>
      </c>
    </row>
    <row r="171" spans="1:60" x14ac:dyDescent="0.3">
      <c r="A171" s="170" t="s">
        <v>286</v>
      </c>
      <c r="B171" s="170" t="s">
        <v>287</v>
      </c>
      <c r="C171" s="170" t="s">
        <v>620</v>
      </c>
      <c r="D171" s="170" t="s">
        <v>621</v>
      </c>
      <c r="AL171" s="170">
        <v>115927000</v>
      </c>
      <c r="AM171" s="170">
        <v>111069000</v>
      </c>
      <c r="AN171" s="170">
        <v>71754000</v>
      </c>
      <c r="AO171" s="170">
        <v>45083000</v>
      </c>
      <c r="AP171" s="170">
        <v>56320000</v>
      </c>
      <c r="AQ171" s="170">
        <v>25560000</v>
      </c>
      <c r="AR171" s="170">
        <v>19368000</v>
      </c>
      <c r="AS171" s="170">
        <v>13462000</v>
      </c>
      <c r="AT171" s="170">
        <v>6424000</v>
      </c>
      <c r="AU171" s="170">
        <v>4900000</v>
      </c>
      <c r="AV171" s="170">
        <v>592000</v>
      </c>
      <c r="AW171" s="170">
        <v>2370000</v>
      </c>
      <c r="AX171" s="170">
        <v>6841000</v>
      </c>
      <c r="AY171" s="170">
        <v>5205000</v>
      </c>
      <c r="AZ171" s="170">
        <v>7424000</v>
      </c>
      <c r="BA171" s="170">
        <v>16371000</v>
      </c>
      <c r="BB171" s="170">
        <v>216170000</v>
      </c>
      <c r="BC171" s="170">
        <v>36788000</v>
      </c>
      <c r="BD171" s="170">
        <v>2353832000</v>
      </c>
      <c r="BE171" s="170">
        <v>572421000</v>
      </c>
      <c r="BF171" s="170">
        <v>1083417000</v>
      </c>
      <c r="BG171" s="170">
        <v>180749000</v>
      </c>
      <c r="BH171" s="170">
        <v>241122000</v>
      </c>
    </row>
    <row r="172" spans="1:60" x14ac:dyDescent="0.3">
      <c r="A172" s="170" t="s">
        <v>286</v>
      </c>
      <c r="B172" s="170" t="s">
        <v>287</v>
      </c>
      <c r="C172" s="170" t="s">
        <v>622</v>
      </c>
      <c r="D172" s="170" t="s">
        <v>623</v>
      </c>
      <c r="AL172" s="170">
        <v>0</v>
      </c>
      <c r="AM172" s="170">
        <v>0</v>
      </c>
      <c r="AN172" s="170">
        <v>0</v>
      </c>
      <c r="AO172" s="170">
        <v>0</v>
      </c>
      <c r="AP172" s="170">
        <v>0</v>
      </c>
      <c r="AQ172" s="170">
        <v>0</v>
      </c>
      <c r="AR172" s="170">
        <v>0</v>
      </c>
      <c r="AS172" s="170">
        <v>0</v>
      </c>
      <c r="AT172" s="170">
        <v>0</v>
      </c>
      <c r="AU172" s="170">
        <v>0</v>
      </c>
      <c r="AV172" s="170">
        <v>0</v>
      </c>
      <c r="AW172" s="170">
        <v>0</v>
      </c>
      <c r="AX172" s="170">
        <v>0</v>
      </c>
      <c r="AY172" s="170">
        <v>0</v>
      </c>
      <c r="AZ172" s="170">
        <v>0</v>
      </c>
      <c r="BA172" s="170">
        <v>0</v>
      </c>
      <c r="BB172" s="170">
        <v>0</v>
      </c>
      <c r="BC172" s="170">
        <v>0</v>
      </c>
      <c r="BD172" s="170">
        <v>1240000000</v>
      </c>
      <c r="BE172" s="170">
        <v>440000000</v>
      </c>
      <c r="BF172" s="170">
        <v>880000000</v>
      </c>
      <c r="BG172" s="170">
        <v>0</v>
      </c>
    </row>
    <row r="173" spans="1:60" x14ac:dyDescent="0.3">
      <c r="A173" s="170" t="s">
        <v>286</v>
      </c>
      <c r="B173" s="170" t="s">
        <v>287</v>
      </c>
      <c r="C173" s="170" t="s">
        <v>624</v>
      </c>
      <c r="D173" s="170" t="s">
        <v>625</v>
      </c>
      <c r="AL173" s="170">
        <v>211986000</v>
      </c>
      <c r="AM173" s="170">
        <v>211311000</v>
      </c>
      <c r="AN173" s="170">
        <v>125655000</v>
      </c>
      <c r="AO173" s="170">
        <v>54987000</v>
      </c>
      <c r="AP173" s="170">
        <v>56320000</v>
      </c>
      <c r="AQ173" s="170">
        <v>106705000</v>
      </c>
      <c r="AR173" s="170">
        <v>19368000</v>
      </c>
      <c r="AS173" s="170">
        <v>13462000</v>
      </c>
      <c r="AT173" s="170">
        <v>44646000</v>
      </c>
      <c r="AU173" s="170">
        <v>85488000</v>
      </c>
      <c r="AV173" s="170">
        <v>14137000</v>
      </c>
      <c r="AW173" s="170">
        <v>181181000</v>
      </c>
      <c r="AX173" s="170">
        <v>187590000</v>
      </c>
      <c r="AY173" s="170">
        <v>74323000</v>
      </c>
      <c r="AZ173" s="170">
        <v>1596359000</v>
      </c>
      <c r="BA173" s="170">
        <v>1562884000</v>
      </c>
      <c r="BB173" s="170">
        <v>1254024000</v>
      </c>
      <c r="BC173" s="170">
        <v>1579977000</v>
      </c>
      <c r="BD173" s="170">
        <v>2826200000</v>
      </c>
      <c r="BE173" s="170">
        <v>1049954000</v>
      </c>
      <c r="BF173" s="170">
        <v>1603134000</v>
      </c>
      <c r="BG173" s="170">
        <v>3046050000</v>
      </c>
      <c r="BH173" s="170">
        <v>2796195000</v>
      </c>
    </row>
    <row r="174" spans="1:60" x14ac:dyDescent="0.3">
      <c r="A174" s="170" t="s">
        <v>286</v>
      </c>
      <c r="B174" s="170" t="s">
        <v>287</v>
      </c>
      <c r="C174" s="170" t="s">
        <v>626</v>
      </c>
      <c r="D174" s="170" t="s">
        <v>627</v>
      </c>
      <c r="AL174" s="170">
        <v>0</v>
      </c>
      <c r="AM174" s="170">
        <v>0</v>
      </c>
      <c r="AN174" s="170">
        <v>0</v>
      </c>
      <c r="AO174" s="170">
        <v>0</v>
      </c>
      <c r="AP174" s="170">
        <v>0</v>
      </c>
      <c r="AQ174" s="170">
        <v>0</v>
      </c>
      <c r="AR174" s="170">
        <v>0</v>
      </c>
      <c r="AS174" s="170">
        <v>0</v>
      </c>
      <c r="AT174" s="170">
        <v>0</v>
      </c>
      <c r="AU174" s="170">
        <v>0</v>
      </c>
      <c r="AV174" s="170">
        <v>0</v>
      </c>
      <c r="AW174" s="170">
        <v>0</v>
      </c>
      <c r="AX174" s="170">
        <v>0</v>
      </c>
      <c r="AY174" s="170">
        <v>0</v>
      </c>
      <c r="AZ174" s="170">
        <v>19397000</v>
      </c>
      <c r="BA174" s="170">
        <v>0</v>
      </c>
      <c r="BB174" s="170">
        <v>0</v>
      </c>
      <c r="BC174" s="170">
        <v>1000000000</v>
      </c>
      <c r="BD174" s="170">
        <v>800000000</v>
      </c>
      <c r="BE174" s="170">
        <v>0</v>
      </c>
      <c r="BF174" s="170">
        <v>0</v>
      </c>
      <c r="BG174" s="170">
        <v>0</v>
      </c>
    </row>
    <row r="175" spans="1:60" x14ac:dyDescent="0.3">
      <c r="A175" s="170" t="s">
        <v>286</v>
      </c>
      <c r="B175" s="170" t="s">
        <v>287</v>
      </c>
      <c r="C175" s="170" t="s">
        <v>628</v>
      </c>
      <c r="D175" s="170" t="s">
        <v>629</v>
      </c>
      <c r="AL175" s="170">
        <v>0</v>
      </c>
      <c r="AM175" s="170">
        <v>23287000</v>
      </c>
      <c r="AN175" s="170">
        <v>19977000</v>
      </c>
      <c r="AO175" s="170">
        <v>8148000</v>
      </c>
      <c r="AP175" s="170">
        <v>1550000</v>
      </c>
      <c r="AQ175" s="170">
        <v>11394000</v>
      </c>
      <c r="AR175" s="170">
        <v>0</v>
      </c>
      <c r="AS175" s="170">
        <v>47781000</v>
      </c>
      <c r="AT175" s="170">
        <v>26908000</v>
      </c>
      <c r="AU175" s="170">
        <v>23214000</v>
      </c>
      <c r="AV175" s="170">
        <v>1631000</v>
      </c>
      <c r="AW175" s="170">
        <v>0</v>
      </c>
      <c r="AX175" s="170">
        <v>32000000</v>
      </c>
      <c r="AY175" s="170">
        <v>81617000</v>
      </c>
      <c r="AZ175" s="170">
        <v>1195944000</v>
      </c>
      <c r="BA175" s="170">
        <v>600000000</v>
      </c>
      <c r="BB175" s="170">
        <v>9649000</v>
      </c>
      <c r="BC175" s="170">
        <v>98744000</v>
      </c>
      <c r="BD175" s="170">
        <v>300276000</v>
      </c>
      <c r="BE175" s="170">
        <v>1172768000</v>
      </c>
      <c r="BF175" s="170">
        <v>1505247000</v>
      </c>
      <c r="BG175" s="170">
        <v>641196000</v>
      </c>
      <c r="BH175" s="170">
        <v>951262000</v>
      </c>
    </row>
    <row r="176" spans="1:60" x14ac:dyDescent="0.3">
      <c r="A176" s="170" t="s">
        <v>286</v>
      </c>
      <c r="B176" s="170" t="s">
        <v>287</v>
      </c>
      <c r="C176" s="170" t="s">
        <v>630</v>
      </c>
      <c r="D176" s="170" t="s">
        <v>631</v>
      </c>
      <c r="AL176" s="170">
        <v>0</v>
      </c>
      <c r="AM176" s="170">
        <v>0</v>
      </c>
      <c r="AN176" s="170">
        <v>0</v>
      </c>
      <c r="AO176" s="170">
        <v>0</v>
      </c>
      <c r="AP176" s="170">
        <v>0</v>
      </c>
      <c r="AQ176" s="170">
        <v>0</v>
      </c>
      <c r="AR176" s="170">
        <v>0</v>
      </c>
      <c r="AS176" s="170">
        <v>0</v>
      </c>
      <c r="AT176" s="170">
        <v>0</v>
      </c>
      <c r="AU176" s="170">
        <v>0</v>
      </c>
      <c r="AV176" s="170">
        <v>0</v>
      </c>
      <c r="AW176" s="170">
        <v>0</v>
      </c>
      <c r="AX176" s="170">
        <v>0</v>
      </c>
      <c r="AY176" s="170">
        <v>0</v>
      </c>
      <c r="AZ176" s="170">
        <v>0</v>
      </c>
      <c r="BA176" s="170">
        <v>0</v>
      </c>
      <c r="BB176" s="170">
        <v>0</v>
      </c>
      <c r="BC176" s="170">
        <v>0</v>
      </c>
      <c r="BD176" s="170">
        <v>0</v>
      </c>
      <c r="BE176" s="170">
        <v>0</v>
      </c>
      <c r="BF176" s="170">
        <v>0</v>
      </c>
      <c r="BG176" s="170">
        <v>0</v>
      </c>
    </row>
    <row r="177" spans="1:60" x14ac:dyDescent="0.3">
      <c r="A177" s="170" t="s">
        <v>286</v>
      </c>
      <c r="B177" s="170" t="s">
        <v>287</v>
      </c>
      <c r="C177" s="170" t="s">
        <v>632</v>
      </c>
      <c r="D177" s="170" t="s">
        <v>633</v>
      </c>
      <c r="AL177" s="170">
        <v>0</v>
      </c>
      <c r="AM177" s="170">
        <v>0</v>
      </c>
      <c r="AN177" s="170">
        <v>0</v>
      </c>
      <c r="AO177" s="170">
        <v>0</v>
      </c>
      <c r="AP177" s="170">
        <v>0</v>
      </c>
      <c r="AQ177" s="170">
        <v>0</v>
      </c>
      <c r="AR177" s="170">
        <v>0</v>
      </c>
      <c r="AS177" s="170">
        <v>105922000</v>
      </c>
      <c r="AT177" s="170">
        <v>234833000</v>
      </c>
      <c r="AU177" s="170">
        <v>298387000</v>
      </c>
      <c r="AV177" s="170">
        <v>212119000</v>
      </c>
      <c r="AW177" s="170">
        <v>110817000</v>
      </c>
      <c r="AX177" s="170">
        <v>394530000</v>
      </c>
      <c r="AY177" s="170">
        <v>527408000</v>
      </c>
      <c r="AZ177" s="170">
        <v>815177000</v>
      </c>
      <c r="BA177" s="170">
        <v>1141223000</v>
      </c>
      <c r="BB177" s="170">
        <v>720161000</v>
      </c>
      <c r="BC177" s="170">
        <v>1131623000</v>
      </c>
      <c r="BD177" s="170">
        <v>1479300000</v>
      </c>
      <c r="BE177" s="170">
        <v>1319680000</v>
      </c>
      <c r="BF177" s="170">
        <v>1566528000</v>
      </c>
      <c r="BG177" s="170">
        <v>1580103000</v>
      </c>
    </row>
    <row r="178" spans="1:60" x14ac:dyDescent="0.3">
      <c r="A178" s="170" t="s">
        <v>286</v>
      </c>
      <c r="B178" s="170" t="s">
        <v>287</v>
      </c>
      <c r="C178" s="170" t="s">
        <v>634</v>
      </c>
      <c r="D178" s="170" t="s">
        <v>635</v>
      </c>
      <c r="AL178" s="170">
        <v>116881000</v>
      </c>
      <c r="AM178" s="170">
        <v>117323000</v>
      </c>
      <c r="AN178" s="170">
        <v>107289000</v>
      </c>
      <c r="AO178" s="170">
        <v>27869000</v>
      </c>
      <c r="AP178" s="170">
        <v>19391000</v>
      </c>
      <c r="AQ178" s="170">
        <v>22654000</v>
      </c>
      <c r="AR178" s="170">
        <v>44174000</v>
      </c>
      <c r="AS178" s="170">
        <v>69901000</v>
      </c>
      <c r="AT178" s="170">
        <v>58483000</v>
      </c>
      <c r="AU178" s="170">
        <v>38855000</v>
      </c>
      <c r="AV178" s="170">
        <v>31298000</v>
      </c>
      <c r="AW178" s="170">
        <v>15678000</v>
      </c>
      <c r="AX178" s="170">
        <v>32398000</v>
      </c>
      <c r="AY178" s="170">
        <v>48191000</v>
      </c>
      <c r="AZ178" s="170">
        <v>4916000</v>
      </c>
      <c r="BA178" s="170">
        <v>1865000</v>
      </c>
      <c r="BB178" s="170">
        <v>99000</v>
      </c>
      <c r="BC178" s="170">
        <v>0</v>
      </c>
      <c r="BD178" s="170">
        <v>0</v>
      </c>
      <c r="BE178" s="170">
        <v>0</v>
      </c>
      <c r="BF178" s="170">
        <v>0</v>
      </c>
      <c r="BG178" s="170">
        <v>8979000</v>
      </c>
      <c r="BH178" s="170">
        <v>24324000</v>
      </c>
    </row>
    <row r="179" spans="1:60" x14ac:dyDescent="0.3">
      <c r="A179" s="170" t="s">
        <v>286</v>
      </c>
      <c r="B179" s="170" t="s">
        <v>287</v>
      </c>
      <c r="C179" s="170" t="s">
        <v>636</v>
      </c>
      <c r="D179" s="170" t="s">
        <v>637</v>
      </c>
      <c r="AL179" s="170">
        <v>116881000</v>
      </c>
      <c r="AM179" s="170">
        <v>140610000</v>
      </c>
      <c r="AN179" s="170">
        <v>127266000</v>
      </c>
      <c r="AO179" s="170">
        <v>36017000</v>
      </c>
      <c r="AP179" s="170">
        <v>20941000</v>
      </c>
      <c r="AQ179" s="170">
        <v>34048000</v>
      </c>
      <c r="AR179" s="170">
        <v>44174000</v>
      </c>
      <c r="AS179" s="170">
        <v>117682000</v>
      </c>
      <c r="AT179" s="170">
        <v>85391000</v>
      </c>
      <c r="AU179" s="170">
        <v>62069000</v>
      </c>
      <c r="AV179" s="170">
        <v>32929000</v>
      </c>
      <c r="AW179" s="170">
        <v>15678000</v>
      </c>
      <c r="AX179" s="170">
        <v>64398000</v>
      </c>
      <c r="AY179" s="170">
        <v>129808000</v>
      </c>
      <c r="AZ179" s="170">
        <v>1220257000</v>
      </c>
      <c r="BA179" s="170">
        <v>601865000</v>
      </c>
      <c r="BB179" s="170">
        <v>9748000</v>
      </c>
      <c r="BC179" s="170">
        <v>1098744000</v>
      </c>
      <c r="BD179" s="170">
        <v>1100276000</v>
      </c>
      <c r="BE179" s="170">
        <v>1172768000</v>
      </c>
      <c r="BF179" s="170">
        <v>1505247000</v>
      </c>
      <c r="BG179" s="170">
        <v>650175000</v>
      </c>
      <c r="BH179" s="170">
        <v>975586000</v>
      </c>
    </row>
    <row r="180" spans="1:60" x14ac:dyDescent="0.3">
      <c r="A180" s="170" t="s">
        <v>286</v>
      </c>
      <c r="B180" s="170" t="s">
        <v>287</v>
      </c>
      <c r="C180" s="170" t="s">
        <v>638</v>
      </c>
      <c r="D180" s="170" t="s">
        <v>639</v>
      </c>
      <c r="AL180" s="170">
        <v>466461000</v>
      </c>
      <c r="AM180" s="170">
        <v>460993000</v>
      </c>
      <c r="AN180" s="170">
        <v>476701000</v>
      </c>
      <c r="AO180" s="170">
        <v>85783000</v>
      </c>
      <c r="AP180" s="170">
        <v>85783000</v>
      </c>
      <c r="AQ180" s="170">
        <v>85714000</v>
      </c>
      <c r="AR180" s="170">
        <v>84741000</v>
      </c>
      <c r="AS180" s="170">
        <v>83463000</v>
      </c>
      <c r="AT180" s="170">
        <v>81140000</v>
      </c>
      <c r="AU180" s="170">
        <v>117786000</v>
      </c>
      <c r="AV180" s="170">
        <v>127324000</v>
      </c>
      <c r="AW180" s="170">
        <v>127335000</v>
      </c>
      <c r="AX180" s="170">
        <v>145798000</v>
      </c>
      <c r="AY180" s="170">
        <v>145593000</v>
      </c>
      <c r="AZ180" s="170">
        <v>1645452000</v>
      </c>
      <c r="BA180" s="170">
        <v>2649648000</v>
      </c>
      <c r="BB180" s="170">
        <v>3189943000</v>
      </c>
      <c r="BC180" s="170">
        <v>3185976000</v>
      </c>
      <c r="BD180" s="170">
        <v>4724929000</v>
      </c>
      <c r="BE180" s="170">
        <v>5578265000</v>
      </c>
      <c r="BF180" s="170">
        <v>6766856000</v>
      </c>
      <c r="BG180" s="170">
        <v>8245023000</v>
      </c>
    </row>
    <row r="181" spans="1:60" x14ac:dyDescent="0.3">
      <c r="A181" s="170" t="s">
        <v>286</v>
      </c>
      <c r="B181" s="170" t="s">
        <v>287</v>
      </c>
      <c r="C181" s="170" t="s">
        <v>640</v>
      </c>
      <c r="D181" s="170" t="s">
        <v>641</v>
      </c>
      <c r="AL181" s="170">
        <v>48.173999999999999</v>
      </c>
      <c r="AM181" s="170">
        <v>35.567</v>
      </c>
      <c r="AN181" s="170">
        <v>28.2348</v>
      </c>
      <c r="AO181" s="170">
        <v>4.3944999999999999</v>
      </c>
      <c r="AP181" s="170">
        <v>4.1513</v>
      </c>
      <c r="AQ181" s="170">
        <v>3.6221000000000001</v>
      </c>
      <c r="AR181" s="170">
        <v>3.1779999999999999</v>
      </c>
      <c r="AS181" s="170">
        <v>3.2050000000000001</v>
      </c>
      <c r="AT181" s="170">
        <v>2.9182999999999999</v>
      </c>
      <c r="AU181" s="170">
        <v>3.4864999999999999</v>
      </c>
      <c r="AV181" s="170">
        <v>3.3853</v>
      </c>
      <c r="AW181" s="170">
        <v>2.7776999999999998</v>
      </c>
      <c r="AX181" s="170">
        <v>2.7593999999999999</v>
      </c>
      <c r="AY181" s="170">
        <v>2.2248000000000001</v>
      </c>
      <c r="AZ181" s="170">
        <v>13.176</v>
      </c>
      <c r="BA181" s="170">
        <v>17.522300000000001</v>
      </c>
      <c r="BB181" s="170">
        <v>14.4643</v>
      </c>
      <c r="BC181" s="170">
        <v>11.2194</v>
      </c>
      <c r="BD181" s="170">
        <v>13.927300000000001</v>
      </c>
      <c r="BE181" s="170">
        <v>16.525300000000001</v>
      </c>
      <c r="BF181" s="170">
        <v>17.099399999999999</v>
      </c>
      <c r="BG181" s="170">
        <v>20.605399999999999</v>
      </c>
    </row>
    <row r="182" spans="1:60" x14ac:dyDescent="0.3">
      <c r="A182" s="170" t="s">
        <v>286</v>
      </c>
      <c r="B182" s="170" t="s">
        <v>287</v>
      </c>
      <c r="C182" s="170" t="s">
        <v>642</v>
      </c>
      <c r="D182" s="170" t="s">
        <v>643</v>
      </c>
      <c r="AL182" s="170">
        <v>480855000</v>
      </c>
      <c r="AM182" s="170">
        <v>545190000</v>
      </c>
      <c r="AN182" s="170">
        <v>581545000</v>
      </c>
      <c r="AO182" s="170">
        <v>142047000</v>
      </c>
      <c r="AP182" s="170">
        <v>124933000</v>
      </c>
      <c r="AQ182" s="170">
        <v>204615000</v>
      </c>
      <c r="AR182" s="170">
        <v>189906000</v>
      </c>
      <c r="AS182" s="170">
        <v>183446000</v>
      </c>
      <c r="AT182" s="170">
        <v>167824000</v>
      </c>
      <c r="AU182" s="170">
        <v>230854000</v>
      </c>
      <c r="AV182" s="170">
        <v>234375000</v>
      </c>
      <c r="AW182" s="170">
        <v>355647000</v>
      </c>
      <c r="AX182" s="170">
        <v>485037000</v>
      </c>
      <c r="AY182" s="170">
        <v>505961000</v>
      </c>
      <c r="AZ182" s="170">
        <v>2023361000</v>
      </c>
      <c r="BA182" s="170">
        <v>3496974000</v>
      </c>
      <c r="BB182" s="170">
        <v>4432938000</v>
      </c>
      <c r="BC182" s="170">
        <v>5433803000</v>
      </c>
      <c r="BD182" s="170">
        <v>5739052000</v>
      </c>
      <c r="BE182" s="170">
        <v>5098578000</v>
      </c>
      <c r="BF182" s="170">
        <v>5268310000</v>
      </c>
      <c r="BG182" s="170">
        <v>6968679000</v>
      </c>
    </row>
    <row r="183" spans="1:60" x14ac:dyDescent="0.3">
      <c r="A183" s="170" t="s">
        <v>286</v>
      </c>
      <c r="B183" s="170" t="s">
        <v>287</v>
      </c>
      <c r="C183" s="170" t="s">
        <v>644</v>
      </c>
      <c r="D183" s="170" t="s">
        <v>645</v>
      </c>
      <c r="AL183" s="170">
        <v>466461000</v>
      </c>
      <c r="AM183" s="170">
        <v>460993000</v>
      </c>
      <c r="AN183" s="170">
        <v>476701000</v>
      </c>
      <c r="AO183" s="170">
        <v>85783000</v>
      </c>
      <c r="AP183" s="170">
        <v>85783000</v>
      </c>
      <c r="AQ183" s="170">
        <v>85714000</v>
      </c>
      <c r="AR183" s="170">
        <v>84741000</v>
      </c>
      <c r="AS183" s="170">
        <v>83463000</v>
      </c>
      <c r="AT183" s="170">
        <v>81140000</v>
      </c>
      <c r="AU183" s="170">
        <v>117786000</v>
      </c>
      <c r="AV183" s="170">
        <v>127324000</v>
      </c>
      <c r="AW183" s="170">
        <v>127335000</v>
      </c>
      <c r="AX183" s="170">
        <v>145798000</v>
      </c>
      <c r="AY183" s="170">
        <v>145593000</v>
      </c>
      <c r="AZ183" s="170">
        <v>1645452000</v>
      </c>
      <c r="BA183" s="170">
        <v>2649648000</v>
      </c>
      <c r="BB183" s="170">
        <v>3189943000</v>
      </c>
      <c r="BC183" s="170">
        <v>3185976000</v>
      </c>
      <c r="BD183" s="170">
        <v>3484929000</v>
      </c>
      <c r="BE183" s="170">
        <v>3898265000</v>
      </c>
      <c r="BF183" s="170">
        <v>4206856000</v>
      </c>
      <c r="BG183" s="170">
        <v>5949851000</v>
      </c>
    </row>
    <row r="184" spans="1:60" x14ac:dyDescent="0.3">
      <c r="A184" s="170" t="s">
        <v>286</v>
      </c>
      <c r="B184" s="170" t="s">
        <v>287</v>
      </c>
      <c r="C184" s="170" t="s">
        <v>646</v>
      </c>
      <c r="D184" s="170" t="s">
        <v>647</v>
      </c>
      <c r="AL184" s="170">
        <v>968283000</v>
      </c>
      <c r="AM184" s="170">
        <v>1296123000</v>
      </c>
      <c r="AN184" s="170">
        <v>1688343000</v>
      </c>
      <c r="AO184" s="170">
        <v>1952022000</v>
      </c>
      <c r="AP184" s="170">
        <v>2066387000</v>
      </c>
      <c r="AQ184" s="170">
        <v>2366403000</v>
      </c>
      <c r="AR184" s="170">
        <v>2666420000</v>
      </c>
      <c r="AS184" s="170">
        <v>2604108000</v>
      </c>
      <c r="AT184" s="170">
        <v>2780349000</v>
      </c>
      <c r="AU184" s="170">
        <v>3378292000</v>
      </c>
      <c r="AV184" s="170">
        <v>3760979000</v>
      </c>
      <c r="AW184" s="170">
        <v>4584153000</v>
      </c>
      <c r="AX184" s="170">
        <v>5283532000</v>
      </c>
      <c r="AY184" s="170">
        <v>6543942000</v>
      </c>
      <c r="AZ184" s="170">
        <v>12488163000</v>
      </c>
      <c r="BA184" s="170">
        <v>15121509000</v>
      </c>
      <c r="BB184" s="170">
        <v>22053829000</v>
      </c>
      <c r="BC184" s="170">
        <v>28396882000</v>
      </c>
      <c r="BD184" s="170">
        <v>33925656000</v>
      </c>
      <c r="BE184" s="170">
        <v>33755736000</v>
      </c>
      <c r="BF184" s="170">
        <v>39573469000</v>
      </c>
      <c r="BG184" s="170">
        <v>40013831000</v>
      </c>
    </row>
    <row r="185" spans="1:60" x14ac:dyDescent="0.3">
      <c r="A185" s="170" t="s">
        <v>286</v>
      </c>
      <c r="B185" s="170" t="s">
        <v>287</v>
      </c>
      <c r="C185" s="170" t="s">
        <v>648</v>
      </c>
      <c r="D185" s="170" t="s">
        <v>649</v>
      </c>
      <c r="AM185" s="170">
        <v>327840000</v>
      </c>
      <c r="AN185" s="170">
        <v>392220000</v>
      </c>
      <c r="AO185" s="170">
        <v>263679000</v>
      </c>
      <c r="AP185" s="170">
        <v>114365000</v>
      </c>
      <c r="AQ185" s="170">
        <v>300016000</v>
      </c>
      <c r="AR185" s="170">
        <v>300017000</v>
      </c>
      <c r="AS185" s="170">
        <v>-62312000</v>
      </c>
      <c r="AT185" s="170">
        <v>176241000</v>
      </c>
      <c r="AU185" s="170">
        <v>597943000</v>
      </c>
      <c r="AV185" s="170">
        <v>382687000</v>
      </c>
      <c r="AW185" s="170">
        <v>823174000</v>
      </c>
      <c r="AX185" s="170">
        <v>699379000</v>
      </c>
      <c r="AY185" s="170">
        <v>1260410000</v>
      </c>
      <c r="AZ185" s="170">
        <v>5944221000</v>
      </c>
      <c r="BA185" s="170">
        <v>2633346000</v>
      </c>
      <c r="BB185" s="170">
        <v>6932320000</v>
      </c>
      <c r="BC185" s="170">
        <v>6343053000</v>
      </c>
      <c r="BD185" s="170">
        <v>5528774000</v>
      </c>
      <c r="BE185" s="170">
        <v>-169920000</v>
      </c>
      <c r="BF185" s="170">
        <v>5817733000</v>
      </c>
      <c r="BG185" s="170">
        <v>440362000</v>
      </c>
    </row>
    <row r="186" spans="1:60" x14ac:dyDescent="0.3">
      <c r="A186" s="170" t="s">
        <v>286</v>
      </c>
      <c r="B186" s="170" t="s">
        <v>287</v>
      </c>
      <c r="C186" s="170" t="s">
        <v>650</v>
      </c>
      <c r="D186" s="170" t="s">
        <v>651</v>
      </c>
      <c r="AL186" s="170">
        <v>44.929840842652311</v>
      </c>
      <c r="AM186" s="170">
        <v>46.928672290814291</v>
      </c>
      <c r="AN186" s="170">
        <v>32.03079112122937</v>
      </c>
      <c r="AO186" s="170">
        <v>28.824045361920792</v>
      </c>
      <c r="AP186" s="170">
        <v>26.260843595511329</v>
      </c>
      <c r="AQ186" s="170">
        <v>33.216403245276659</v>
      </c>
      <c r="AR186" s="170">
        <v>41.529787399735227</v>
      </c>
      <c r="AS186" s="170">
        <v>33.967364507924088</v>
      </c>
      <c r="AT186" s="170">
        <v>32.696909471505514</v>
      </c>
      <c r="AU186" s="170">
        <v>36.127987680330236</v>
      </c>
      <c r="AV186" s="170">
        <v>32.13880177401024</v>
      </c>
      <c r="AW186" s="170">
        <v>28.928123836508547</v>
      </c>
      <c r="AX186" s="170">
        <v>29.84253898682271</v>
      </c>
      <c r="AY186" s="170">
        <v>29.996204603064736</v>
      </c>
      <c r="AZ186" s="170">
        <v>45.99945853362064</v>
      </c>
      <c r="BA186" s="170">
        <v>41.004702054098026</v>
      </c>
      <c r="BB186" s="170">
        <v>88.863307236367589</v>
      </c>
      <c r="BC186" s="170">
        <v>95.275564502600233</v>
      </c>
      <c r="BD186" s="170">
        <v>71.812336877488519</v>
      </c>
      <c r="BE186" s="170">
        <v>63.928049133851104</v>
      </c>
      <c r="BF186" s="170">
        <v>88.127677058303476</v>
      </c>
      <c r="BG186" s="170">
        <v>90.023917836573077</v>
      </c>
    </row>
    <row r="187" spans="1:60" x14ac:dyDescent="0.3">
      <c r="A187" s="170" t="s">
        <v>286</v>
      </c>
      <c r="B187" s="170" t="s">
        <v>287</v>
      </c>
      <c r="C187" s="170" t="s">
        <v>652</v>
      </c>
      <c r="D187" s="170" t="s">
        <v>653</v>
      </c>
      <c r="AL187" s="170">
        <v>5.9447728334750458</v>
      </c>
      <c r="AM187" s="170">
        <v>8.6971780509758023</v>
      </c>
      <c r="AN187" s="170">
        <v>12.127474138607599</v>
      </c>
      <c r="AO187" s="170">
        <v>13.255560523781002</v>
      </c>
      <c r="AP187" s="170">
        <v>14.713860728232497</v>
      </c>
      <c r="AQ187" s="170">
        <v>15.641384356293459</v>
      </c>
      <c r="AR187" s="170">
        <v>22.042931707525291</v>
      </c>
      <c r="AS187" s="170">
        <v>20.520692578189937</v>
      </c>
      <c r="AT187" s="170">
        <v>22.597077763903322</v>
      </c>
      <c r="AU187" s="170">
        <v>23.192479289461978</v>
      </c>
      <c r="AV187" s="170">
        <v>21.069277654874835</v>
      </c>
      <c r="AW187" s="170">
        <v>19.787351158881801</v>
      </c>
      <c r="AX187" s="170">
        <v>17.457233376552853</v>
      </c>
      <c r="AY187" s="170">
        <v>17.759736652045746</v>
      </c>
      <c r="AZ187" s="170">
        <v>27.835123662320349</v>
      </c>
      <c r="BA187" s="170">
        <v>25.217515607058051</v>
      </c>
      <c r="BB187" s="170">
        <v>45.854757514528792</v>
      </c>
      <c r="BC187" s="170">
        <v>52.530101262393401</v>
      </c>
      <c r="BD187" s="170">
        <v>57.450388685398835</v>
      </c>
      <c r="BE187" s="170">
        <v>54.317643946211824</v>
      </c>
      <c r="BF187" s="170">
        <v>56.221315724092747</v>
      </c>
      <c r="BG187" s="170">
        <v>54.269371743766989</v>
      </c>
    </row>
    <row r="188" spans="1:60" x14ac:dyDescent="0.3">
      <c r="A188" s="170" t="s">
        <v>286</v>
      </c>
      <c r="B188" s="170" t="s">
        <v>287</v>
      </c>
      <c r="C188" s="170" t="s">
        <v>654</v>
      </c>
      <c r="D188" s="170" t="s">
        <v>655</v>
      </c>
      <c r="AL188" s="170">
        <v>96287000</v>
      </c>
      <c r="AM188" s="170">
        <v>102335000</v>
      </c>
      <c r="AN188" s="170">
        <v>282730000</v>
      </c>
      <c r="AO188" s="170">
        <v>273500000</v>
      </c>
      <c r="AP188" s="170">
        <v>256627000</v>
      </c>
      <c r="AQ188" s="170">
        <v>242557000</v>
      </c>
      <c r="AR188" s="170">
        <v>684039000</v>
      </c>
      <c r="AS188" s="170">
        <v>594476000</v>
      </c>
      <c r="AT188" s="170">
        <v>544040000</v>
      </c>
      <c r="AU188" s="170">
        <v>556771000</v>
      </c>
      <c r="AV188" s="170">
        <v>573835000</v>
      </c>
      <c r="AW188" s="170">
        <v>581580000</v>
      </c>
      <c r="AX188" s="170">
        <v>526891000</v>
      </c>
      <c r="AY188" s="170">
        <v>554589000</v>
      </c>
      <c r="AZ188" s="170">
        <v>582551000</v>
      </c>
      <c r="BA188" s="170">
        <v>567813000</v>
      </c>
      <c r="BB188" s="170">
        <v>3449281000</v>
      </c>
      <c r="BC188" s="170">
        <v>4062846000</v>
      </c>
      <c r="BD188" s="170">
        <v>4050288000</v>
      </c>
      <c r="BE188" s="170">
        <v>3587946000</v>
      </c>
      <c r="BF188" s="170">
        <v>1931909000</v>
      </c>
      <c r="BG188" s="170">
        <v>613404000</v>
      </c>
    </row>
    <row r="189" spans="1:60" x14ac:dyDescent="0.3">
      <c r="A189" s="170" t="s">
        <v>286</v>
      </c>
      <c r="B189" s="170" t="s">
        <v>287</v>
      </c>
      <c r="C189" s="170" t="s">
        <v>656</v>
      </c>
      <c r="D189" s="170" t="s">
        <v>657</v>
      </c>
      <c r="AL189" s="170">
        <v>865063000</v>
      </c>
      <c r="AM189" s="170">
        <v>1123830000</v>
      </c>
      <c r="AN189" s="170">
        <v>1295687000</v>
      </c>
      <c r="AO189" s="170">
        <v>721948000</v>
      </c>
      <c r="AP189" s="170">
        <v>667062000</v>
      </c>
      <c r="AQ189" s="170">
        <v>778029000</v>
      </c>
      <c r="AR189" s="170">
        <v>673741000</v>
      </c>
      <c r="AS189" s="170">
        <v>771001000</v>
      </c>
      <c r="AT189" s="170">
        <v>927623000</v>
      </c>
      <c r="AU189" s="170">
        <v>1192511000</v>
      </c>
      <c r="AV189" s="170">
        <v>1212223000</v>
      </c>
      <c r="AW189" s="170">
        <v>1066473000</v>
      </c>
      <c r="AX189" s="170">
        <v>1253583000</v>
      </c>
      <c r="AY189" s="170">
        <v>1607299000</v>
      </c>
      <c r="AZ189" s="170">
        <v>4544450000</v>
      </c>
      <c r="BA189" s="170">
        <v>6995735000</v>
      </c>
      <c r="BB189" s="170">
        <v>9528433000</v>
      </c>
      <c r="BC189" s="170">
        <v>12470297000</v>
      </c>
      <c r="BD189" s="170">
        <v>16429868000</v>
      </c>
      <c r="BE189" s="170">
        <v>18532481000</v>
      </c>
      <c r="BF189" s="170">
        <v>23579479000</v>
      </c>
      <c r="BG189" s="170">
        <v>26573022000</v>
      </c>
    </row>
    <row r="190" spans="1:60" x14ac:dyDescent="0.3">
      <c r="A190" s="170" t="s">
        <v>286</v>
      </c>
      <c r="B190" s="170" t="s">
        <v>287</v>
      </c>
      <c r="C190" s="170" t="s">
        <v>658</v>
      </c>
      <c r="D190" s="170" t="s">
        <v>659</v>
      </c>
      <c r="AL190" s="170">
        <v>0</v>
      </c>
      <c r="AM190" s="170">
        <v>0</v>
      </c>
      <c r="AN190" s="170">
        <v>0</v>
      </c>
      <c r="AO190" s="170">
        <v>0</v>
      </c>
      <c r="AP190" s="170">
        <v>0</v>
      </c>
      <c r="AQ190" s="170">
        <v>0</v>
      </c>
      <c r="AR190" s="170">
        <v>0</v>
      </c>
      <c r="AS190" s="170">
        <v>98200000</v>
      </c>
      <c r="AT190" s="170">
        <v>281700000</v>
      </c>
      <c r="AU190" s="170">
        <v>464600000</v>
      </c>
      <c r="AV190" s="170">
        <v>520800000</v>
      </c>
      <c r="AW190" s="170">
        <v>339400000</v>
      </c>
      <c r="AX190" s="170">
        <v>484679000</v>
      </c>
      <c r="AY190" s="170">
        <v>783564000</v>
      </c>
      <c r="AZ190" s="170">
        <v>1125134000</v>
      </c>
      <c r="BA190" s="170">
        <v>1588516000</v>
      </c>
      <c r="BB190" s="170">
        <v>3311299000</v>
      </c>
      <c r="BC190" s="170">
        <v>4471220000</v>
      </c>
      <c r="BD190" s="170">
        <v>5821147000</v>
      </c>
      <c r="BE190" s="170">
        <v>5973415000</v>
      </c>
      <c r="BF190" s="170">
        <v>8957280000</v>
      </c>
      <c r="BG190" s="170">
        <v>10944928000</v>
      </c>
    </row>
    <row r="191" spans="1:60" x14ac:dyDescent="0.3">
      <c r="A191" s="170" t="s">
        <v>286</v>
      </c>
      <c r="B191" s="170" t="s">
        <v>287</v>
      </c>
      <c r="C191" s="170" t="s">
        <v>660</v>
      </c>
      <c r="D191" s="170" t="s">
        <v>661</v>
      </c>
      <c r="AL191" s="170">
        <v>865063000</v>
      </c>
      <c r="AM191" s="170">
        <v>1123830000</v>
      </c>
      <c r="AN191" s="170">
        <v>1295687000</v>
      </c>
      <c r="AO191" s="170">
        <v>721948000</v>
      </c>
      <c r="AP191" s="170">
        <v>667062000</v>
      </c>
      <c r="AQ191" s="170">
        <v>778029000</v>
      </c>
      <c r="AR191" s="170">
        <v>673741000</v>
      </c>
      <c r="AS191" s="170">
        <v>672801000</v>
      </c>
      <c r="AT191" s="170">
        <v>645923000</v>
      </c>
      <c r="AU191" s="170">
        <v>727911000</v>
      </c>
      <c r="AV191" s="170">
        <v>691423000</v>
      </c>
      <c r="AW191" s="170">
        <v>727073000</v>
      </c>
      <c r="AX191" s="170">
        <v>768904000</v>
      </c>
      <c r="AY191" s="170">
        <v>823735000</v>
      </c>
      <c r="AZ191" s="170">
        <v>3419316000</v>
      </c>
      <c r="BA191" s="170">
        <v>5407219000</v>
      </c>
      <c r="BB191" s="170">
        <v>6217134000</v>
      </c>
      <c r="BC191" s="170">
        <v>7999077000</v>
      </c>
      <c r="BD191" s="170">
        <v>10608721000</v>
      </c>
      <c r="BE191" s="170">
        <v>12559066000</v>
      </c>
      <c r="BF191" s="170">
        <v>14622199000</v>
      </c>
      <c r="BG191" s="170">
        <v>15628094000</v>
      </c>
    </row>
    <row r="192" spans="1:60" x14ac:dyDescent="0.3">
      <c r="A192" s="170" t="s">
        <v>286</v>
      </c>
      <c r="B192" s="170" t="s">
        <v>287</v>
      </c>
      <c r="C192" s="170" t="s">
        <v>662</v>
      </c>
      <c r="D192" s="170" t="s">
        <v>663</v>
      </c>
      <c r="AL192" s="170">
        <v>6933000</v>
      </c>
      <c r="AM192" s="170">
        <v>69958000</v>
      </c>
      <c r="AN192" s="170">
        <v>109926000</v>
      </c>
      <c r="AO192" s="170">
        <v>956574000</v>
      </c>
      <c r="AP192" s="170">
        <v>1142698000</v>
      </c>
      <c r="AQ192" s="170">
        <v>1345817000</v>
      </c>
      <c r="AR192" s="170">
        <v>1308640000</v>
      </c>
      <c r="AS192" s="170">
        <v>1238631000</v>
      </c>
      <c r="AT192" s="170">
        <v>1308686000</v>
      </c>
      <c r="AU192" s="170">
        <v>1629010000</v>
      </c>
      <c r="AV192" s="170">
        <v>1974921000</v>
      </c>
      <c r="AW192" s="170">
        <v>2936100000</v>
      </c>
      <c r="AX192" s="170">
        <v>3503058000</v>
      </c>
      <c r="AY192" s="170">
        <v>4382054000</v>
      </c>
      <c r="AZ192" s="170">
        <v>7361162000</v>
      </c>
      <c r="BA192" s="170">
        <v>7557961000</v>
      </c>
      <c r="BB192" s="170">
        <v>9076115000</v>
      </c>
      <c r="BC192" s="170">
        <v>11863739000</v>
      </c>
      <c r="BD192" s="170">
        <v>13445500000</v>
      </c>
      <c r="BE192" s="170">
        <v>11635309000</v>
      </c>
      <c r="BF192" s="170">
        <v>14062081000</v>
      </c>
      <c r="BG192" s="170">
        <v>12827405000</v>
      </c>
    </row>
    <row r="193" spans="1:59" x14ac:dyDescent="0.3">
      <c r="A193" s="170" t="s">
        <v>286</v>
      </c>
      <c r="B193" s="170" t="s">
        <v>287</v>
      </c>
      <c r="C193" s="170" t="s">
        <v>664</v>
      </c>
      <c r="D193" s="170" t="s">
        <v>665</v>
      </c>
      <c r="AM193" s="170">
        <v>69.273883917140537</v>
      </c>
      <c r="AN193" s="170">
        <v>29.15651220604294</v>
      </c>
      <c r="AO193" s="170">
        <v>203.8951187908466</v>
      </c>
      <c r="AP193" s="170">
        <v>290.24649120837154</v>
      </c>
      <c r="AQ193" s="170">
        <v>191.50540921651427</v>
      </c>
      <c r="AR193" s="170">
        <v>444.70682371664134</v>
      </c>
      <c r="AS193" s="170">
        <v>353.39392164617556</v>
      </c>
      <c r="AT193" s="170">
        <v>334.97945779677445</v>
      </c>
      <c r="AU193" s="170">
        <v>236.99473050190284</v>
      </c>
      <c r="AV193" s="170">
        <v>310.25930198352467</v>
      </c>
      <c r="AW193" s="170">
        <v>350.79915803954333</v>
      </c>
      <c r="AX193" s="170">
        <v>261.06776592191079</v>
      </c>
      <c r="AY193" s="170">
        <v>316.07189463286841</v>
      </c>
      <c r="AZ193" s="170">
        <v>176.1643743456554</v>
      </c>
      <c r="BA193" s="170">
        <v>246.73792329047507</v>
      </c>
      <c r="BB193" s="170">
        <v>160.91791897367759</v>
      </c>
      <c r="BC193" s="170">
        <v>236.07368918571271</v>
      </c>
      <c r="BD193" s="170">
        <v>170.99082384557408</v>
      </c>
      <c r="BE193" s="170">
        <v>143.73467052523688</v>
      </c>
      <c r="BF193" s="170">
        <v>211.29839226435413</v>
      </c>
      <c r="BG193" s="170">
        <v>253.11998398305411</v>
      </c>
    </row>
    <row r="194" spans="1:59" x14ac:dyDescent="0.3">
      <c r="A194" s="170" t="s">
        <v>286</v>
      </c>
      <c r="B194" s="170" t="s">
        <v>287</v>
      </c>
      <c r="C194" s="170" t="s">
        <v>666</v>
      </c>
      <c r="D194" s="170" t="s">
        <v>667</v>
      </c>
      <c r="AL194" s="170">
        <v>0.32170200918750869</v>
      </c>
      <c r="AM194" s="170">
        <v>2.5329664361490276</v>
      </c>
      <c r="AN194" s="170">
        <v>2.0854866249288562</v>
      </c>
      <c r="AO194" s="170">
        <v>14.125011074687693</v>
      </c>
      <c r="AP194" s="170">
        <v>14.522068448409522</v>
      </c>
      <c r="AQ194" s="170">
        <v>18.890780719238652</v>
      </c>
      <c r="AR194" s="170">
        <v>20.382213223269215</v>
      </c>
      <c r="AS194" s="170">
        <v>17.510864494239062</v>
      </c>
      <c r="AT194" s="170">
        <v>16.649525457367499</v>
      </c>
      <c r="AU194" s="170">
        <v>18.833356455789861</v>
      </c>
      <c r="AV194" s="170">
        <v>17.941105397990516</v>
      </c>
      <c r="AW194" s="170">
        <v>19.400046251940932</v>
      </c>
      <c r="AX194" s="170">
        <v>19.786034216902856</v>
      </c>
      <c r="AY194" s="170">
        <v>20.086514881348009</v>
      </c>
      <c r="AZ194" s="170">
        <v>27.114433578282409</v>
      </c>
      <c r="BA194" s="170">
        <v>20.4947759473934</v>
      </c>
      <c r="BB194" s="170">
        <v>36.571136729028076</v>
      </c>
      <c r="BC194" s="170">
        <v>39.804526086227142</v>
      </c>
      <c r="BD194" s="170">
        <v>28.460843188596613</v>
      </c>
      <c r="BE194" s="170">
        <v>22.035443263317976</v>
      </c>
      <c r="BF194" s="170">
        <v>31.315387921531602</v>
      </c>
      <c r="BG194" s="170">
        <v>29.02101564691722</v>
      </c>
    </row>
    <row r="195" spans="1:59" x14ac:dyDescent="0.3">
      <c r="A195" s="170" t="s">
        <v>286</v>
      </c>
      <c r="B195" s="170" t="s">
        <v>287</v>
      </c>
      <c r="C195" s="170" t="s">
        <v>668</v>
      </c>
      <c r="D195" s="170" t="s">
        <v>669</v>
      </c>
      <c r="AL195" s="170">
        <v>0.71599999999999997</v>
      </c>
      <c r="AM195" s="170">
        <v>5.3974000000000002</v>
      </c>
      <c r="AN195" s="170">
        <v>6.5107999999999997</v>
      </c>
      <c r="AO195" s="170">
        <v>49.004199999999997</v>
      </c>
      <c r="AP195" s="170">
        <v>55.299300000000002</v>
      </c>
      <c r="AQ195" s="170">
        <v>56.8718</v>
      </c>
      <c r="AR195" s="170">
        <v>49.078499999999998</v>
      </c>
      <c r="AS195" s="170">
        <v>47.564500000000002</v>
      </c>
      <c r="AT195" s="170">
        <v>47.069099999999999</v>
      </c>
      <c r="AU195" s="170">
        <v>48.219900000000003</v>
      </c>
      <c r="AV195" s="170">
        <v>52.510800000000003</v>
      </c>
      <c r="AW195" s="170">
        <v>64.048900000000003</v>
      </c>
      <c r="AX195" s="170">
        <v>66.301400000000001</v>
      </c>
      <c r="AY195" s="170">
        <v>66.963499999999996</v>
      </c>
      <c r="AZ195" s="170">
        <v>58.945099999999996</v>
      </c>
      <c r="BA195" s="170">
        <v>49.981499999999997</v>
      </c>
      <c r="BB195" s="170">
        <v>41.154299999999999</v>
      </c>
      <c r="BC195" s="170">
        <v>41.778300000000002</v>
      </c>
      <c r="BD195" s="170">
        <v>39.632199999999997</v>
      </c>
      <c r="BE195" s="170">
        <v>34.469099999999997</v>
      </c>
      <c r="BF195" s="170">
        <v>35.534100000000002</v>
      </c>
      <c r="BG195" s="170">
        <v>32.057400000000001</v>
      </c>
    </row>
    <row r="196" spans="1:59" x14ac:dyDescent="0.3">
      <c r="A196" s="170" t="s">
        <v>286</v>
      </c>
      <c r="B196" s="170" t="s">
        <v>287</v>
      </c>
      <c r="C196" s="170" t="s">
        <v>670</v>
      </c>
      <c r="D196" s="170" t="s">
        <v>671</v>
      </c>
      <c r="AL196" s="170">
        <v>0</v>
      </c>
      <c r="AM196" s="170">
        <v>0</v>
      </c>
      <c r="AN196" s="170">
        <v>0</v>
      </c>
      <c r="AO196" s="170">
        <v>0</v>
      </c>
      <c r="AP196" s="170">
        <v>0</v>
      </c>
      <c r="AQ196" s="170">
        <v>0</v>
      </c>
      <c r="AR196" s="170">
        <v>0</v>
      </c>
      <c r="AS196" s="170">
        <v>0</v>
      </c>
      <c r="AT196" s="170">
        <v>0</v>
      </c>
      <c r="AU196" s="170">
        <v>0</v>
      </c>
      <c r="AV196" s="170">
        <v>0</v>
      </c>
      <c r="AW196" s="170">
        <v>0</v>
      </c>
      <c r="AX196" s="170">
        <v>0</v>
      </c>
      <c r="AY196" s="170">
        <v>0</v>
      </c>
      <c r="AZ196" s="170">
        <v>0</v>
      </c>
      <c r="BA196" s="170">
        <v>0</v>
      </c>
      <c r="BB196" s="170">
        <v>0</v>
      </c>
      <c r="BC196" s="170">
        <v>0</v>
      </c>
      <c r="BD196" s="170">
        <v>0</v>
      </c>
      <c r="BE196" s="170">
        <v>0</v>
      </c>
      <c r="BF196" s="170">
        <v>0</v>
      </c>
      <c r="BG196" s="170">
        <v>0</v>
      </c>
    </row>
    <row r="197" spans="1:59" x14ac:dyDescent="0.3">
      <c r="A197" s="170" t="s">
        <v>286</v>
      </c>
      <c r="B197" s="170" t="s">
        <v>287</v>
      </c>
      <c r="C197" s="170" t="s">
        <v>672</v>
      </c>
      <c r="D197" s="170" t="s">
        <v>673</v>
      </c>
      <c r="AL197" s="170">
        <v>100000</v>
      </c>
      <c r="AM197" s="170">
        <v>101043000</v>
      </c>
      <c r="AN197" s="170">
        <v>115533000</v>
      </c>
      <c r="AO197" s="170">
        <v>120744000</v>
      </c>
      <c r="AP197" s="170">
        <v>123754000</v>
      </c>
      <c r="AQ197" s="170">
        <v>134887000</v>
      </c>
      <c r="AR197" s="170">
        <v>104251000</v>
      </c>
      <c r="AS197" s="170">
        <v>105154000</v>
      </c>
      <c r="AT197" s="170">
        <v>91369000</v>
      </c>
      <c r="AU197" s="170">
        <v>89247000</v>
      </c>
      <c r="AV197" s="170">
        <v>83684000</v>
      </c>
      <c r="AW197" s="170">
        <v>73031000</v>
      </c>
      <c r="AX197" s="170">
        <v>58670000</v>
      </c>
      <c r="AY197" s="170">
        <v>49700000</v>
      </c>
      <c r="AZ197" s="170">
        <v>42311000</v>
      </c>
      <c r="BA197" s="170">
        <v>42321000</v>
      </c>
      <c r="BB197" s="170">
        <v>255630000</v>
      </c>
      <c r="BC197" s="170">
        <v>291336000</v>
      </c>
      <c r="BD197" s="170">
        <v>317548000</v>
      </c>
      <c r="BE197" s="170">
        <v>424328000</v>
      </c>
      <c r="BF197" s="170">
        <v>556657000</v>
      </c>
      <c r="BG197" s="170">
        <v>589814000</v>
      </c>
    </row>
    <row r="198" spans="1:59" x14ac:dyDescent="0.3">
      <c r="A198" s="170" t="s">
        <v>286</v>
      </c>
      <c r="B198" s="170" t="s">
        <v>287</v>
      </c>
      <c r="C198" s="170" t="s">
        <v>674</v>
      </c>
      <c r="D198" s="170" t="s">
        <v>675</v>
      </c>
      <c r="AL198" s="170">
        <v>0</v>
      </c>
      <c r="AM198" s="170">
        <v>0</v>
      </c>
      <c r="AN198" s="170">
        <v>0</v>
      </c>
      <c r="AO198" s="170">
        <v>0</v>
      </c>
      <c r="AP198" s="170">
        <v>0</v>
      </c>
      <c r="AQ198" s="170">
        <v>0</v>
      </c>
      <c r="AR198" s="170">
        <v>0</v>
      </c>
      <c r="AS198" s="170">
        <v>0</v>
      </c>
      <c r="AT198" s="170">
        <v>0</v>
      </c>
      <c r="AU198" s="170">
        <v>0</v>
      </c>
      <c r="AV198" s="170">
        <v>0</v>
      </c>
      <c r="AW198" s="170">
        <v>0</v>
      </c>
      <c r="AX198" s="170">
        <v>0</v>
      </c>
      <c r="AY198" s="170">
        <v>0</v>
      </c>
      <c r="AZ198" s="170">
        <v>0</v>
      </c>
      <c r="BA198" s="170">
        <v>0</v>
      </c>
      <c r="BB198" s="170">
        <v>0</v>
      </c>
      <c r="BC198" s="170">
        <v>0</v>
      </c>
      <c r="BD198" s="170">
        <v>0</v>
      </c>
      <c r="BE198" s="170">
        <v>0</v>
      </c>
      <c r="BF198" s="170">
        <v>0</v>
      </c>
      <c r="BG198" s="170">
        <v>0</v>
      </c>
    </row>
    <row r="199" spans="1:59" x14ac:dyDescent="0.3">
      <c r="A199" s="170" t="s">
        <v>286</v>
      </c>
      <c r="B199" s="170" t="s">
        <v>287</v>
      </c>
      <c r="C199" s="170" t="s">
        <v>676</v>
      </c>
      <c r="D199" s="170" t="s">
        <v>677</v>
      </c>
      <c r="AL199" s="170">
        <v>111779000</v>
      </c>
      <c r="AM199" s="170">
        <v>172626000</v>
      </c>
      <c r="AN199" s="170">
        <v>182279000</v>
      </c>
      <c r="AO199" s="170">
        <v>212164000</v>
      </c>
      <c r="AP199" s="170">
        <v>244429000</v>
      </c>
      <c r="AQ199" s="170">
        <v>264933000</v>
      </c>
      <c r="AR199" s="170">
        <v>217248000</v>
      </c>
      <c r="AS199" s="170">
        <v>200586000</v>
      </c>
      <c r="AT199" s="170">
        <v>164308000</v>
      </c>
      <c r="AU199" s="170">
        <v>145374000</v>
      </c>
      <c r="AV199" s="170">
        <v>127596000</v>
      </c>
      <c r="AW199" s="170">
        <v>107536000</v>
      </c>
      <c r="AX199" s="170">
        <v>67153000</v>
      </c>
      <c r="AY199" s="170">
        <v>52749000</v>
      </c>
      <c r="AZ199" s="170">
        <v>42311000</v>
      </c>
      <c r="BA199" s="170">
        <v>42321000</v>
      </c>
      <c r="BB199" s="170">
        <v>255630000</v>
      </c>
      <c r="BC199" s="170">
        <v>291336000</v>
      </c>
      <c r="BD199" s="170">
        <v>2641226000</v>
      </c>
      <c r="BE199" s="170">
        <v>2204622000</v>
      </c>
      <c r="BF199" s="170">
        <v>3271595000</v>
      </c>
      <c r="BG199" s="170">
        <v>3145271000</v>
      </c>
    </row>
    <row r="200" spans="1:59" x14ac:dyDescent="0.3">
      <c r="A200" s="170" t="s">
        <v>286</v>
      </c>
      <c r="B200" s="170" t="s">
        <v>287</v>
      </c>
      <c r="C200" s="170" t="s">
        <v>678</v>
      </c>
      <c r="D200" s="170" t="s">
        <v>679</v>
      </c>
      <c r="AL200" s="170">
        <v>11.544</v>
      </c>
      <c r="AM200" s="170">
        <v>13.3186</v>
      </c>
      <c r="AN200" s="170">
        <v>10.7963</v>
      </c>
      <c r="AO200" s="170">
        <v>10.8689</v>
      </c>
      <c r="AP200" s="170">
        <v>11.828799999999999</v>
      </c>
      <c r="AQ200" s="170">
        <v>11.195499999999999</v>
      </c>
      <c r="AR200" s="170">
        <v>8.1475000000000009</v>
      </c>
      <c r="AS200" s="170">
        <v>7.7026000000000003</v>
      </c>
      <c r="AT200" s="170">
        <v>5.9096000000000002</v>
      </c>
      <c r="AU200" s="170">
        <v>4.3030999999999997</v>
      </c>
      <c r="AV200" s="170">
        <v>3.3925999999999998</v>
      </c>
      <c r="AW200" s="170">
        <v>2.3458000000000001</v>
      </c>
      <c r="AX200" s="170">
        <v>1.2708999999999999</v>
      </c>
      <c r="AY200" s="170">
        <v>0.80600000000000005</v>
      </c>
      <c r="AZ200" s="170">
        <v>0.33879999999999999</v>
      </c>
      <c r="BA200" s="170">
        <v>0.27979999999999999</v>
      </c>
      <c r="BB200" s="170">
        <v>1.1591</v>
      </c>
      <c r="BC200" s="170">
        <v>1.0259</v>
      </c>
      <c r="BD200" s="170">
        <v>7.7853000000000003</v>
      </c>
      <c r="BE200" s="170">
        <v>6.5311000000000003</v>
      </c>
      <c r="BF200" s="170">
        <v>8.2670999999999992</v>
      </c>
      <c r="BG200" s="170">
        <v>7.8604000000000003</v>
      </c>
    </row>
    <row r="201" spans="1:59" x14ac:dyDescent="0.3">
      <c r="A201" s="170" t="s">
        <v>286</v>
      </c>
      <c r="B201" s="170" t="s">
        <v>287</v>
      </c>
      <c r="C201" s="170" t="s">
        <v>680</v>
      </c>
      <c r="D201" s="170" t="s">
        <v>681</v>
      </c>
      <c r="AL201" s="170">
        <v>0</v>
      </c>
      <c r="AM201" s="170">
        <v>0</v>
      </c>
      <c r="AN201" s="170">
        <v>0</v>
      </c>
      <c r="AO201" s="170">
        <v>0</v>
      </c>
      <c r="AP201" s="170">
        <v>0</v>
      </c>
      <c r="AQ201" s="170">
        <v>0</v>
      </c>
      <c r="AR201" s="170">
        <v>0</v>
      </c>
      <c r="AS201" s="170">
        <v>0</v>
      </c>
      <c r="AT201" s="170">
        <v>0</v>
      </c>
      <c r="AU201" s="170">
        <v>0</v>
      </c>
      <c r="AV201" s="170">
        <v>0</v>
      </c>
      <c r="AW201" s="170">
        <v>0</v>
      </c>
      <c r="AX201" s="170">
        <v>0</v>
      </c>
      <c r="AY201" s="170">
        <v>0</v>
      </c>
      <c r="AZ201" s="170">
        <v>0</v>
      </c>
      <c r="BA201" s="170">
        <v>0</v>
      </c>
      <c r="BB201" s="170">
        <v>0</v>
      </c>
      <c r="BC201" s="170">
        <v>0</v>
      </c>
      <c r="BD201" s="170">
        <v>1240000000</v>
      </c>
      <c r="BE201" s="170">
        <v>1680000000</v>
      </c>
      <c r="BF201" s="170">
        <v>2560000000</v>
      </c>
      <c r="BG201" s="170">
        <v>2295172000</v>
      </c>
    </row>
    <row r="202" spans="1:59" x14ac:dyDescent="0.3">
      <c r="A202" s="170" t="s">
        <v>286</v>
      </c>
      <c r="B202" s="170" t="s">
        <v>287</v>
      </c>
      <c r="C202" s="170" t="s">
        <v>682</v>
      </c>
      <c r="D202" s="170" t="s">
        <v>683</v>
      </c>
      <c r="AL202" s="170">
        <v>100000</v>
      </c>
      <c r="AM202" s="170">
        <v>101043000</v>
      </c>
      <c r="AN202" s="170">
        <v>115533000</v>
      </c>
      <c r="AO202" s="170">
        <v>120744000</v>
      </c>
      <c r="AP202" s="170">
        <v>123754000</v>
      </c>
      <c r="AQ202" s="170">
        <v>134887000</v>
      </c>
      <c r="AR202" s="170">
        <v>104251000</v>
      </c>
      <c r="AS202" s="170">
        <v>105154000</v>
      </c>
      <c r="AT202" s="170">
        <v>91369000</v>
      </c>
      <c r="AU202" s="170">
        <v>89247000</v>
      </c>
      <c r="AV202" s="170">
        <v>83684000</v>
      </c>
      <c r="AW202" s="170">
        <v>73031000</v>
      </c>
      <c r="AX202" s="170">
        <v>58670000</v>
      </c>
      <c r="AY202" s="170">
        <v>49700000</v>
      </c>
      <c r="AZ202" s="170">
        <v>42311000</v>
      </c>
      <c r="BA202" s="170">
        <v>42321000</v>
      </c>
      <c r="BB202" s="170">
        <v>255630000</v>
      </c>
      <c r="BC202" s="170">
        <v>291336000</v>
      </c>
      <c r="BD202" s="170">
        <v>317548000</v>
      </c>
      <c r="BE202" s="170">
        <v>424328000</v>
      </c>
      <c r="BF202" s="170">
        <v>556657000</v>
      </c>
      <c r="BG202" s="170">
        <v>589814000</v>
      </c>
    </row>
    <row r="203" spans="1:59" x14ac:dyDescent="0.3">
      <c r="A203" s="170" t="s">
        <v>286</v>
      </c>
      <c r="B203" s="170" t="s">
        <v>287</v>
      </c>
      <c r="C203" s="170" t="s">
        <v>684</v>
      </c>
      <c r="D203" s="170" t="s">
        <v>685</v>
      </c>
      <c r="AL203" s="170">
        <v>592634000</v>
      </c>
      <c r="AM203" s="170">
        <v>717816000</v>
      </c>
      <c r="AN203" s="170">
        <v>763824000</v>
      </c>
      <c r="AO203" s="170">
        <v>354211000</v>
      </c>
      <c r="AP203" s="170">
        <v>369362000</v>
      </c>
      <c r="AQ203" s="170">
        <v>469548000</v>
      </c>
      <c r="AR203" s="170">
        <v>407154000</v>
      </c>
      <c r="AS203" s="170">
        <v>384032000</v>
      </c>
      <c r="AT203" s="170">
        <v>332132000</v>
      </c>
      <c r="AU203" s="170">
        <v>376228000</v>
      </c>
      <c r="AV203" s="170">
        <v>361971000</v>
      </c>
      <c r="AW203" s="170">
        <v>463183000</v>
      </c>
      <c r="AX203" s="170">
        <v>552190000</v>
      </c>
      <c r="AY203" s="170">
        <v>558710000</v>
      </c>
      <c r="AZ203" s="170">
        <v>2065672000</v>
      </c>
      <c r="BA203" s="170">
        <v>3539295000</v>
      </c>
      <c r="BB203" s="170">
        <v>4688568000</v>
      </c>
      <c r="BC203" s="170">
        <v>5725139000</v>
      </c>
      <c r="BD203" s="170">
        <v>8380278000</v>
      </c>
      <c r="BE203" s="170">
        <v>7303200000</v>
      </c>
      <c r="BF203" s="170">
        <v>8539905000</v>
      </c>
      <c r="BG203" s="170">
        <v>10113950000</v>
      </c>
    </row>
    <row r="204" spans="1:59" x14ac:dyDescent="0.3">
      <c r="A204" s="170" t="s">
        <v>286</v>
      </c>
      <c r="B204" s="170" t="s">
        <v>287</v>
      </c>
      <c r="C204" s="170" t="s">
        <v>686</v>
      </c>
      <c r="D204" s="170" t="s">
        <v>687</v>
      </c>
      <c r="AL204" s="170">
        <v>0</v>
      </c>
      <c r="AM204" s="170">
        <v>0</v>
      </c>
      <c r="AN204" s="170">
        <v>0</v>
      </c>
      <c r="AO204" s="170">
        <v>0</v>
      </c>
      <c r="AP204" s="170">
        <v>0</v>
      </c>
      <c r="AQ204" s="170">
        <v>0</v>
      </c>
      <c r="AR204" s="170">
        <v>0</v>
      </c>
      <c r="AS204" s="170">
        <v>0</v>
      </c>
      <c r="AT204" s="170">
        <v>0</v>
      </c>
      <c r="AU204" s="170">
        <v>0</v>
      </c>
      <c r="AV204" s="170">
        <v>0</v>
      </c>
      <c r="AW204" s="170">
        <v>0</v>
      </c>
      <c r="AX204" s="170">
        <v>0</v>
      </c>
      <c r="AY204" s="170">
        <v>0</v>
      </c>
      <c r="AZ204" s="170">
        <v>19397000</v>
      </c>
      <c r="BA204" s="170">
        <v>19397000</v>
      </c>
      <c r="BB204" s="170">
        <v>19397000</v>
      </c>
      <c r="BC204" s="170">
        <v>1019397000</v>
      </c>
      <c r="BD204" s="170">
        <v>1800000000</v>
      </c>
      <c r="BE204" s="170">
        <v>1800000000</v>
      </c>
      <c r="BF204" s="170">
        <v>1800000000</v>
      </c>
      <c r="BG204" s="170">
        <v>1800000000</v>
      </c>
    </row>
    <row r="205" spans="1:59" x14ac:dyDescent="0.3">
      <c r="A205" s="170" t="s">
        <v>286</v>
      </c>
      <c r="B205" s="170" t="s">
        <v>287</v>
      </c>
      <c r="C205" s="170" t="s">
        <v>688</v>
      </c>
      <c r="D205" s="170" t="s">
        <v>689</v>
      </c>
      <c r="AL205" s="170">
        <v>0</v>
      </c>
      <c r="AM205" s="170">
        <v>24162000</v>
      </c>
      <c r="AN205" s="170">
        <v>46251000</v>
      </c>
      <c r="AO205" s="170">
        <v>49365000</v>
      </c>
      <c r="AP205" s="170">
        <v>42350000</v>
      </c>
      <c r="AQ205" s="170">
        <v>54839000</v>
      </c>
      <c r="AR205" s="170">
        <v>38362000</v>
      </c>
      <c r="AS205" s="170">
        <v>55513000</v>
      </c>
      <c r="AT205" s="170">
        <v>45150000</v>
      </c>
      <c r="AU205" s="170">
        <v>63685000</v>
      </c>
      <c r="AV205" s="170">
        <v>47962000</v>
      </c>
      <c r="AW205" s="170">
        <v>34899000</v>
      </c>
      <c r="AX205" s="170">
        <v>54359000</v>
      </c>
      <c r="AY205" s="170">
        <v>97633000</v>
      </c>
      <c r="AZ205" s="170">
        <v>1203047000</v>
      </c>
      <c r="BA205" s="170">
        <v>1764946000</v>
      </c>
      <c r="BB205" s="170">
        <v>1443596000</v>
      </c>
      <c r="BC205" s="170">
        <v>1208479000</v>
      </c>
      <c r="BD205" s="170">
        <v>393559000</v>
      </c>
      <c r="BE205" s="170">
        <v>3430699000</v>
      </c>
      <c r="BF205" s="170">
        <v>4266022000</v>
      </c>
      <c r="BG205" s="170">
        <v>3698478000</v>
      </c>
    </row>
    <row r="206" spans="1:59" x14ac:dyDescent="0.3">
      <c r="A206" s="170" t="s">
        <v>286</v>
      </c>
      <c r="B206" s="170" t="s">
        <v>287</v>
      </c>
      <c r="C206" s="170" t="s">
        <v>690</v>
      </c>
      <c r="D206" s="170" t="s">
        <v>691</v>
      </c>
      <c r="AL206" s="170">
        <v>0</v>
      </c>
      <c r="AM206" s="170">
        <v>0</v>
      </c>
      <c r="AN206" s="170">
        <v>0</v>
      </c>
      <c r="AO206" s="170">
        <v>0</v>
      </c>
      <c r="AP206" s="170">
        <v>0</v>
      </c>
      <c r="AQ206" s="170">
        <v>0</v>
      </c>
      <c r="AR206" s="170">
        <v>0</v>
      </c>
      <c r="AS206" s="170">
        <v>0</v>
      </c>
      <c r="AT206" s="170">
        <v>0</v>
      </c>
      <c r="AU206" s="170">
        <v>0</v>
      </c>
      <c r="AV206" s="170">
        <v>0</v>
      </c>
      <c r="AW206" s="170">
        <v>0</v>
      </c>
      <c r="AX206" s="170">
        <v>0</v>
      </c>
      <c r="AY206" s="170">
        <v>0</v>
      </c>
      <c r="AZ206" s="170">
        <v>0</v>
      </c>
      <c r="BA206" s="170">
        <v>0</v>
      </c>
      <c r="BB206" s="170">
        <v>0</v>
      </c>
      <c r="BC206" s="170">
        <v>0</v>
      </c>
      <c r="BD206" s="170">
        <v>0</v>
      </c>
      <c r="BE206" s="170">
        <v>0</v>
      </c>
      <c r="BF206" s="170">
        <v>0</v>
      </c>
      <c r="BG206" s="170">
        <v>0</v>
      </c>
    </row>
    <row r="207" spans="1:59" x14ac:dyDescent="0.3">
      <c r="A207" s="170" t="s">
        <v>286</v>
      </c>
      <c r="B207" s="170" t="s">
        <v>287</v>
      </c>
      <c r="C207" s="170" t="s">
        <v>692</v>
      </c>
      <c r="D207" s="170" t="s">
        <v>693</v>
      </c>
      <c r="AL207" s="170">
        <v>0</v>
      </c>
      <c r="AM207" s="170">
        <v>0</v>
      </c>
      <c r="AN207" s="170">
        <v>0</v>
      </c>
      <c r="AO207" s="170">
        <v>0</v>
      </c>
      <c r="AP207" s="170">
        <v>0</v>
      </c>
      <c r="AQ207" s="170">
        <v>0</v>
      </c>
      <c r="AR207" s="170">
        <v>0</v>
      </c>
      <c r="AS207" s="170">
        <v>98200000</v>
      </c>
      <c r="AT207" s="170">
        <v>281700000</v>
      </c>
      <c r="AU207" s="170">
        <v>464600000</v>
      </c>
      <c r="AV207" s="170">
        <v>520800000</v>
      </c>
      <c r="AW207" s="170">
        <v>339400000</v>
      </c>
      <c r="AX207" s="170">
        <v>484679000</v>
      </c>
      <c r="AY207" s="170">
        <v>783564000</v>
      </c>
      <c r="AZ207" s="170">
        <v>1125134000</v>
      </c>
      <c r="BA207" s="170">
        <v>1588516000</v>
      </c>
      <c r="BB207" s="170">
        <v>3311299000</v>
      </c>
      <c r="BC207" s="170">
        <v>4471220000</v>
      </c>
      <c r="BD207" s="170">
        <v>5821147000</v>
      </c>
      <c r="BE207" s="170">
        <v>5973415000</v>
      </c>
      <c r="BF207" s="170">
        <v>8957280000</v>
      </c>
      <c r="BG207" s="170">
        <v>10944928000</v>
      </c>
    </row>
    <row r="208" spans="1:59" x14ac:dyDescent="0.3">
      <c r="A208" s="170" t="s">
        <v>286</v>
      </c>
      <c r="B208" s="170" t="s">
        <v>287</v>
      </c>
      <c r="C208" s="170" t="s">
        <v>694</v>
      </c>
      <c r="D208" s="170" t="s">
        <v>695</v>
      </c>
      <c r="AL208" s="170">
        <v>272429000</v>
      </c>
      <c r="AM208" s="170">
        <v>381852000</v>
      </c>
      <c r="AN208" s="170">
        <v>485612000</v>
      </c>
      <c r="AO208" s="170">
        <v>318372000</v>
      </c>
      <c r="AP208" s="170">
        <v>255350000</v>
      </c>
      <c r="AQ208" s="170">
        <v>253642000</v>
      </c>
      <c r="AR208" s="170">
        <v>228225000</v>
      </c>
      <c r="AS208" s="170">
        <v>233256000</v>
      </c>
      <c r="AT208" s="170">
        <v>268641000</v>
      </c>
      <c r="AU208" s="170">
        <v>287998000</v>
      </c>
      <c r="AV208" s="170">
        <v>281490000</v>
      </c>
      <c r="AW208" s="170">
        <v>228991000</v>
      </c>
      <c r="AX208" s="170">
        <v>162355000</v>
      </c>
      <c r="AY208" s="170">
        <v>167392000</v>
      </c>
      <c r="AZ208" s="170">
        <v>131200000</v>
      </c>
      <c r="BA208" s="170">
        <v>83581000</v>
      </c>
      <c r="BB208" s="170">
        <v>65573000</v>
      </c>
      <c r="BC208" s="170">
        <v>46062000</v>
      </c>
      <c r="BD208" s="170">
        <v>34884000</v>
      </c>
      <c r="BE208" s="170">
        <v>25167000</v>
      </c>
      <c r="BF208" s="170">
        <v>16272000</v>
      </c>
      <c r="BG208" s="170">
        <v>15666000</v>
      </c>
    </row>
    <row r="209" spans="1:59" x14ac:dyDescent="0.3">
      <c r="A209" s="170" t="s">
        <v>286</v>
      </c>
      <c r="B209" s="170" t="s">
        <v>287</v>
      </c>
      <c r="C209" s="170" t="s">
        <v>696</v>
      </c>
      <c r="D209" s="170" t="s">
        <v>697</v>
      </c>
      <c r="AL209" s="170">
        <v>0</v>
      </c>
      <c r="AM209" s="170">
        <v>0</v>
      </c>
      <c r="AN209" s="170">
        <v>0</v>
      </c>
      <c r="AO209" s="170">
        <v>0</v>
      </c>
      <c r="AP209" s="170">
        <v>0</v>
      </c>
      <c r="AQ209" s="170">
        <v>0</v>
      </c>
      <c r="AR209" s="170">
        <v>0</v>
      </c>
      <c r="AS209" s="170">
        <v>98200000</v>
      </c>
      <c r="AT209" s="170">
        <v>289922000</v>
      </c>
      <c r="AU209" s="170">
        <v>483127000</v>
      </c>
      <c r="AV209" s="170">
        <v>535898000</v>
      </c>
      <c r="AW209" s="170">
        <v>351069000</v>
      </c>
      <c r="AX209" s="170">
        <v>492918000</v>
      </c>
      <c r="AY209" s="170">
        <v>788374000</v>
      </c>
      <c r="AZ209" s="170">
        <v>1145912000</v>
      </c>
      <c r="BA209" s="170">
        <v>1607913000</v>
      </c>
      <c r="BB209" s="170">
        <v>3330696000</v>
      </c>
      <c r="BC209" s="170">
        <v>4490617000</v>
      </c>
      <c r="BD209" s="170">
        <v>5876464000</v>
      </c>
      <c r="BE209" s="170">
        <v>6061192000</v>
      </c>
      <c r="BF209" s="170">
        <v>9125981000</v>
      </c>
      <c r="BG209" s="170">
        <v>11111474000</v>
      </c>
    </row>
    <row r="210" spans="1:59" x14ac:dyDescent="0.3">
      <c r="A210" s="170" t="s">
        <v>286</v>
      </c>
      <c r="B210" s="170" t="s">
        <v>287</v>
      </c>
      <c r="C210" s="170" t="s">
        <v>698</v>
      </c>
      <c r="D210" s="170" t="s">
        <v>699</v>
      </c>
      <c r="AL210" s="170">
        <v>272429000</v>
      </c>
      <c r="AM210" s="170">
        <v>406014000</v>
      </c>
      <c r="AN210" s="170">
        <v>531863000</v>
      </c>
      <c r="AO210" s="170">
        <v>367737000</v>
      </c>
      <c r="AP210" s="170">
        <v>297700000</v>
      </c>
      <c r="AQ210" s="170">
        <v>308481000</v>
      </c>
      <c r="AR210" s="170">
        <v>266587000</v>
      </c>
      <c r="AS210" s="170">
        <v>288769000</v>
      </c>
      <c r="AT210" s="170">
        <v>313791000</v>
      </c>
      <c r="AU210" s="170">
        <v>351683000</v>
      </c>
      <c r="AV210" s="170">
        <v>329452000</v>
      </c>
      <c r="AW210" s="170">
        <v>263890000</v>
      </c>
      <c r="AX210" s="170">
        <v>216714000</v>
      </c>
      <c r="AY210" s="170">
        <v>265025000</v>
      </c>
      <c r="AZ210" s="170">
        <v>1353644000</v>
      </c>
      <c r="BA210" s="170">
        <v>1867924000</v>
      </c>
      <c r="BB210" s="170">
        <v>1528566000</v>
      </c>
      <c r="BC210" s="170">
        <v>2273938000</v>
      </c>
      <c r="BD210" s="170">
        <v>2228443000</v>
      </c>
      <c r="BE210" s="170">
        <v>5255866000</v>
      </c>
      <c r="BF210" s="170">
        <v>6082294000</v>
      </c>
      <c r="BG210" s="170">
        <v>5514144000</v>
      </c>
    </row>
    <row r="211" spans="1:59" x14ac:dyDescent="0.3">
      <c r="A211" s="170" t="s">
        <v>286</v>
      </c>
      <c r="B211" s="170" t="s">
        <v>287</v>
      </c>
      <c r="C211" s="170" t="s">
        <v>700</v>
      </c>
      <c r="D211" s="170" t="s">
        <v>701</v>
      </c>
      <c r="AL211" s="170">
        <v>865063000</v>
      </c>
      <c r="AM211" s="170">
        <v>1123830000</v>
      </c>
      <c r="AN211" s="170">
        <v>1295687000</v>
      </c>
      <c r="AO211" s="170">
        <v>721948000</v>
      </c>
      <c r="AP211" s="170">
        <v>667062000</v>
      </c>
      <c r="AQ211" s="170">
        <v>778029000</v>
      </c>
      <c r="AR211" s="170">
        <v>673741000</v>
      </c>
      <c r="AS211" s="170">
        <v>672801000</v>
      </c>
      <c r="AT211" s="170">
        <v>637701000</v>
      </c>
      <c r="AU211" s="170">
        <v>709384000</v>
      </c>
      <c r="AV211" s="170">
        <v>676325000</v>
      </c>
      <c r="AW211" s="170">
        <v>715404000</v>
      </c>
      <c r="AX211" s="170">
        <v>760665000</v>
      </c>
      <c r="AY211" s="170">
        <v>818925000</v>
      </c>
      <c r="AZ211" s="170">
        <v>3398538000</v>
      </c>
      <c r="BA211" s="170">
        <v>5387822000</v>
      </c>
      <c r="BB211" s="170">
        <v>6197737000</v>
      </c>
      <c r="BC211" s="170">
        <v>7979680000</v>
      </c>
      <c r="BD211" s="170">
        <v>10553404000</v>
      </c>
      <c r="BE211" s="170">
        <v>12471289000</v>
      </c>
      <c r="BF211" s="170">
        <v>14453498000</v>
      </c>
      <c r="BG211" s="170">
        <v>15461548000</v>
      </c>
    </row>
    <row r="212" spans="1:59" x14ac:dyDescent="0.3">
      <c r="A212" s="170" t="s">
        <v>286</v>
      </c>
      <c r="B212" s="170" t="s">
        <v>287</v>
      </c>
      <c r="C212" s="170" t="s">
        <v>702</v>
      </c>
      <c r="D212" s="170" t="s">
        <v>703</v>
      </c>
      <c r="BG212" s="170">
        <v>17032196980.933298</v>
      </c>
    </row>
    <row r="213" spans="1:59" x14ac:dyDescent="0.3">
      <c r="A213" s="170" t="s">
        <v>286</v>
      </c>
      <c r="B213" s="170" t="s">
        <v>287</v>
      </c>
      <c r="C213" s="170" t="s">
        <v>704</v>
      </c>
      <c r="D213" s="170" t="s">
        <v>705</v>
      </c>
      <c r="BG213" s="170">
        <v>38.319377656887369</v>
      </c>
    </row>
    <row r="214" spans="1:59" x14ac:dyDescent="0.3">
      <c r="A214" s="170" t="s">
        <v>286</v>
      </c>
      <c r="B214" s="170" t="s">
        <v>287</v>
      </c>
      <c r="C214" s="170" t="s">
        <v>706</v>
      </c>
      <c r="D214" s="170" t="s">
        <v>707</v>
      </c>
      <c r="BG214" s="170">
        <v>23.100178275140291</v>
      </c>
    </row>
    <row r="215" spans="1:59" x14ac:dyDescent="0.3">
      <c r="A215" s="170" t="s">
        <v>286</v>
      </c>
      <c r="B215" s="170" t="s">
        <v>287</v>
      </c>
      <c r="C215" s="170" t="s">
        <v>708</v>
      </c>
      <c r="D215" s="170" t="s">
        <v>709</v>
      </c>
      <c r="AM215" s="170">
        <v>347330000</v>
      </c>
      <c r="AN215" s="170">
        <v>343954000</v>
      </c>
      <c r="AO215" s="170">
        <v>1207165000</v>
      </c>
      <c r="AP215" s="170">
        <v>740113000</v>
      </c>
      <c r="AQ215" s="170">
        <v>523422000</v>
      </c>
      <c r="AR215" s="170">
        <v>546682000</v>
      </c>
      <c r="AS215" s="170">
        <v>604580000</v>
      </c>
      <c r="AT215" s="170">
        <v>593766000</v>
      </c>
      <c r="AU215" s="170">
        <v>598632000</v>
      </c>
      <c r="AV215" s="170">
        <v>640829000</v>
      </c>
      <c r="AW215" s="170">
        <v>404143000</v>
      </c>
      <c r="AX215" s="170">
        <v>729074000</v>
      </c>
      <c r="AY215" s="170">
        <v>733767000</v>
      </c>
      <c r="AZ215" s="170">
        <v>649077000</v>
      </c>
      <c r="BA215" s="170">
        <v>2129354000</v>
      </c>
      <c r="BB215" s="170">
        <v>5983232000</v>
      </c>
      <c r="BC215" s="170">
        <v>5684591000</v>
      </c>
      <c r="BD215" s="170">
        <v>3175010000</v>
      </c>
      <c r="BE215" s="170">
        <v>-676017000</v>
      </c>
      <c r="BF215" s="170">
        <v>-53848000</v>
      </c>
      <c r="BG215" s="170">
        <v>1292892000</v>
      </c>
    </row>
    <row r="216" spans="1:59" x14ac:dyDescent="0.3">
      <c r="A216" s="170" t="s">
        <v>286</v>
      </c>
      <c r="B216" s="170" t="s">
        <v>287</v>
      </c>
      <c r="C216" s="170" t="s">
        <v>710</v>
      </c>
      <c r="D216" s="170" t="s">
        <v>711</v>
      </c>
      <c r="AL216" s="170">
        <v>451288000</v>
      </c>
      <c r="AM216" s="170">
        <v>591428000</v>
      </c>
      <c r="AN216" s="170">
        <v>690686000</v>
      </c>
      <c r="AO216" s="170">
        <v>495502000</v>
      </c>
      <c r="AP216" s="170">
        <v>436774000</v>
      </c>
      <c r="AQ216" s="170">
        <v>513537000</v>
      </c>
      <c r="AR216" s="170">
        <v>417920000</v>
      </c>
      <c r="AS216" s="170">
        <v>492884000</v>
      </c>
      <c r="AT216" s="170">
        <v>671922000</v>
      </c>
      <c r="AU216" s="170">
        <v>959718000</v>
      </c>
      <c r="AV216" s="170">
        <v>1000652000</v>
      </c>
      <c r="AW216" s="170">
        <v>885389000</v>
      </c>
      <c r="AX216" s="170">
        <v>1084761000</v>
      </c>
      <c r="AY216" s="170">
        <v>1394481000</v>
      </c>
      <c r="AZ216" s="170">
        <v>3130249000</v>
      </c>
      <c r="BA216" s="170">
        <v>4443706000</v>
      </c>
      <c r="BB216" s="170">
        <v>6770910000</v>
      </c>
      <c r="BC216" s="170">
        <v>7948904000</v>
      </c>
      <c r="BD216" s="170">
        <v>10600296000</v>
      </c>
      <c r="BE216" s="170">
        <v>11036216000</v>
      </c>
      <c r="BF216" s="170">
        <v>15247839000</v>
      </c>
      <c r="BG216" s="170">
        <v>18832208000</v>
      </c>
    </row>
    <row r="217" spans="1:59" x14ac:dyDescent="0.3">
      <c r="A217" s="170" t="s">
        <v>286</v>
      </c>
      <c r="B217" s="170" t="s">
        <v>287</v>
      </c>
      <c r="C217" s="170" t="s">
        <v>712</v>
      </c>
      <c r="D217" s="170" t="s">
        <v>713</v>
      </c>
      <c r="AL217" s="170">
        <v>0</v>
      </c>
      <c r="AM217" s="170">
        <v>0</v>
      </c>
      <c r="AN217" s="170">
        <v>0</v>
      </c>
      <c r="AO217" s="170">
        <v>0</v>
      </c>
      <c r="AP217" s="170">
        <v>0</v>
      </c>
      <c r="AQ217" s="170">
        <v>0</v>
      </c>
      <c r="AR217" s="170">
        <v>0</v>
      </c>
      <c r="AS217" s="170">
        <v>0</v>
      </c>
      <c r="AT217" s="170">
        <v>0</v>
      </c>
      <c r="AU217" s="170">
        <v>0</v>
      </c>
      <c r="AV217" s="170">
        <v>0</v>
      </c>
      <c r="AW217" s="170">
        <v>0</v>
      </c>
      <c r="AX217" s="170">
        <v>0</v>
      </c>
      <c r="AY217" s="170">
        <v>0</v>
      </c>
      <c r="AZ217" s="170">
        <v>0</v>
      </c>
      <c r="BA217" s="170">
        <v>0</v>
      </c>
      <c r="BB217" s="170">
        <v>0</v>
      </c>
      <c r="BC217" s="170">
        <v>0</v>
      </c>
      <c r="BD217" s="170">
        <v>0</v>
      </c>
      <c r="BE217" s="170">
        <v>0</v>
      </c>
      <c r="BF217" s="170">
        <v>0</v>
      </c>
      <c r="BG217" s="170">
        <v>0</v>
      </c>
    </row>
    <row r="218" spans="1:59" x14ac:dyDescent="0.3">
      <c r="A218" s="170" t="s">
        <v>286</v>
      </c>
      <c r="B218" s="170" t="s">
        <v>287</v>
      </c>
      <c r="C218" s="170" t="s">
        <v>714</v>
      </c>
      <c r="D218" s="170" t="s">
        <v>715</v>
      </c>
      <c r="AL218" s="170">
        <v>0</v>
      </c>
      <c r="AM218" s="170">
        <v>0</v>
      </c>
      <c r="AN218" s="170">
        <v>0</v>
      </c>
      <c r="AO218" s="170">
        <v>0</v>
      </c>
      <c r="AP218" s="170">
        <v>0</v>
      </c>
      <c r="AQ218" s="170">
        <v>0</v>
      </c>
      <c r="AR218" s="170">
        <v>0</v>
      </c>
      <c r="AS218" s="170">
        <v>0</v>
      </c>
      <c r="AT218" s="170">
        <v>0</v>
      </c>
      <c r="AU218" s="170">
        <v>0</v>
      </c>
      <c r="AV218" s="170">
        <v>0</v>
      </c>
      <c r="AW218" s="170">
        <v>0</v>
      </c>
      <c r="AX218" s="170">
        <v>0</v>
      </c>
      <c r="AY218" s="170">
        <v>0</v>
      </c>
      <c r="AZ218" s="170">
        <v>0</v>
      </c>
      <c r="BA218" s="170">
        <v>0</v>
      </c>
      <c r="BB218" s="170">
        <v>0</v>
      </c>
      <c r="BC218" s="170">
        <v>0</v>
      </c>
      <c r="BD218" s="170">
        <v>0</v>
      </c>
      <c r="BE218" s="170">
        <v>0</v>
      </c>
      <c r="BF218" s="170">
        <v>0</v>
      </c>
      <c r="BG218" s="170">
        <v>0</v>
      </c>
    </row>
    <row r="219" spans="1:59" x14ac:dyDescent="0.3">
      <c r="A219" s="170" t="s">
        <v>286</v>
      </c>
      <c r="B219" s="170" t="s">
        <v>287</v>
      </c>
      <c r="C219" s="170" t="s">
        <v>716</v>
      </c>
      <c r="D219" s="170" t="s">
        <v>717</v>
      </c>
      <c r="AL219" s="170">
        <v>0</v>
      </c>
      <c r="AM219" s="170">
        <v>0</v>
      </c>
      <c r="AN219" s="170">
        <v>0</v>
      </c>
      <c r="AO219" s="170">
        <v>0</v>
      </c>
      <c r="AP219" s="170">
        <v>0</v>
      </c>
      <c r="AQ219" s="170">
        <v>0</v>
      </c>
      <c r="AR219" s="170">
        <v>0</v>
      </c>
      <c r="AS219" s="170">
        <v>49215000</v>
      </c>
      <c r="AT219" s="170">
        <v>6706000</v>
      </c>
      <c r="AU219" s="170">
        <v>0</v>
      </c>
      <c r="AV219" s="170">
        <v>0</v>
      </c>
      <c r="AW219" s="170">
        <v>0</v>
      </c>
      <c r="AX219" s="170">
        <v>0</v>
      </c>
      <c r="AY219" s="170">
        <v>0</v>
      </c>
      <c r="AZ219" s="170">
        <v>0</v>
      </c>
      <c r="BA219" s="170">
        <v>0</v>
      </c>
      <c r="BB219" s="170">
        <v>0</v>
      </c>
      <c r="BC219" s="170">
        <v>0</v>
      </c>
      <c r="BD219" s="170">
        <v>0</v>
      </c>
      <c r="BE219" s="170">
        <v>0</v>
      </c>
      <c r="BF219" s="170">
        <v>0</v>
      </c>
      <c r="BG219" s="170">
        <v>0</v>
      </c>
    </row>
    <row r="220" spans="1:59" x14ac:dyDescent="0.3">
      <c r="A220" s="170" t="s">
        <v>286</v>
      </c>
      <c r="B220" s="170" t="s">
        <v>287</v>
      </c>
      <c r="C220" s="170" t="s">
        <v>718</v>
      </c>
      <c r="D220" s="170" t="s">
        <v>719</v>
      </c>
      <c r="AL220" s="170">
        <v>4.5734000000000004</v>
      </c>
      <c r="AM220" s="170">
        <v>4.0999999999999996</v>
      </c>
      <c r="AN220" s="170">
        <v>5.3760000000000003</v>
      </c>
      <c r="AO220" s="170">
        <v>3.9491000000000001</v>
      </c>
      <c r="AP220" s="170">
        <v>1.6801999999999999</v>
      </c>
      <c r="AQ220" s="170">
        <v>2.9369000000000001</v>
      </c>
      <c r="AR220" s="170">
        <v>1.9061999999999999</v>
      </c>
      <c r="AS220" s="170">
        <v>1.5165</v>
      </c>
      <c r="AT220" s="170">
        <v>2.2947000000000002</v>
      </c>
      <c r="AU220" s="170">
        <v>2.5032999999999999</v>
      </c>
      <c r="AV220" s="170">
        <v>0.63149999999999995</v>
      </c>
      <c r="AW220" s="170">
        <v>2.0190000000000001</v>
      </c>
      <c r="AX220" s="170">
        <v>1.4152</v>
      </c>
      <c r="AY220" s="170">
        <v>2.5737000000000001</v>
      </c>
      <c r="AZ220" s="170">
        <v>2.5674000000000001</v>
      </c>
      <c r="BA220" s="170">
        <v>4.1900000000000004</v>
      </c>
      <c r="BB220" s="170">
        <v>4.4541000000000004</v>
      </c>
      <c r="BC220" s="170">
        <v>3.835</v>
      </c>
      <c r="BD220" s="170">
        <v>7.0015999999999998</v>
      </c>
      <c r="BE220" s="170">
        <v>1.5097</v>
      </c>
      <c r="BF220" s="170">
        <v>3.6126999999999998</v>
      </c>
      <c r="BG220" s="170">
        <v>3.8235999999999999</v>
      </c>
    </row>
    <row r="221" spans="1:59" x14ac:dyDescent="0.3">
      <c r="A221" s="170" t="s">
        <v>286</v>
      </c>
      <c r="B221" s="170" t="s">
        <v>287</v>
      </c>
      <c r="C221" s="170" t="s">
        <v>720</v>
      </c>
      <c r="D221" s="170" t="s">
        <v>721</v>
      </c>
      <c r="AL221" s="170">
        <v>5.2179000000000002</v>
      </c>
      <c r="AM221" s="170">
        <v>4.2599</v>
      </c>
      <c r="AN221" s="170">
        <v>6.4184000000000001</v>
      </c>
      <c r="AO221" s="170">
        <v>0</v>
      </c>
      <c r="AP221" s="170">
        <v>1.5832999999999999</v>
      </c>
      <c r="AQ221" s="170">
        <v>1.75</v>
      </c>
      <c r="AR221" s="170">
        <v>0</v>
      </c>
      <c r="AS221" s="170">
        <v>2.4034</v>
      </c>
      <c r="AT221" s="170">
        <v>3.3209</v>
      </c>
      <c r="AU221" s="170">
        <v>4.5833000000000004</v>
      </c>
      <c r="AV221" s="170">
        <v>0.83330000000000004</v>
      </c>
      <c r="AW221" s="170">
        <v>1.8332999999999999</v>
      </c>
      <c r="AX221" s="170">
        <v>1.4432</v>
      </c>
      <c r="AY221" s="170">
        <v>5.4164000000000003</v>
      </c>
      <c r="AZ221" s="170">
        <v>5.4004000000000003</v>
      </c>
      <c r="BA221" s="170">
        <v>4.1900000000000004</v>
      </c>
      <c r="BB221" s="170">
        <v>4.657</v>
      </c>
      <c r="BC221" s="170">
        <v>3.3262</v>
      </c>
      <c r="BD221" s="170">
        <v>7.4139999999999997</v>
      </c>
      <c r="BE221" s="170">
        <v>3.8279000000000001</v>
      </c>
      <c r="BF221" s="170">
        <v>3.9636999999999998</v>
      </c>
      <c r="BG221" s="170">
        <v>3.8418999999999999</v>
      </c>
    </row>
    <row r="222" spans="1:59" x14ac:dyDescent="0.3">
      <c r="A222" s="170" t="s">
        <v>286</v>
      </c>
      <c r="B222" s="170" t="s">
        <v>287</v>
      </c>
      <c r="C222" s="170" t="s">
        <v>722</v>
      </c>
      <c r="D222" s="170" t="s">
        <v>723</v>
      </c>
      <c r="AL222" s="170">
        <v>3.3349000000000002</v>
      </c>
      <c r="AM222" s="170">
        <v>3.5573999999999999</v>
      </c>
      <c r="AN222" s="170">
        <v>1.5690999999999999</v>
      </c>
      <c r="AO222" s="170">
        <v>3.9491000000000001</v>
      </c>
      <c r="AP222" s="170">
        <v>1.8869</v>
      </c>
      <c r="AQ222" s="170">
        <v>2.9443000000000001</v>
      </c>
      <c r="AR222" s="170">
        <v>1.9061999999999999</v>
      </c>
      <c r="AS222" s="170">
        <v>1.0173000000000001</v>
      </c>
      <c r="AT222" s="170">
        <v>1.3603000000000001</v>
      </c>
      <c r="AU222" s="170">
        <v>0.5827</v>
      </c>
      <c r="AV222" s="170">
        <v>0.62819999999999998</v>
      </c>
      <c r="AW222" s="170">
        <v>2.4430000000000001</v>
      </c>
      <c r="AX222" s="170">
        <v>1.0832999999999999</v>
      </c>
      <c r="AY222" s="170">
        <v>1.1493</v>
      </c>
      <c r="AZ222" s="170">
        <v>0.15970000000000001</v>
      </c>
      <c r="BA222" s="170">
        <v>0</v>
      </c>
      <c r="BB222" s="170">
        <v>2.3336999999999999</v>
      </c>
      <c r="BC222" s="170">
        <v>5.0167999999999999</v>
      </c>
      <c r="BD222" s="170">
        <v>4.7126999999999999</v>
      </c>
      <c r="BE222" s="170">
        <v>1.4776</v>
      </c>
      <c r="BF222" s="170">
        <v>3.5381</v>
      </c>
      <c r="BG222" s="170">
        <v>2.75</v>
      </c>
    </row>
    <row r="223" spans="1:59" x14ac:dyDescent="0.3">
      <c r="A223" s="170" t="s">
        <v>286</v>
      </c>
      <c r="B223" s="170" t="s">
        <v>287</v>
      </c>
      <c r="C223" s="170" t="s">
        <v>724</v>
      </c>
      <c r="D223" s="170" t="s">
        <v>725</v>
      </c>
      <c r="AL223" s="170">
        <v>14.8653</v>
      </c>
      <c r="AM223" s="170">
        <v>18.0853</v>
      </c>
      <c r="AN223" s="170">
        <v>27.435400000000001</v>
      </c>
      <c r="AO223" s="170">
        <v>20.893999999999998</v>
      </c>
      <c r="AP223" s="170">
        <v>12.2919</v>
      </c>
      <c r="AQ223" s="170">
        <v>19.180499999999999</v>
      </c>
      <c r="AR223" s="170">
        <v>10.408300000000001</v>
      </c>
      <c r="AS223" s="170">
        <v>5.8662000000000001</v>
      </c>
      <c r="AT223" s="170">
        <v>21.114999999999998</v>
      </c>
      <c r="AU223" s="170">
        <v>28.749700000000001</v>
      </c>
      <c r="AV223" s="170">
        <v>14.171099999999999</v>
      </c>
      <c r="AW223" s="170">
        <v>21.658799999999999</v>
      </c>
      <c r="AX223" s="170">
        <v>15.5381</v>
      </c>
      <c r="AY223" s="170">
        <v>10.696199999999999</v>
      </c>
      <c r="AZ223" s="170">
        <v>20.1831</v>
      </c>
      <c r="BA223" s="170">
        <v>20.044699999999999</v>
      </c>
      <c r="BB223" s="170">
        <v>32.872399999999999</v>
      </c>
      <c r="BC223" s="170">
        <v>15.991400000000001</v>
      </c>
      <c r="BD223" s="170">
        <v>46.034799999999997</v>
      </c>
      <c r="BE223" s="170">
        <v>19.766200000000001</v>
      </c>
      <c r="BF223" s="170">
        <v>25.564499999999999</v>
      </c>
      <c r="BG223" s="170">
        <v>25.094100000000001</v>
      </c>
    </row>
    <row r="224" spans="1:59" x14ac:dyDescent="0.3">
      <c r="A224" s="170" t="s">
        <v>286</v>
      </c>
      <c r="B224" s="170" t="s">
        <v>287</v>
      </c>
      <c r="C224" s="170" t="s">
        <v>726</v>
      </c>
      <c r="D224" s="170" t="s">
        <v>727</v>
      </c>
      <c r="AL224" s="170">
        <v>17.7654</v>
      </c>
      <c r="AM224" s="170">
        <v>17.205500000000001</v>
      </c>
      <c r="AN224" s="170">
        <v>33.328400000000002</v>
      </c>
      <c r="AO224" s="170">
        <v>0</v>
      </c>
      <c r="AP224" s="170">
        <v>14.5517</v>
      </c>
      <c r="AQ224" s="170">
        <v>16.894500000000001</v>
      </c>
      <c r="AR224" s="170">
        <v>0</v>
      </c>
      <c r="AS224" s="170">
        <v>9.8633000000000006</v>
      </c>
      <c r="AT224" s="170">
        <v>27.268799999999999</v>
      </c>
      <c r="AU224" s="170">
        <v>39.346299999999999</v>
      </c>
      <c r="AV224" s="170">
        <v>22.283799999999999</v>
      </c>
      <c r="AW224" s="170">
        <v>19.621200000000002</v>
      </c>
      <c r="AX224" s="170">
        <v>16.752700000000001</v>
      </c>
      <c r="AY224" s="170">
        <v>25.032</v>
      </c>
      <c r="AZ224" s="170">
        <v>32.300800000000002</v>
      </c>
      <c r="BA224" s="170">
        <v>20.044699999999999</v>
      </c>
      <c r="BB224" s="170">
        <v>33.449599999999997</v>
      </c>
      <c r="BC224" s="170">
        <v>19.930800000000001</v>
      </c>
      <c r="BD224" s="170">
        <v>50.283299999999997</v>
      </c>
      <c r="BE224" s="170">
        <v>47.801299999999998</v>
      </c>
      <c r="BF224" s="170">
        <v>32.430799999999998</v>
      </c>
      <c r="BG224" s="170">
        <v>25.178999999999998</v>
      </c>
    </row>
    <row r="225" spans="1:60" x14ac:dyDescent="0.3">
      <c r="A225" s="170" t="s">
        <v>286</v>
      </c>
      <c r="B225" s="170" t="s">
        <v>287</v>
      </c>
      <c r="C225" s="170" t="s">
        <v>728</v>
      </c>
      <c r="D225" s="170" t="s">
        <v>729</v>
      </c>
      <c r="AL225" s="170">
        <v>9.2922999999999991</v>
      </c>
      <c r="AM225" s="170">
        <v>21.071400000000001</v>
      </c>
      <c r="AN225" s="170">
        <v>5.9135999999999997</v>
      </c>
      <c r="AO225" s="170">
        <v>20.893999999999998</v>
      </c>
      <c r="AP225" s="170">
        <v>7.4733000000000001</v>
      </c>
      <c r="AQ225" s="170">
        <v>19.194800000000001</v>
      </c>
      <c r="AR225" s="170">
        <v>10.408300000000001</v>
      </c>
      <c r="AS225" s="170">
        <v>3.6160999999999999</v>
      </c>
      <c r="AT225" s="170">
        <v>15.511200000000001</v>
      </c>
      <c r="AU225" s="170">
        <v>18.965199999999999</v>
      </c>
      <c r="AV225" s="170">
        <v>14.036799999999999</v>
      </c>
      <c r="AW225" s="170">
        <v>26.3095</v>
      </c>
      <c r="AX225" s="170">
        <v>1.1274999999999999</v>
      </c>
      <c r="AY225" s="170">
        <v>3.5125999999999999</v>
      </c>
      <c r="AZ225" s="170">
        <v>9.8842999999999996</v>
      </c>
      <c r="BA225" s="170">
        <v>0</v>
      </c>
      <c r="BB225" s="170">
        <v>26.841699999999999</v>
      </c>
      <c r="BC225" s="170">
        <v>6.8414999999999999</v>
      </c>
      <c r="BD225" s="170">
        <v>22.4526</v>
      </c>
      <c r="BE225" s="170">
        <v>19.378599999999999</v>
      </c>
      <c r="BF225" s="170">
        <v>24.105499999999999</v>
      </c>
      <c r="BG225" s="170">
        <v>20.118600000000001</v>
      </c>
    </row>
    <row r="226" spans="1:60" x14ac:dyDescent="0.3">
      <c r="A226" s="170" t="s">
        <v>286</v>
      </c>
      <c r="B226" s="170" t="s">
        <v>287</v>
      </c>
      <c r="C226" s="170" t="s">
        <v>730</v>
      </c>
      <c r="D226" s="170" t="s">
        <v>731</v>
      </c>
      <c r="AL226" s="170">
        <v>7.1974999999999998</v>
      </c>
      <c r="AM226" s="170">
        <v>6.3728999999999996</v>
      </c>
      <c r="AN226" s="170">
        <v>5.4325000000000001</v>
      </c>
      <c r="AO226" s="170">
        <v>6.4206000000000003</v>
      </c>
      <c r="AP226" s="170">
        <v>6.0541999999999998</v>
      </c>
      <c r="AQ226" s="170">
        <v>5.0503999999999998</v>
      </c>
      <c r="AR226" s="170">
        <v>5.9503000000000004</v>
      </c>
      <c r="AS226" s="170">
        <v>7.0183</v>
      </c>
      <c r="AT226" s="170">
        <v>3.8702999999999999</v>
      </c>
      <c r="AU226" s="170">
        <v>2.6009000000000002</v>
      </c>
      <c r="AV226" s="170">
        <v>3.8306</v>
      </c>
      <c r="AW226" s="170">
        <v>3.4195000000000002</v>
      </c>
      <c r="AX226" s="170">
        <v>5.3064</v>
      </c>
      <c r="AY226" s="170">
        <v>6.7491000000000003</v>
      </c>
      <c r="AZ226" s="170">
        <v>4.5785999999999998</v>
      </c>
      <c r="BA226" s="170">
        <v>6.1212999999999997</v>
      </c>
      <c r="BB226" s="170">
        <v>4.0507999999999997</v>
      </c>
      <c r="BC226" s="170">
        <v>6.6955</v>
      </c>
      <c r="BD226" s="170">
        <v>2.9096000000000002</v>
      </c>
      <c r="BE226" s="170">
        <v>5.0736999999999997</v>
      </c>
      <c r="BF226" s="170">
        <v>4.3216999999999999</v>
      </c>
      <c r="BG226" s="170">
        <v>4.83</v>
      </c>
    </row>
    <row r="227" spans="1:60" x14ac:dyDescent="0.3">
      <c r="A227" s="170" t="s">
        <v>286</v>
      </c>
      <c r="B227" s="170" t="s">
        <v>287</v>
      </c>
      <c r="C227" s="170" t="s">
        <v>732</v>
      </c>
      <c r="D227" s="170" t="s">
        <v>733</v>
      </c>
      <c r="AL227" s="170">
        <v>6.9482999999999997</v>
      </c>
      <c r="AM227" s="170">
        <v>6.8045</v>
      </c>
      <c r="AN227" s="170">
        <v>4.7062999999999997</v>
      </c>
      <c r="AO227" s="170">
        <v>0</v>
      </c>
      <c r="AP227" s="170">
        <v>5.8</v>
      </c>
      <c r="AQ227" s="170">
        <v>5.6999000000000004</v>
      </c>
      <c r="AR227" s="170">
        <v>0</v>
      </c>
      <c r="AS227" s="170">
        <v>6.7801999999999998</v>
      </c>
      <c r="AT227" s="170">
        <v>2.9733000000000001</v>
      </c>
      <c r="AU227" s="170">
        <v>3.5</v>
      </c>
      <c r="AV227" s="170">
        <v>0</v>
      </c>
      <c r="AW227" s="170">
        <v>3.3643000000000001</v>
      </c>
      <c r="AX227" s="170">
        <v>5.0076000000000001</v>
      </c>
      <c r="AY227" s="170">
        <v>5.9192999999999998</v>
      </c>
      <c r="AZ227" s="170">
        <v>4.5518999999999998</v>
      </c>
      <c r="BA227" s="170">
        <v>6.1212999999999997</v>
      </c>
      <c r="BB227" s="170">
        <v>4.1345999999999998</v>
      </c>
      <c r="BC227" s="170">
        <v>5.9861000000000004</v>
      </c>
      <c r="BD227" s="170">
        <v>2.4950000000000001</v>
      </c>
      <c r="BE227" s="170">
        <v>1.5222</v>
      </c>
      <c r="BF227" s="170">
        <v>3.9049</v>
      </c>
      <c r="BG227" s="170">
        <v>4.8357000000000001</v>
      </c>
    </row>
    <row r="228" spans="1:60" x14ac:dyDescent="0.3">
      <c r="A228" s="170" t="s">
        <v>286</v>
      </c>
      <c r="B228" s="170" t="s">
        <v>287</v>
      </c>
      <c r="C228" s="170" t="s">
        <v>734</v>
      </c>
      <c r="D228" s="170" t="s">
        <v>735</v>
      </c>
      <c r="AL228" s="170">
        <v>7.6763000000000003</v>
      </c>
      <c r="AM228" s="170">
        <v>4.9080000000000004</v>
      </c>
      <c r="AN228" s="170">
        <v>8.0844000000000005</v>
      </c>
      <c r="AO228" s="170">
        <v>6.4206000000000003</v>
      </c>
      <c r="AP228" s="170">
        <v>6.5964</v>
      </c>
      <c r="AQ228" s="170">
        <v>5.0462999999999996</v>
      </c>
      <c r="AR228" s="170">
        <v>5.9503000000000004</v>
      </c>
      <c r="AS228" s="170">
        <v>7.1523000000000003</v>
      </c>
      <c r="AT228" s="170">
        <v>4.6871</v>
      </c>
      <c r="AU228" s="170">
        <v>1.7706999999999999</v>
      </c>
      <c r="AV228" s="170">
        <v>3.8940000000000001</v>
      </c>
      <c r="AW228" s="170">
        <v>3.5451999999999999</v>
      </c>
      <c r="AX228" s="170">
        <v>8.8506</v>
      </c>
      <c r="AY228" s="170">
        <v>7.1649000000000003</v>
      </c>
      <c r="AZ228" s="170">
        <v>4.6013999999999999</v>
      </c>
      <c r="BA228" s="170">
        <v>0</v>
      </c>
      <c r="BB228" s="170">
        <v>3.1758000000000002</v>
      </c>
      <c r="BC228" s="170">
        <v>8.3431999999999995</v>
      </c>
      <c r="BD228" s="170">
        <v>5.2107999999999999</v>
      </c>
      <c r="BE228" s="170">
        <v>5.1227999999999998</v>
      </c>
      <c r="BF228" s="170">
        <v>4.4101999999999997</v>
      </c>
      <c r="BG228" s="170">
        <v>4.5</v>
      </c>
    </row>
    <row r="229" spans="1:60" x14ac:dyDescent="0.3">
      <c r="A229" s="170" t="s">
        <v>286</v>
      </c>
      <c r="B229" s="170" t="s">
        <v>287</v>
      </c>
      <c r="C229" s="170" t="s">
        <v>736</v>
      </c>
      <c r="D229" s="170" t="s">
        <v>737</v>
      </c>
      <c r="AL229" s="170">
        <v>0</v>
      </c>
      <c r="AM229" s="170">
        <v>1954000</v>
      </c>
      <c r="AN229" s="170">
        <v>9558000</v>
      </c>
      <c r="AO229" s="170">
        <v>4427000</v>
      </c>
      <c r="AP229" s="170">
        <v>5301000</v>
      </c>
      <c r="AQ229" s="170">
        <v>6910000</v>
      </c>
      <c r="AR229" s="170">
        <v>5480000</v>
      </c>
      <c r="AS229" s="170">
        <v>1624000</v>
      </c>
      <c r="AT229" s="170">
        <v>13617000</v>
      </c>
      <c r="AU229" s="170">
        <v>5929000</v>
      </c>
      <c r="AV229" s="170">
        <v>3862000</v>
      </c>
      <c r="AW229" s="170">
        <v>8269000</v>
      </c>
      <c r="AX229" s="170">
        <v>11725000</v>
      </c>
      <c r="AY229" s="170">
        <v>24040000</v>
      </c>
      <c r="AZ229" s="170">
        <v>26239000</v>
      </c>
      <c r="BA229" s="170">
        <v>155976000</v>
      </c>
      <c r="BB229" s="170">
        <v>94168000</v>
      </c>
      <c r="BC229" s="170">
        <v>111763000</v>
      </c>
      <c r="BD229" s="170">
        <v>279574000</v>
      </c>
      <c r="BE229" s="170">
        <v>290140000</v>
      </c>
      <c r="BF229" s="170">
        <v>174255000</v>
      </c>
      <c r="BG229" s="170">
        <v>188029000</v>
      </c>
      <c r="BH229" s="170">
        <v>229336000</v>
      </c>
    </row>
    <row r="230" spans="1:60" x14ac:dyDescent="0.3">
      <c r="A230" s="170" t="s">
        <v>286</v>
      </c>
      <c r="B230" s="170" t="s">
        <v>287</v>
      </c>
      <c r="C230" s="170" t="s">
        <v>738</v>
      </c>
      <c r="D230" s="170" t="s">
        <v>739</v>
      </c>
      <c r="AL230" s="170">
        <v>0</v>
      </c>
      <c r="AM230" s="170">
        <v>1037000</v>
      </c>
      <c r="AN230" s="170">
        <v>1119000</v>
      </c>
      <c r="AO230" s="170">
        <v>1512000</v>
      </c>
      <c r="AP230" s="170">
        <v>1760000</v>
      </c>
      <c r="AQ230" s="170">
        <v>1760000</v>
      </c>
      <c r="AR230" s="170">
        <v>1760000</v>
      </c>
      <c r="AS230" s="170">
        <v>1567000</v>
      </c>
      <c r="AT230" s="170">
        <v>1979000</v>
      </c>
      <c r="AU230" s="170">
        <v>2182000</v>
      </c>
      <c r="AV230" s="170">
        <v>2625000</v>
      </c>
      <c r="AW230" s="170">
        <v>4246000</v>
      </c>
      <c r="AX230" s="170">
        <v>4321000</v>
      </c>
      <c r="AY230" s="170">
        <v>4964000</v>
      </c>
      <c r="AZ230" s="170">
        <v>4796000</v>
      </c>
      <c r="BA230" s="170">
        <v>65060000</v>
      </c>
      <c r="BB230" s="170">
        <v>85546000</v>
      </c>
      <c r="BC230" s="170">
        <v>71811000</v>
      </c>
      <c r="BD230" s="170">
        <v>74203000</v>
      </c>
      <c r="BE230" s="170">
        <v>86382000</v>
      </c>
      <c r="BF230" s="170">
        <v>95829000</v>
      </c>
      <c r="BG230" s="170">
        <v>110640000</v>
      </c>
    </row>
    <row r="231" spans="1:60" x14ac:dyDescent="0.3">
      <c r="A231" s="170" t="s">
        <v>286</v>
      </c>
      <c r="B231" s="170" t="s">
        <v>287</v>
      </c>
      <c r="C231" s="170" t="s">
        <v>740</v>
      </c>
      <c r="D231" s="170" t="s">
        <v>741</v>
      </c>
      <c r="AL231" s="170">
        <v>11878000</v>
      </c>
      <c r="AM231" s="170">
        <v>31021000</v>
      </c>
      <c r="AN231" s="170">
        <v>73448000</v>
      </c>
      <c r="AO231" s="170">
        <v>96464000</v>
      </c>
      <c r="AP231" s="170">
        <v>120351000</v>
      </c>
      <c r="AQ231" s="170">
        <v>115376000</v>
      </c>
      <c r="AR231" s="170">
        <v>120131000</v>
      </c>
      <c r="AS231" s="170">
        <v>126943000</v>
      </c>
      <c r="AT231" s="170">
        <v>117407000</v>
      </c>
      <c r="AU231" s="170">
        <v>98218000</v>
      </c>
      <c r="AV231" s="170">
        <v>94827000</v>
      </c>
      <c r="AW231" s="170">
        <v>126354000</v>
      </c>
      <c r="AX231" s="170">
        <v>179654000</v>
      </c>
      <c r="AY231" s="170">
        <v>268882000</v>
      </c>
      <c r="AZ231" s="170">
        <v>340839000</v>
      </c>
      <c r="BA231" s="170">
        <v>357428000</v>
      </c>
      <c r="BB231" s="170">
        <v>326836000</v>
      </c>
      <c r="BC231" s="170">
        <v>476438000</v>
      </c>
      <c r="BD231" s="170">
        <v>881063000</v>
      </c>
      <c r="BE231" s="170">
        <v>1104534000</v>
      </c>
      <c r="BF231" s="170">
        <v>1055931000</v>
      </c>
      <c r="BG231" s="170">
        <v>1104052000</v>
      </c>
    </row>
    <row r="232" spans="1:60" x14ac:dyDescent="0.3">
      <c r="A232" s="170" t="s">
        <v>286</v>
      </c>
      <c r="B232" s="170" t="s">
        <v>287</v>
      </c>
      <c r="C232" s="170" t="s">
        <v>742</v>
      </c>
      <c r="D232" s="170" t="s">
        <v>743</v>
      </c>
      <c r="AL232" s="170">
        <v>0.55115771889935505</v>
      </c>
      <c r="AM232" s="170">
        <v>1.1231760744415076</v>
      </c>
      <c r="AN232" s="170">
        <v>1.3934357806867768</v>
      </c>
      <c r="AO232" s="170">
        <v>1.4244115649272022</v>
      </c>
      <c r="AP232" s="170">
        <v>1.5294902588737658</v>
      </c>
      <c r="AQ232" s="170">
        <v>1.6194941186378824</v>
      </c>
      <c r="AR232" s="170">
        <v>1.8710536562573008</v>
      </c>
      <c r="AS232" s="170">
        <v>1.6558142568316705</v>
      </c>
      <c r="AT232" s="170">
        <v>1.3807065409130466</v>
      </c>
      <c r="AU232" s="170">
        <v>1.0503587889935728</v>
      </c>
      <c r="AV232" s="170">
        <v>0.81032788426206814</v>
      </c>
      <c r="AW232" s="170">
        <v>0.79735213009648698</v>
      </c>
      <c r="AX232" s="170">
        <v>1.0147249035566825</v>
      </c>
      <c r="AY232" s="170">
        <v>1.2325047327866374</v>
      </c>
      <c r="AZ232" s="170">
        <v>1.2554616277142383</v>
      </c>
      <c r="BA232" s="170">
        <v>0.96923056063995661</v>
      </c>
      <c r="BB232" s="170">
        <v>1.316947178828014</v>
      </c>
      <c r="BC232" s="170">
        <v>1.5985170273444052</v>
      </c>
      <c r="BD232" s="170">
        <v>1.8649954172231971</v>
      </c>
      <c r="BE232" s="170">
        <v>2.0918134868103335</v>
      </c>
      <c r="BF232" s="170">
        <v>2.3514932735326144</v>
      </c>
      <c r="BG232" s="170">
        <v>2.4839182865370768</v>
      </c>
    </row>
    <row r="233" spans="1:60" x14ac:dyDescent="0.3">
      <c r="A233" s="170" t="s">
        <v>286</v>
      </c>
      <c r="B233" s="170" t="s">
        <v>287</v>
      </c>
      <c r="C233" s="170" t="s">
        <v>744</v>
      </c>
      <c r="D233" s="170" t="s">
        <v>745</v>
      </c>
      <c r="AL233" s="170">
        <v>7.2924973087430636E-2</v>
      </c>
      <c r="AM233" s="170">
        <v>0.20815552252318675</v>
      </c>
      <c r="AN233" s="170">
        <v>0.52758161139795112</v>
      </c>
      <c r="AO233" s="170">
        <v>0.65505634176562078</v>
      </c>
      <c r="AP233" s="170">
        <v>0.85696815383735447</v>
      </c>
      <c r="AQ233" s="170">
        <v>0.76260905749853847</v>
      </c>
      <c r="AR233" s="170">
        <v>0.99310664822373118</v>
      </c>
      <c r="AS233" s="170">
        <v>1.0003265140897248</v>
      </c>
      <c r="AT233" s="170">
        <v>0.95421657821611505</v>
      </c>
      <c r="AU233" s="170">
        <v>0.67428124355513874</v>
      </c>
      <c r="AV233" s="170">
        <v>0.53122774473848855</v>
      </c>
      <c r="AW233" s="170">
        <v>0.54540303701236659</v>
      </c>
      <c r="AX233" s="170">
        <v>0.59359190121896221</v>
      </c>
      <c r="AY233" s="170">
        <v>0.72972430233571206</v>
      </c>
      <c r="AZ233" s="170">
        <v>0.75970306553026301</v>
      </c>
      <c r="BA233" s="170">
        <v>0.59606790356700157</v>
      </c>
      <c r="BB233" s="170">
        <v>0.6795638765050066</v>
      </c>
      <c r="BC233" s="170">
        <v>0.88134100022855288</v>
      </c>
      <c r="BD233" s="170">
        <v>1.4920098171815321</v>
      </c>
      <c r="BE233" s="170">
        <v>1.7773478421114899</v>
      </c>
      <c r="BF233" s="170">
        <v>1.5001421819718908</v>
      </c>
      <c r="BG233" s="170">
        <v>1.4973874511653094</v>
      </c>
    </row>
    <row r="234" spans="1:60" x14ac:dyDescent="0.3">
      <c r="A234" s="170" t="s">
        <v>286</v>
      </c>
      <c r="B234" s="170" t="s">
        <v>287</v>
      </c>
      <c r="C234" s="170" t="s">
        <v>746</v>
      </c>
      <c r="D234" s="170" t="s">
        <v>747</v>
      </c>
      <c r="AL234" s="170">
        <v>1304000</v>
      </c>
      <c r="AM234" s="170">
        <v>5161000</v>
      </c>
      <c r="AN234" s="170">
        <v>10311000</v>
      </c>
      <c r="AO234" s="170">
        <v>12268000</v>
      </c>
      <c r="AP234" s="170">
        <v>12023000</v>
      </c>
      <c r="AQ234" s="170">
        <v>11702000</v>
      </c>
      <c r="AR234" s="170">
        <v>28034000</v>
      </c>
      <c r="AS234" s="170">
        <v>28524000</v>
      </c>
      <c r="AT234" s="170">
        <v>15011000</v>
      </c>
      <c r="AU234" s="170">
        <v>11076000</v>
      </c>
      <c r="AV234" s="170">
        <v>8930000</v>
      </c>
      <c r="AW234" s="170">
        <v>12554000</v>
      </c>
      <c r="AX234" s="170">
        <v>16570000</v>
      </c>
      <c r="AY234" s="170">
        <v>22077000</v>
      </c>
      <c r="AZ234" s="170">
        <v>19301000</v>
      </c>
      <c r="BA234" s="170">
        <v>4778000</v>
      </c>
      <c r="BB234" s="170">
        <v>13951000</v>
      </c>
      <c r="BC234" s="170">
        <v>67965000</v>
      </c>
      <c r="BD234" s="170">
        <v>86908000</v>
      </c>
      <c r="BE234" s="170">
        <v>70527000</v>
      </c>
      <c r="BF234" s="170">
        <v>49657000</v>
      </c>
      <c r="BG234" s="170">
        <v>10472000</v>
      </c>
    </row>
    <row r="235" spans="1:60" x14ac:dyDescent="0.3">
      <c r="A235" s="170" t="s">
        <v>286</v>
      </c>
      <c r="B235" s="170" t="s">
        <v>287</v>
      </c>
      <c r="C235" s="170" t="s">
        <v>748</v>
      </c>
      <c r="D235" s="170" t="s">
        <v>749</v>
      </c>
      <c r="AL235" s="170">
        <v>10574000</v>
      </c>
      <c r="AM235" s="170">
        <v>22360000</v>
      </c>
      <c r="AN235" s="170">
        <v>58752000</v>
      </c>
      <c r="AO235" s="170">
        <v>36851000</v>
      </c>
      <c r="AP235" s="170">
        <v>50963000</v>
      </c>
      <c r="AQ235" s="170">
        <v>39142000</v>
      </c>
      <c r="AR235" s="170">
        <v>39257000</v>
      </c>
      <c r="AS235" s="170">
        <v>37179000</v>
      </c>
      <c r="AT235" s="170">
        <v>45486000</v>
      </c>
      <c r="AU235" s="170">
        <v>35820000</v>
      </c>
      <c r="AV235" s="170">
        <v>31882000</v>
      </c>
      <c r="AW235" s="170">
        <v>40290000</v>
      </c>
      <c r="AX235" s="170">
        <v>52578000</v>
      </c>
      <c r="AY235" s="170">
        <v>68596000</v>
      </c>
      <c r="AZ235" s="170">
        <v>80173000</v>
      </c>
      <c r="BA235" s="170">
        <v>235975000</v>
      </c>
      <c r="BB235" s="170">
        <v>184546000</v>
      </c>
      <c r="BC235" s="170">
        <v>207561000</v>
      </c>
      <c r="BD235" s="170">
        <v>571529000</v>
      </c>
      <c r="BE235" s="170">
        <v>850549000</v>
      </c>
      <c r="BF235" s="170">
        <v>783381000</v>
      </c>
      <c r="BG235" s="170">
        <v>884795000</v>
      </c>
      <c r="BH235" s="170">
        <v>573300000</v>
      </c>
    </row>
    <row r="236" spans="1:60" x14ac:dyDescent="0.3">
      <c r="A236" s="170" t="s">
        <v>286</v>
      </c>
      <c r="B236" s="170" t="s">
        <v>287</v>
      </c>
      <c r="C236" s="170" t="s">
        <v>750</v>
      </c>
      <c r="D236" s="170" t="s">
        <v>751</v>
      </c>
      <c r="AL236" s="170">
        <v>0</v>
      </c>
      <c r="AM236" s="170">
        <v>0</v>
      </c>
      <c r="AN236" s="170">
        <v>0</v>
      </c>
      <c r="AO236" s="170">
        <v>0</v>
      </c>
      <c r="AP236" s="170">
        <v>0</v>
      </c>
      <c r="AQ236" s="170">
        <v>0</v>
      </c>
      <c r="AR236" s="170">
        <v>0</v>
      </c>
      <c r="AS236" s="170">
        <v>1003000</v>
      </c>
      <c r="AT236" s="170">
        <v>1289000</v>
      </c>
      <c r="AU236" s="170">
        <v>207000</v>
      </c>
      <c r="AV236" s="170">
        <v>994000</v>
      </c>
      <c r="AW236" s="170">
        <v>4615000</v>
      </c>
      <c r="AX236" s="170">
        <v>15458000</v>
      </c>
      <c r="AY236" s="170">
        <v>25044000</v>
      </c>
      <c r="AZ236" s="170">
        <v>32533000</v>
      </c>
      <c r="BA236" s="170">
        <v>56399000</v>
      </c>
      <c r="BB236" s="170">
        <v>70805000</v>
      </c>
      <c r="BC236" s="170">
        <v>80088000</v>
      </c>
      <c r="BD236" s="170">
        <v>111500000</v>
      </c>
      <c r="BE236" s="170">
        <v>121100000</v>
      </c>
      <c r="BF236" s="170">
        <v>180656000</v>
      </c>
      <c r="BG236" s="170">
        <v>193301000</v>
      </c>
      <c r="BH236" s="170">
        <v>629000</v>
      </c>
    </row>
    <row r="237" spans="1:60" x14ac:dyDescent="0.3">
      <c r="A237" s="170" t="s">
        <v>286</v>
      </c>
      <c r="B237" s="170" t="s">
        <v>287</v>
      </c>
      <c r="C237" s="170" t="s">
        <v>752</v>
      </c>
      <c r="D237" s="170" t="s">
        <v>753</v>
      </c>
      <c r="AL237" s="170">
        <v>10574000</v>
      </c>
      <c r="AM237" s="170">
        <v>22360000</v>
      </c>
      <c r="AN237" s="170">
        <v>58752000</v>
      </c>
      <c r="AO237" s="170">
        <v>36851000</v>
      </c>
      <c r="AP237" s="170">
        <v>50963000</v>
      </c>
      <c r="AQ237" s="170">
        <v>39142000</v>
      </c>
      <c r="AR237" s="170">
        <v>39257000</v>
      </c>
      <c r="AS237" s="170">
        <v>36176000</v>
      </c>
      <c r="AT237" s="170">
        <v>44197000</v>
      </c>
      <c r="AU237" s="170">
        <v>35613000</v>
      </c>
      <c r="AV237" s="170">
        <v>30888000</v>
      </c>
      <c r="AW237" s="170">
        <v>35675000</v>
      </c>
      <c r="AX237" s="170">
        <v>37120000</v>
      </c>
      <c r="AY237" s="170">
        <v>43552000</v>
      </c>
      <c r="AZ237" s="170">
        <v>47640000</v>
      </c>
      <c r="BA237" s="170">
        <v>179576000</v>
      </c>
      <c r="BB237" s="170">
        <v>113741000</v>
      </c>
      <c r="BC237" s="170">
        <v>127473000</v>
      </c>
      <c r="BD237" s="170">
        <v>460029000</v>
      </c>
      <c r="BE237" s="170">
        <v>729449000</v>
      </c>
      <c r="BF237" s="170">
        <v>602725000</v>
      </c>
      <c r="BG237" s="170">
        <v>691494000</v>
      </c>
    </row>
    <row r="238" spans="1:60" x14ac:dyDescent="0.3">
      <c r="A238" s="170" t="s">
        <v>286</v>
      </c>
      <c r="B238" s="170" t="s">
        <v>287</v>
      </c>
      <c r="C238" s="170" t="s">
        <v>754</v>
      </c>
      <c r="D238" s="170" t="s">
        <v>755</v>
      </c>
      <c r="AL238" s="170">
        <v>0</v>
      </c>
      <c r="AM238" s="170">
        <v>3500000</v>
      </c>
      <c r="AN238" s="170">
        <v>4385000</v>
      </c>
      <c r="AO238" s="170">
        <v>47345000</v>
      </c>
      <c r="AP238" s="170">
        <v>57365000</v>
      </c>
      <c r="AQ238" s="170">
        <v>64532000</v>
      </c>
      <c r="AR238" s="170">
        <v>52840000</v>
      </c>
      <c r="AS238" s="170">
        <v>61240000</v>
      </c>
      <c r="AT238" s="170">
        <v>56910000</v>
      </c>
      <c r="AU238" s="170">
        <v>51322000</v>
      </c>
      <c r="AV238" s="170">
        <v>54015000</v>
      </c>
      <c r="AW238" s="170">
        <v>73510000</v>
      </c>
      <c r="AX238" s="170">
        <v>110506000</v>
      </c>
      <c r="AY238" s="170">
        <v>178209000</v>
      </c>
      <c r="AZ238" s="170">
        <v>241365000</v>
      </c>
      <c r="BA238" s="170">
        <v>116675000</v>
      </c>
      <c r="BB238" s="170">
        <v>128339000</v>
      </c>
      <c r="BC238" s="170">
        <v>200912000</v>
      </c>
      <c r="BD238" s="170">
        <v>222626000</v>
      </c>
      <c r="BE238" s="170">
        <v>183458000</v>
      </c>
      <c r="BF238" s="170">
        <v>222893000</v>
      </c>
      <c r="BG238" s="170">
        <v>208785000</v>
      </c>
    </row>
    <row r="239" spans="1:60" x14ac:dyDescent="0.3">
      <c r="A239" s="170" t="s">
        <v>286</v>
      </c>
      <c r="B239" s="170" t="s">
        <v>287</v>
      </c>
      <c r="C239" s="170" t="s">
        <v>756</v>
      </c>
      <c r="D239" s="170" t="s">
        <v>757</v>
      </c>
      <c r="AL239" s="170">
        <v>0</v>
      </c>
      <c r="AM239" s="170">
        <v>1913000</v>
      </c>
      <c r="AN239" s="170">
        <v>7746000</v>
      </c>
      <c r="AO239" s="170">
        <v>7946000</v>
      </c>
      <c r="AP239" s="170">
        <v>7702000</v>
      </c>
      <c r="AQ239" s="170">
        <v>7695000</v>
      </c>
      <c r="AR239" s="170">
        <v>8182000</v>
      </c>
      <c r="AS239" s="170">
        <v>6127000</v>
      </c>
      <c r="AT239" s="170">
        <v>4977000</v>
      </c>
      <c r="AU239" s="170">
        <v>5023000</v>
      </c>
      <c r="AV239" s="170">
        <v>4282000</v>
      </c>
      <c r="AW239" s="170">
        <v>3444000</v>
      </c>
      <c r="AX239" s="170">
        <v>2902000</v>
      </c>
      <c r="AY239" s="170">
        <v>3001000</v>
      </c>
      <c r="AZ239" s="170">
        <v>2928000</v>
      </c>
      <c r="BA239" s="170">
        <v>2312000</v>
      </c>
      <c r="BB239" s="170">
        <v>2105000</v>
      </c>
      <c r="BC239" s="170">
        <v>1742000</v>
      </c>
      <c r="BD239" s="170">
        <v>2597000</v>
      </c>
      <c r="BE239" s="170">
        <v>3118000</v>
      </c>
      <c r="BF239" s="170">
        <v>3576000</v>
      </c>
      <c r="BG239" s="170">
        <v>3657000</v>
      </c>
    </row>
    <row r="240" spans="1:60" x14ac:dyDescent="0.3">
      <c r="A240" s="170" t="s">
        <v>286</v>
      </c>
      <c r="B240" s="170" t="s">
        <v>287</v>
      </c>
      <c r="C240" s="170" t="s">
        <v>758</v>
      </c>
      <c r="D240" s="170" t="s">
        <v>759</v>
      </c>
      <c r="AL240" s="170">
        <v>0</v>
      </c>
      <c r="AM240" s="170">
        <v>0</v>
      </c>
      <c r="AN240" s="170">
        <v>0</v>
      </c>
      <c r="AO240" s="170">
        <v>0</v>
      </c>
      <c r="AP240" s="170">
        <v>0</v>
      </c>
      <c r="AQ240" s="170">
        <v>0</v>
      </c>
      <c r="AR240" s="170">
        <v>0</v>
      </c>
      <c r="AS240" s="170">
        <v>0</v>
      </c>
      <c r="AT240" s="170">
        <v>0</v>
      </c>
      <c r="AU240" s="170">
        <v>0</v>
      </c>
      <c r="AV240" s="170">
        <v>0</v>
      </c>
      <c r="AW240" s="170">
        <v>0</v>
      </c>
      <c r="AX240" s="170">
        <v>0</v>
      </c>
      <c r="AY240" s="170">
        <v>0</v>
      </c>
      <c r="AZ240" s="170">
        <v>0</v>
      </c>
      <c r="BA240" s="170">
        <v>0</v>
      </c>
      <c r="BB240" s="170">
        <v>0</v>
      </c>
      <c r="BC240" s="170">
        <v>0</v>
      </c>
      <c r="BD240" s="170">
        <v>0</v>
      </c>
      <c r="BE240" s="170">
        <v>0</v>
      </c>
      <c r="BF240" s="170">
        <v>0</v>
      </c>
      <c r="BG240" s="170">
        <v>0</v>
      </c>
    </row>
    <row r="241" spans="1:60" x14ac:dyDescent="0.3">
      <c r="A241" s="170" t="s">
        <v>286</v>
      </c>
      <c r="B241" s="170" t="s">
        <v>287</v>
      </c>
      <c r="C241" s="170" t="s">
        <v>760</v>
      </c>
      <c r="D241" s="170" t="s">
        <v>761</v>
      </c>
      <c r="AL241" s="170">
        <v>5412000</v>
      </c>
      <c r="AM241" s="170">
        <v>5452000</v>
      </c>
      <c r="AN241" s="170">
        <v>22795000</v>
      </c>
      <c r="AO241" s="170">
        <v>12428000</v>
      </c>
      <c r="AP241" s="170">
        <v>15780000</v>
      </c>
      <c r="AQ241" s="170">
        <v>17659000</v>
      </c>
      <c r="AR241" s="170">
        <v>18058000</v>
      </c>
      <c r="AS241" s="170">
        <v>15119000</v>
      </c>
      <c r="AT241" s="170">
        <v>12395000</v>
      </c>
      <c r="AU241" s="170">
        <v>9932000</v>
      </c>
      <c r="AV241" s="170">
        <v>8041000</v>
      </c>
      <c r="AW241" s="170">
        <v>6741000</v>
      </c>
      <c r="AX241" s="170">
        <v>4608000</v>
      </c>
      <c r="AY241" s="170">
        <v>3677000</v>
      </c>
      <c r="AZ241" s="170">
        <v>3076000</v>
      </c>
      <c r="BA241" s="170">
        <v>2312000</v>
      </c>
      <c r="BB241" s="170">
        <v>2105000</v>
      </c>
      <c r="BC241" s="170">
        <v>1742000</v>
      </c>
      <c r="BD241" s="170">
        <v>32577000</v>
      </c>
      <c r="BE241" s="170">
        <v>141114000</v>
      </c>
      <c r="BF241" s="170">
        <v>92925000</v>
      </c>
      <c r="BG241" s="170">
        <v>124889000</v>
      </c>
      <c r="BH241" s="170">
        <v>123056000</v>
      </c>
    </row>
    <row r="242" spans="1:60" x14ac:dyDescent="0.3">
      <c r="A242" s="170" t="s">
        <v>286</v>
      </c>
      <c r="B242" s="170" t="s">
        <v>287</v>
      </c>
      <c r="C242" s="170" t="s">
        <v>762</v>
      </c>
      <c r="D242" s="170" t="s">
        <v>763</v>
      </c>
      <c r="AL242" s="170">
        <v>0</v>
      </c>
      <c r="AM242" s="170">
        <v>0</v>
      </c>
      <c r="AN242" s="170">
        <v>0</v>
      </c>
      <c r="AO242" s="170">
        <v>0</v>
      </c>
      <c r="AP242" s="170">
        <v>0</v>
      </c>
      <c r="AQ242" s="170">
        <v>0</v>
      </c>
      <c r="AR242" s="170">
        <v>0</v>
      </c>
      <c r="AS242" s="170">
        <v>0</v>
      </c>
      <c r="AT242" s="170">
        <v>0</v>
      </c>
      <c r="AU242" s="170">
        <v>0</v>
      </c>
      <c r="AV242" s="170">
        <v>0</v>
      </c>
      <c r="AW242" s="170">
        <v>0</v>
      </c>
      <c r="AX242" s="170">
        <v>0</v>
      </c>
      <c r="AY242" s="170">
        <v>0</v>
      </c>
      <c r="AZ242" s="170">
        <v>0</v>
      </c>
      <c r="BA242" s="170">
        <v>0</v>
      </c>
      <c r="BB242" s="170">
        <v>0</v>
      </c>
      <c r="BC242" s="170">
        <v>0</v>
      </c>
      <c r="BD242" s="170">
        <v>19535000</v>
      </c>
      <c r="BE242" s="170">
        <v>56607000</v>
      </c>
      <c r="BF242" s="170">
        <v>79585000</v>
      </c>
      <c r="BG242" s="170">
        <v>102911000</v>
      </c>
    </row>
    <row r="243" spans="1:60" x14ac:dyDescent="0.3">
      <c r="A243" s="170" t="s">
        <v>286</v>
      </c>
      <c r="B243" s="170" t="s">
        <v>287</v>
      </c>
      <c r="C243" s="170" t="s">
        <v>764</v>
      </c>
      <c r="D243" s="170" t="s">
        <v>765</v>
      </c>
      <c r="AL243" s="170">
        <v>5412000</v>
      </c>
      <c r="AM243" s="170">
        <v>7406000</v>
      </c>
      <c r="AN243" s="170">
        <v>32353000</v>
      </c>
      <c r="AO243" s="170">
        <v>16855000</v>
      </c>
      <c r="AP243" s="170">
        <v>21081000</v>
      </c>
      <c r="AQ243" s="170">
        <v>24569000</v>
      </c>
      <c r="AR243" s="170">
        <v>23538000</v>
      </c>
      <c r="AS243" s="170">
        <v>16743000</v>
      </c>
      <c r="AT243" s="170">
        <v>26012000</v>
      </c>
      <c r="AU243" s="170">
        <v>15861000</v>
      </c>
      <c r="AV243" s="170">
        <v>11903000</v>
      </c>
      <c r="AW243" s="170">
        <v>15010000</v>
      </c>
      <c r="AX243" s="170">
        <v>16333000</v>
      </c>
      <c r="AY243" s="170">
        <v>27717000</v>
      </c>
      <c r="AZ243" s="170">
        <v>29315000</v>
      </c>
      <c r="BA243" s="170">
        <v>158288000</v>
      </c>
      <c r="BB243" s="170">
        <v>96273000</v>
      </c>
      <c r="BC243" s="170">
        <v>113505000</v>
      </c>
      <c r="BD243" s="170">
        <v>312151000</v>
      </c>
      <c r="BE243" s="170">
        <v>431254000</v>
      </c>
      <c r="BF243" s="170">
        <v>267180000</v>
      </c>
      <c r="BG243" s="170">
        <v>312918000</v>
      </c>
      <c r="BH243" s="170">
        <v>352392000</v>
      </c>
    </row>
    <row r="244" spans="1:60" x14ac:dyDescent="0.3">
      <c r="A244" s="170" t="s">
        <v>286</v>
      </c>
      <c r="B244" s="170" t="s">
        <v>287</v>
      </c>
      <c r="C244" s="170" t="s">
        <v>766</v>
      </c>
      <c r="D244" s="170" t="s">
        <v>767</v>
      </c>
      <c r="AL244" s="170">
        <v>0</v>
      </c>
      <c r="AM244" s="170">
        <v>0</v>
      </c>
      <c r="AN244" s="170">
        <v>0</v>
      </c>
      <c r="AO244" s="170">
        <v>0</v>
      </c>
      <c r="AP244" s="170">
        <v>0</v>
      </c>
      <c r="AQ244" s="170">
        <v>0</v>
      </c>
      <c r="AR244" s="170">
        <v>0</v>
      </c>
      <c r="AS244" s="170">
        <v>0</v>
      </c>
      <c r="AT244" s="170">
        <v>0</v>
      </c>
      <c r="AU244" s="170">
        <v>0</v>
      </c>
      <c r="AV244" s="170">
        <v>0</v>
      </c>
      <c r="AW244" s="170">
        <v>0</v>
      </c>
      <c r="AX244" s="170">
        <v>0</v>
      </c>
      <c r="AY244" s="170">
        <v>0</v>
      </c>
      <c r="AZ244" s="170">
        <v>776000</v>
      </c>
      <c r="BA244" s="170">
        <v>1237000</v>
      </c>
      <c r="BB244" s="170">
        <v>2474000</v>
      </c>
      <c r="BC244" s="170">
        <v>4418000</v>
      </c>
      <c r="BD244" s="170">
        <v>128688000</v>
      </c>
      <c r="BE244" s="170">
        <v>159100000</v>
      </c>
      <c r="BF244" s="170">
        <v>159100000</v>
      </c>
      <c r="BG244" s="170">
        <v>159102000</v>
      </c>
      <c r="BH244" s="170">
        <v>115348000</v>
      </c>
    </row>
    <row r="245" spans="1:60" x14ac:dyDescent="0.3">
      <c r="A245" s="170" t="s">
        <v>286</v>
      </c>
      <c r="B245" s="170" t="s">
        <v>287</v>
      </c>
      <c r="C245" s="170" t="s">
        <v>768</v>
      </c>
      <c r="D245" s="170" t="s">
        <v>769</v>
      </c>
      <c r="AL245" s="170">
        <v>0</v>
      </c>
      <c r="AM245" s="170">
        <v>348000</v>
      </c>
      <c r="AN245" s="170">
        <v>1385000</v>
      </c>
      <c r="AO245" s="170">
        <v>2011000</v>
      </c>
      <c r="AP245" s="170">
        <v>2286000</v>
      </c>
      <c r="AQ245" s="170">
        <v>1898000</v>
      </c>
      <c r="AR245" s="170">
        <v>1889000</v>
      </c>
      <c r="AS245" s="170">
        <v>4308000</v>
      </c>
      <c r="AT245" s="170">
        <v>2178000</v>
      </c>
      <c r="AU245" s="170">
        <v>3908000</v>
      </c>
      <c r="AV245" s="170">
        <v>3411000</v>
      </c>
      <c r="AW245" s="170">
        <v>3406000</v>
      </c>
      <c r="AX245" s="170">
        <v>3038000</v>
      </c>
      <c r="AY245" s="170">
        <v>5757000</v>
      </c>
      <c r="AZ245" s="170">
        <v>7591000</v>
      </c>
      <c r="BA245" s="170">
        <v>13202000</v>
      </c>
      <c r="BB245" s="170">
        <v>11816000</v>
      </c>
      <c r="BC245" s="170">
        <v>8520000</v>
      </c>
      <c r="BD245" s="170">
        <v>18092000</v>
      </c>
      <c r="BE245" s="170">
        <v>138232000</v>
      </c>
      <c r="BF245" s="170">
        <v>176014000</v>
      </c>
      <c r="BG245" s="170">
        <v>219250000</v>
      </c>
      <c r="BH245" s="170">
        <v>104861000</v>
      </c>
    </row>
    <row r="246" spans="1:60" x14ac:dyDescent="0.3">
      <c r="A246" s="170" t="s">
        <v>286</v>
      </c>
      <c r="B246" s="170" t="s">
        <v>287</v>
      </c>
      <c r="C246" s="170" t="s">
        <v>770</v>
      </c>
      <c r="D246" s="170" t="s">
        <v>771</v>
      </c>
      <c r="AL246" s="170">
        <v>0</v>
      </c>
      <c r="AM246" s="170">
        <v>0</v>
      </c>
      <c r="AN246" s="170">
        <v>0</v>
      </c>
      <c r="AO246" s="170">
        <v>0</v>
      </c>
      <c r="AP246" s="170">
        <v>0</v>
      </c>
      <c r="AQ246" s="170">
        <v>0</v>
      </c>
      <c r="AR246" s="170">
        <v>0</v>
      </c>
      <c r="AS246" s="170">
        <v>0</v>
      </c>
      <c r="AT246" s="170">
        <v>0</v>
      </c>
      <c r="AU246" s="170">
        <v>0</v>
      </c>
      <c r="AV246" s="170">
        <v>0</v>
      </c>
      <c r="AW246" s="170">
        <v>0</v>
      </c>
      <c r="AX246" s="170">
        <v>0</v>
      </c>
      <c r="AY246" s="170">
        <v>0</v>
      </c>
      <c r="AZ246" s="170">
        <v>0</v>
      </c>
      <c r="BA246" s="170">
        <v>0</v>
      </c>
      <c r="BB246" s="170">
        <v>0</v>
      </c>
      <c r="BC246" s="170">
        <v>0</v>
      </c>
      <c r="BD246" s="170">
        <v>0</v>
      </c>
      <c r="BE246" s="170">
        <v>0</v>
      </c>
      <c r="BF246" s="170">
        <v>0</v>
      </c>
      <c r="BG246" s="170">
        <v>0</v>
      </c>
    </row>
    <row r="247" spans="1:60" x14ac:dyDescent="0.3">
      <c r="A247" s="170" t="s">
        <v>286</v>
      </c>
      <c r="B247" s="170" t="s">
        <v>287</v>
      </c>
      <c r="C247" s="170" t="s">
        <v>772</v>
      </c>
      <c r="D247" s="170" t="s">
        <v>773</v>
      </c>
      <c r="AL247" s="170">
        <v>0</v>
      </c>
      <c r="AM247" s="170">
        <v>0</v>
      </c>
      <c r="AN247" s="170">
        <v>0</v>
      </c>
      <c r="AO247" s="170">
        <v>0</v>
      </c>
      <c r="AP247" s="170">
        <v>0</v>
      </c>
      <c r="AQ247" s="170">
        <v>0</v>
      </c>
      <c r="AR247" s="170">
        <v>0</v>
      </c>
      <c r="AS247" s="170">
        <v>1003000</v>
      </c>
      <c r="AT247" s="170">
        <v>1289000</v>
      </c>
      <c r="AU247" s="170">
        <v>207000</v>
      </c>
      <c r="AV247" s="170">
        <v>994000</v>
      </c>
      <c r="AW247" s="170">
        <v>4615000</v>
      </c>
      <c r="AX247" s="170">
        <v>15458000</v>
      </c>
      <c r="AY247" s="170">
        <v>25044000</v>
      </c>
      <c r="AZ247" s="170">
        <v>32533000</v>
      </c>
      <c r="BA247" s="170">
        <v>56399000</v>
      </c>
      <c r="BB247" s="170">
        <v>70805000</v>
      </c>
      <c r="BC247" s="170">
        <v>80088000</v>
      </c>
      <c r="BD247" s="170">
        <v>111500000</v>
      </c>
      <c r="BE247" s="170">
        <v>121100000</v>
      </c>
      <c r="BF247" s="170">
        <v>180656000</v>
      </c>
      <c r="BG247" s="170">
        <v>193301000</v>
      </c>
    </row>
    <row r="248" spans="1:60" x14ac:dyDescent="0.3">
      <c r="A248" s="170" t="s">
        <v>286</v>
      </c>
      <c r="B248" s="170" t="s">
        <v>287</v>
      </c>
      <c r="C248" s="170" t="s">
        <v>774</v>
      </c>
      <c r="D248" s="170" t="s">
        <v>775</v>
      </c>
      <c r="AL248" s="170">
        <v>5162000</v>
      </c>
      <c r="AM248" s="170">
        <v>14606000</v>
      </c>
      <c r="AN248" s="170">
        <v>25014000</v>
      </c>
      <c r="AO248" s="170">
        <v>17985000</v>
      </c>
      <c r="AP248" s="170">
        <v>27596000</v>
      </c>
      <c r="AQ248" s="170">
        <v>12675000</v>
      </c>
      <c r="AR248" s="170">
        <v>13830000</v>
      </c>
      <c r="AS248" s="170">
        <v>15125000</v>
      </c>
      <c r="AT248" s="170">
        <v>16007000</v>
      </c>
      <c r="AU248" s="170">
        <v>15844000</v>
      </c>
      <c r="AV248" s="170">
        <v>15574000</v>
      </c>
      <c r="AW248" s="170">
        <v>17259000</v>
      </c>
      <c r="AX248" s="170">
        <v>17749000</v>
      </c>
      <c r="AY248" s="170">
        <v>10078000</v>
      </c>
      <c r="AZ248" s="170">
        <v>9958000</v>
      </c>
      <c r="BA248" s="170">
        <v>6849000</v>
      </c>
      <c r="BB248" s="170">
        <v>3178000</v>
      </c>
      <c r="BC248" s="170">
        <v>1030000</v>
      </c>
      <c r="BD248" s="170">
        <v>1098000</v>
      </c>
      <c r="BE248" s="170">
        <v>863000</v>
      </c>
      <c r="BF248" s="170">
        <v>431000</v>
      </c>
      <c r="BG248" s="170">
        <v>224000</v>
      </c>
      <c r="BH248" s="170">
        <v>70000</v>
      </c>
    </row>
    <row r="249" spans="1:60" x14ac:dyDescent="0.3">
      <c r="A249" s="170" t="s">
        <v>286</v>
      </c>
      <c r="B249" s="170" t="s">
        <v>287</v>
      </c>
      <c r="C249" s="170" t="s">
        <v>776</v>
      </c>
      <c r="D249" s="170" t="s">
        <v>777</v>
      </c>
      <c r="AL249" s="170">
        <v>5162000</v>
      </c>
      <c r="AM249" s="170">
        <v>14954000</v>
      </c>
      <c r="AN249" s="170">
        <v>26399000</v>
      </c>
      <c r="AO249" s="170">
        <v>19996000</v>
      </c>
      <c r="AP249" s="170">
        <v>29882000</v>
      </c>
      <c r="AQ249" s="170">
        <v>14573000</v>
      </c>
      <c r="AR249" s="170">
        <v>15719000</v>
      </c>
      <c r="AS249" s="170">
        <v>19433000</v>
      </c>
      <c r="AT249" s="170">
        <v>18185000</v>
      </c>
      <c r="AU249" s="170">
        <v>19752000</v>
      </c>
      <c r="AV249" s="170">
        <v>18985000</v>
      </c>
      <c r="AW249" s="170">
        <v>20665000</v>
      </c>
      <c r="AX249" s="170">
        <v>20787000</v>
      </c>
      <c r="AY249" s="170">
        <v>15835000</v>
      </c>
      <c r="AZ249" s="170">
        <v>18325000</v>
      </c>
      <c r="BA249" s="170">
        <v>21288000</v>
      </c>
      <c r="BB249" s="170">
        <v>17468000</v>
      </c>
      <c r="BC249" s="170">
        <v>13968000</v>
      </c>
      <c r="BD249" s="170">
        <v>147878000</v>
      </c>
      <c r="BE249" s="170">
        <v>298195000</v>
      </c>
      <c r="BF249" s="170">
        <v>335545000</v>
      </c>
      <c r="BG249" s="170">
        <v>378576000</v>
      </c>
      <c r="BH249" s="170">
        <v>220279000</v>
      </c>
    </row>
    <row r="250" spans="1:60" x14ac:dyDescent="0.3">
      <c r="A250" s="170" t="s">
        <v>286</v>
      </c>
      <c r="B250" s="170" t="s">
        <v>287</v>
      </c>
      <c r="C250" s="170" t="s">
        <v>778</v>
      </c>
      <c r="D250" s="170" t="s">
        <v>779</v>
      </c>
      <c r="AL250" s="170">
        <v>6933000</v>
      </c>
      <c r="AM250" s="170">
        <v>14958000</v>
      </c>
      <c r="AN250" s="170">
        <v>18776000</v>
      </c>
      <c r="AO250" s="170">
        <v>9674000</v>
      </c>
      <c r="AP250" s="170">
        <v>1398000</v>
      </c>
      <c r="AQ250" s="170">
        <v>4617000</v>
      </c>
      <c r="AR250" s="170">
        <v>7440000</v>
      </c>
      <c r="AS250" s="170">
        <v>13831000</v>
      </c>
      <c r="AT250" s="170">
        <v>4086000</v>
      </c>
      <c r="AU250" s="170">
        <v>910000</v>
      </c>
      <c r="AV250" s="170">
        <v>1821000</v>
      </c>
      <c r="AW250" s="170">
        <v>0</v>
      </c>
      <c r="AX250" s="170">
        <v>858000</v>
      </c>
      <c r="AY250" s="170">
        <v>4254000</v>
      </c>
      <c r="AZ250" s="170">
        <v>2362000</v>
      </c>
      <c r="BA250" s="170">
        <v>1561000</v>
      </c>
      <c r="BB250" s="170">
        <v>3015000</v>
      </c>
      <c r="BC250" s="170">
        <v>4239000</v>
      </c>
      <c r="BD250" s="170">
        <v>4400000</v>
      </c>
      <c r="BE250" s="170">
        <v>3709000</v>
      </c>
      <c r="BF250" s="170">
        <v>4181000</v>
      </c>
      <c r="BG250" s="170">
        <v>5105000</v>
      </c>
    </row>
    <row r="251" spans="1:60" x14ac:dyDescent="0.3">
      <c r="A251" s="170" t="s">
        <v>286</v>
      </c>
      <c r="B251" s="170" t="s">
        <v>287</v>
      </c>
      <c r="C251" s="170" t="s">
        <v>780</v>
      </c>
      <c r="D251" s="170" t="s">
        <v>781</v>
      </c>
      <c r="AM251" s="170">
        <v>8025000</v>
      </c>
      <c r="AN251" s="170">
        <v>3818000</v>
      </c>
      <c r="AO251" s="170">
        <v>-9102000</v>
      </c>
      <c r="AP251" s="170">
        <v>-8276000</v>
      </c>
      <c r="AQ251" s="170">
        <v>3219000</v>
      </c>
      <c r="AR251" s="170">
        <v>2823000</v>
      </c>
      <c r="AS251" s="170">
        <v>6391000</v>
      </c>
      <c r="AT251" s="170">
        <v>-9745000</v>
      </c>
      <c r="AU251" s="170">
        <v>-3176000</v>
      </c>
      <c r="AV251" s="170">
        <v>911000</v>
      </c>
      <c r="AW251" s="170">
        <v>-1821000</v>
      </c>
      <c r="AX251" s="170">
        <v>858000</v>
      </c>
      <c r="AY251" s="170">
        <v>3396000</v>
      </c>
      <c r="AZ251" s="170">
        <v>-1892000</v>
      </c>
      <c r="BA251" s="170">
        <v>-801000</v>
      </c>
      <c r="BB251" s="170">
        <v>1454000</v>
      </c>
      <c r="BC251" s="170">
        <v>1224000</v>
      </c>
      <c r="BD251" s="170">
        <v>161000</v>
      </c>
      <c r="BE251" s="170">
        <v>-691000</v>
      </c>
      <c r="BF251" s="170">
        <v>472000</v>
      </c>
      <c r="BG251" s="170">
        <v>924000</v>
      </c>
    </row>
    <row r="252" spans="1:60" x14ac:dyDescent="0.3">
      <c r="A252" s="170" t="s">
        <v>286</v>
      </c>
      <c r="B252" s="170" t="s">
        <v>287</v>
      </c>
      <c r="C252" s="170" t="s">
        <v>782</v>
      </c>
      <c r="D252" s="170" t="s">
        <v>783</v>
      </c>
      <c r="AL252" s="170">
        <v>234000</v>
      </c>
      <c r="AM252" s="170">
        <v>0</v>
      </c>
      <c r="AN252" s="170">
        <v>0</v>
      </c>
      <c r="AO252" s="170">
        <v>1506000</v>
      </c>
      <c r="AP252" s="170">
        <v>1214000</v>
      </c>
      <c r="AQ252" s="170">
        <v>3772000</v>
      </c>
      <c r="AR252" s="170">
        <v>6761000</v>
      </c>
      <c r="AS252" s="170">
        <v>12186000</v>
      </c>
      <c r="AT252" s="170">
        <v>2337000</v>
      </c>
      <c r="AU252" s="170">
        <v>0</v>
      </c>
      <c r="AV252" s="170">
        <v>1763000</v>
      </c>
      <c r="AW252" s="170">
        <v>0</v>
      </c>
      <c r="AX252" s="170">
        <v>0</v>
      </c>
      <c r="AY252" s="170">
        <v>0</v>
      </c>
      <c r="AZ252" s="170">
        <v>0</v>
      </c>
      <c r="BA252" s="170">
        <v>0</v>
      </c>
      <c r="BB252" s="170">
        <v>0</v>
      </c>
      <c r="BC252" s="170">
        <v>0</v>
      </c>
      <c r="BD252" s="170">
        <v>0</v>
      </c>
      <c r="BE252" s="170">
        <v>0</v>
      </c>
      <c r="BF252" s="170">
        <v>0</v>
      </c>
      <c r="BG252" s="170">
        <v>0</v>
      </c>
    </row>
    <row r="253" spans="1:60" x14ac:dyDescent="0.3">
      <c r="A253" s="170" t="s">
        <v>286</v>
      </c>
      <c r="B253" s="170" t="s">
        <v>287</v>
      </c>
      <c r="C253" s="170" t="s">
        <v>784</v>
      </c>
      <c r="D253" s="170" t="s">
        <v>785</v>
      </c>
      <c r="AL253" s="170">
        <v>6699000</v>
      </c>
      <c r="AM253" s="170">
        <v>14958000</v>
      </c>
      <c r="AN253" s="170">
        <v>18776000</v>
      </c>
      <c r="AO253" s="170">
        <v>8168000</v>
      </c>
      <c r="AP253" s="170">
        <v>184000</v>
      </c>
      <c r="AQ253" s="170">
        <v>845000</v>
      </c>
      <c r="AR253" s="170">
        <v>679000</v>
      </c>
      <c r="AS253" s="170">
        <v>1645000</v>
      </c>
      <c r="AT253" s="170">
        <v>1749000</v>
      </c>
      <c r="AU253" s="170">
        <v>910000</v>
      </c>
      <c r="AV253" s="170">
        <v>58000</v>
      </c>
      <c r="AW253" s="170">
        <v>0</v>
      </c>
      <c r="AX253" s="170">
        <v>858000</v>
      </c>
      <c r="AY253" s="170">
        <v>4254000</v>
      </c>
      <c r="AZ253" s="170">
        <v>2362000</v>
      </c>
      <c r="BA253" s="170">
        <v>1561000</v>
      </c>
      <c r="BB253" s="170">
        <v>3015000</v>
      </c>
      <c r="BC253" s="170">
        <v>4239000</v>
      </c>
      <c r="BD253" s="170">
        <v>4400000</v>
      </c>
      <c r="BE253" s="170">
        <v>3709000</v>
      </c>
      <c r="BF253" s="170">
        <v>4181000</v>
      </c>
      <c r="BG253" s="170">
        <v>5105000</v>
      </c>
    </row>
    <row r="254" spans="1:60" x14ac:dyDescent="0.3">
      <c r="A254" s="170" t="s">
        <v>286</v>
      </c>
      <c r="B254" s="170" t="s">
        <v>287</v>
      </c>
      <c r="C254" s="170" t="s">
        <v>786</v>
      </c>
      <c r="D254" s="170" t="s">
        <v>787</v>
      </c>
      <c r="AL254" s="170">
        <v>0</v>
      </c>
      <c r="AM254" s="170">
        <v>0</v>
      </c>
      <c r="AN254" s="170">
        <v>0</v>
      </c>
      <c r="AO254" s="170">
        <v>14491000</v>
      </c>
      <c r="AP254" s="170">
        <v>0</v>
      </c>
      <c r="AQ254" s="170">
        <v>0</v>
      </c>
      <c r="AR254" s="170">
        <v>0</v>
      </c>
      <c r="AS254" s="170">
        <v>0</v>
      </c>
      <c r="AT254" s="170">
        <v>0</v>
      </c>
      <c r="AU254" s="170">
        <v>0</v>
      </c>
      <c r="AV254" s="170">
        <v>0</v>
      </c>
      <c r="AW254" s="170">
        <v>0</v>
      </c>
      <c r="AX254" s="170">
        <v>0</v>
      </c>
      <c r="AY254" s="170">
        <v>0</v>
      </c>
      <c r="AZ254" s="170">
        <v>0</v>
      </c>
      <c r="BA254" s="170">
        <v>0</v>
      </c>
      <c r="BB254" s="170">
        <v>0</v>
      </c>
      <c r="BC254" s="170">
        <v>0</v>
      </c>
      <c r="BD254" s="170">
        <v>0</v>
      </c>
      <c r="BE254" s="170">
        <v>0</v>
      </c>
      <c r="BF254" s="170">
        <v>0</v>
      </c>
      <c r="BG254" s="170">
        <v>0</v>
      </c>
    </row>
    <row r="255" spans="1:60" x14ac:dyDescent="0.3">
      <c r="A255" s="170" t="s">
        <v>286</v>
      </c>
      <c r="B255" s="170" t="s">
        <v>287</v>
      </c>
      <c r="C255" s="170" t="s">
        <v>788</v>
      </c>
      <c r="D255" s="170" t="s">
        <v>789</v>
      </c>
      <c r="AM255" s="170">
        <v>0</v>
      </c>
      <c r="AN255" s="170">
        <v>0</v>
      </c>
      <c r="AO255" s="170">
        <v>0</v>
      </c>
      <c r="AP255" s="170">
        <v>0</v>
      </c>
      <c r="AQ255" s="170">
        <v>0</v>
      </c>
      <c r="AR255" s="170">
        <v>0</v>
      </c>
      <c r="AS255" s="170">
        <v>0</v>
      </c>
      <c r="AT255" s="170">
        <v>4938000</v>
      </c>
      <c r="AU255" s="170">
        <v>0</v>
      </c>
      <c r="AV255" s="170">
        <v>0</v>
      </c>
      <c r="AW255" s="170">
        <v>0</v>
      </c>
      <c r="AX255" s="170">
        <v>0</v>
      </c>
      <c r="AY255" s="170">
        <v>0</v>
      </c>
      <c r="AZ255" s="170">
        <v>0</v>
      </c>
      <c r="BA255" s="170">
        <v>0</v>
      </c>
      <c r="BB255" s="170">
        <v>0</v>
      </c>
      <c r="BC255" s="170">
        <v>0</v>
      </c>
      <c r="BD255" s="170">
        <v>0</v>
      </c>
      <c r="BE255" s="170">
        <v>0</v>
      </c>
      <c r="BF255" s="170">
        <v>0</v>
      </c>
      <c r="BG255" s="170">
        <v>0</v>
      </c>
    </row>
    <row r="256" spans="1:60" x14ac:dyDescent="0.3">
      <c r="A256" s="170" t="s">
        <v>286</v>
      </c>
      <c r="B256" s="170" t="s">
        <v>287</v>
      </c>
      <c r="C256" s="170" t="s">
        <v>790</v>
      </c>
      <c r="D256" s="170" t="s">
        <v>791</v>
      </c>
      <c r="AL256" s="170">
        <v>0</v>
      </c>
      <c r="AM256" s="170">
        <v>0</v>
      </c>
      <c r="AN256" s="170">
        <v>0</v>
      </c>
      <c r="AO256" s="170">
        <v>0</v>
      </c>
      <c r="AP256" s="170">
        <v>0</v>
      </c>
      <c r="AQ256" s="170">
        <v>0</v>
      </c>
      <c r="AR256" s="170">
        <v>0</v>
      </c>
      <c r="AS256" s="170">
        <v>0</v>
      </c>
      <c r="AT256" s="170">
        <v>4938000</v>
      </c>
      <c r="AU256" s="170">
        <v>0</v>
      </c>
      <c r="AV256" s="170">
        <v>0</v>
      </c>
      <c r="AW256" s="170">
        <v>0</v>
      </c>
      <c r="AX256" s="170">
        <v>0</v>
      </c>
      <c r="AY256" s="170">
        <v>0</v>
      </c>
      <c r="AZ256" s="170">
        <v>0</v>
      </c>
      <c r="BA256" s="170">
        <v>0</v>
      </c>
      <c r="BB256" s="170">
        <v>0</v>
      </c>
      <c r="BC256" s="170">
        <v>0</v>
      </c>
      <c r="BD256" s="170">
        <v>0</v>
      </c>
      <c r="BE256" s="170">
        <v>0</v>
      </c>
      <c r="BF256" s="170">
        <v>0</v>
      </c>
      <c r="BG256" s="170">
        <v>0</v>
      </c>
    </row>
    <row r="257" spans="1:59" x14ac:dyDescent="0.3">
      <c r="A257" s="170" t="s">
        <v>286</v>
      </c>
      <c r="B257" s="170" t="s">
        <v>287</v>
      </c>
      <c r="C257" s="170" t="s">
        <v>792</v>
      </c>
      <c r="D257" s="170" t="s">
        <v>793</v>
      </c>
      <c r="AL257" s="170">
        <v>0</v>
      </c>
      <c r="AM257" s="170">
        <v>0</v>
      </c>
      <c r="AN257" s="170">
        <v>0</v>
      </c>
      <c r="AO257" s="170">
        <v>0</v>
      </c>
      <c r="AP257" s="170">
        <v>0</v>
      </c>
      <c r="AQ257" s="170">
        <v>0</v>
      </c>
      <c r="AR257" s="170">
        <v>0</v>
      </c>
      <c r="AS257" s="170">
        <v>0</v>
      </c>
      <c r="AT257" s="170">
        <v>0</v>
      </c>
      <c r="AU257" s="170">
        <v>0</v>
      </c>
      <c r="AV257" s="170">
        <v>0</v>
      </c>
      <c r="AW257" s="170">
        <v>0</v>
      </c>
      <c r="AX257" s="170">
        <v>0</v>
      </c>
      <c r="AY257" s="170">
        <v>0</v>
      </c>
      <c r="AZ257" s="170">
        <v>0</v>
      </c>
      <c r="BA257" s="170">
        <v>0</v>
      </c>
      <c r="BB257" s="170">
        <v>0</v>
      </c>
      <c r="BC257" s="170">
        <v>0</v>
      </c>
      <c r="BD257" s="170">
        <v>0</v>
      </c>
      <c r="BE257" s="170">
        <v>0</v>
      </c>
      <c r="BF257" s="170">
        <v>0</v>
      </c>
      <c r="BG257" s="170">
        <v>0</v>
      </c>
    </row>
    <row r="258" spans="1:59" x14ac:dyDescent="0.3">
      <c r="A258" s="170" t="s">
        <v>286</v>
      </c>
      <c r="B258" s="170" t="s">
        <v>287</v>
      </c>
      <c r="C258" s="170" t="s">
        <v>794</v>
      </c>
      <c r="D258" s="170" t="s">
        <v>795</v>
      </c>
      <c r="AL258" s="170">
        <v>12.6586</v>
      </c>
      <c r="AM258" s="170">
        <v>11.639900000000001</v>
      </c>
      <c r="AN258" s="170">
        <v>13.584</v>
      </c>
      <c r="AO258" s="170">
        <v>17.863499999999998</v>
      </c>
      <c r="AP258" s="170">
        <v>6.7381000000000002</v>
      </c>
      <c r="AQ258" s="170">
        <v>7.9965999999999999</v>
      </c>
      <c r="AR258" s="170">
        <v>5.5480999999999998</v>
      </c>
      <c r="AS258" s="170">
        <v>3.7412999999999998</v>
      </c>
      <c r="AT258" s="170">
        <v>7.3898000000000001</v>
      </c>
      <c r="AU258" s="170">
        <v>10.603899999999999</v>
      </c>
      <c r="AV258" s="170">
        <v>5.4245999999999999</v>
      </c>
      <c r="AW258" s="170">
        <v>7.0410000000000004</v>
      </c>
      <c r="AX258" s="170">
        <v>7.0744999999999996</v>
      </c>
      <c r="AY258" s="170">
        <v>6.6028000000000002</v>
      </c>
      <c r="AZ258" s="170">
        <v>9.0139999999999993</v>
      </c>
      <c r="BA258" s="170">
        <v>12.101800000000001</v>
      </c>
      <c r="BB258" s="170">
        <v>13.0345</v>
      </c>
      <c r="BC258" s="170">
        <v>6.9699</v>
      </c>
      <c r="BD258" s="170">
        <v>17.7653</v>
      </c>
      <c r="BE258" s="170">
        <v>8.6980000000000004</v>
      </c>
      <c r="BF258" s="170">
        <v>7.9866999999999999</v>
      </c>
      <c r="BG258" s="170">
        <v>11.3544</v>
      </c>
    </row>
    <row r="259" spans="1:59" x14ac:dyDescent="0.3">
      <c r="A259" s="170" t="s">
        <v>286</v>
      </c>
      <c r="B259" s="170" t="s">
        <v>287</v>
      </c>
      <c r="C259" s="170" t="s">
        <v>796</v>
      </c>
      <c r="D259" s="170" t="s">
        <v>797</v>
      </c>
      <c r="AL259" s="170">
        <v>14.2377</v>
      </c>
      <c r="AM259" s="170">
        <v>12.645799999999999</v>
      </c>
      <c r="AN259" s="170">
        <v>15.715299999999999</v>
      </c>
      <c r="AO259" s="170">
        <v>0</v>
      </c>
      <c r="AP259" s="170">
        <v>8.3332999999999995</v>
      </c>
      <c r="AQ259" s="170">
        <v>9.75</v>
      </c>
      <c r="AR259" s="170">
        <v>0</v>
      </c>
      <c r="AS259" s="170">
        <v>5.8685</v>
      </c>
      <c r="AT259" s="170">
        <v>8.3215000000000003</v>
      </c>
      <c r="AU259" s="170">
        <v>16.583300000000001</v>
      </c>
      <c r="AV259" s="170">
        <v>4.5833000000000004</v>
      </c>
      <c r="AW259" s="170">
        <v>6</v>
      </c>
      <c r="AX259" s="170">
        <v>7.5795000000000003</v>
      </c>
      <c r="AY259" s="170">
        <v>16.916499999999999</v>
      </c>
      <c r="AZ259" s="170">
        <v>14.900399999999999</v>
      </c>
      <c r="BA259" s="170">
        <v>12.101800000000001</v>
      </c>
      <c r="BB259" s="170">
        <v>13.423</v>
      </c>
      <c r="BC259" s="170">
        <v>7.5583</v>
      </c>
      <c r="BD259" s="170">
        <v>19.192499999999999</v>
      </c>
      <c r="BE259" s="170">
        <v>14.75</v>
      </c>
      <c r="BF259" s="170">
        <v>11.825699999999999</v>
      </c>
      <c r="BG259" s="170">
        <v>11.4244</v>
      </c>
    </row>
    <row r="260" spans="1:59" x14ac:dyDescent="0.3">
      <c r="A260" s="170" t="s">
        <v>286</v>
      </c>
      <c r="B260" s="170" t="s">
        <v>287</v>
      </c>
      <c r="C260" s="170" t="s">
        <v>798</v>
      </c>
      <c r="D260" s="170" t="s">
        <v>799</v>
      </c>
      <c r="AL260" s="170">
        <v>9.6243999999999996</v>
      </c>
      <c r="AM260" s="170">
        <v>8.2257999999999996</v>
      </c>
      <c r="AN260" s="170">
        <v>5.8003999999999998</v>
      </c>
      <c r="AO260" s="170">
        <v>17.863499999999998</v>
      </c>
      <c r="AP260" s="170">
        <v>3.3365</v>
      </c>
      <c r="AQ260" s="170">
        <v>7.9856999999999996</v>
      </c>
      <c r="AR260" s="170">
        <v>5.5480999999999998</v>
      </c>
      <c r="AS260" s="170">
        <v>2.5438000000000001</v>
      </c>
      <c r="AT260" s="170">
        <v>6.5414000000000003</v>
      </c>
      <c r="AU260" s="170">
        <v>5.0827</v>
      </c>
      <c r="AV260" s="170">
        <v>5.4386000000000001</v>
      </c>
      <c r="AW260" s="170">
        <v>9.4170999999999996</v>
      </c>
      <c r="AX260" s="170">
        <v>1.0832999999999999</v>
      </c>
      <c r="AY260" s="170">
        <v>1.4346000000000001</v>
      </c>
      <c r="AZ260" s="170">
        <v>4.0111999999999997</v>
      </c>
      <c r="BA260" s="170">
        <v>0</v>
      </c>
      <c r="BB260" s="170">
        <v>8.9758999999999993</v>
      </c>
      <c r="BC260" s="170">
        <v>5.6032000000000002</v>
      </c>
      <c r="BD260" s="170">
        <v>9.8431999999999995</v>
      </c>
      <c r="BE260" s="170">
        <v>8.6143000000000001</v>
      </c>
      <c r="BF260" s="170">
        <v>7.1710000000000003</v>
      </c>
      <c r="BG260" s="170">
        <v>7.25</v>
      </c>
    </row>
    <row r="261" spans="1:59" x14ac:dyDescent="0.3">
      <c r="A261" s="170" t="s">
        <v>286</v>
      </c>
      <c r="B261" s="170" t="s">
        <v>287</v>
      </c>
      <c r="C261" s="170" t="s">
        <v>800</v>
      </c>
      <c r="D261" s="170" t="s">
        <v>801</v>
      </c>
      <c r="AL261" s="170">
        <v>96059000</v>
      </c>
      <c r="AM261" s="170">
        <v>100242000</v>
      </c>
      <c r="AN261" s="170">
        <v>39372000</v>
      </c>
      <c r="AO261" s="170">
        <v>-9357000</v>
      </c>
      <c r="AP261" s="170">
        <v>-13061000</v>
      </c>
      <c r="AQ261" s="170">
        <v>77325000</v>
      </c>
      <c r="AR261" s="170">
        <v>-17153000</v>
      </c>
      <c r="AS261" s="170">
        <v>-3646000</v>
      </c>
      <c r="AT261" s="170">
        <v>8794000</v>
      </c>
      <c r="AU261" s="170">
        <v>65432000</v>
      </c>
      <c r="AV261" s="170">
        <v>3371000</v>
      </c>
      <c r="AW261" s="170">
        <v>121259000</v>
      </c>
      <c r="AX261" s="170">
        <v>128700000</v>
      </c>
      <c r="AY261" s="170">
        <v>19268000</v>
      </c>
      <c r="AZ261" s="170">
        <v>1512294000</v>
      </c>
      <c r="BA261" s="170">
        <v>1468965000</v>
      </c>
      <c r="BB261" s="170">
        <v>943304000</v>
      </c>
      <c r="BC261" s="170">
        <v>1436551000</v>
      </c>
      <c r="BD261" s="170">
        <v>308822000</v>
      </c>
      <c r="BE261" s="170">
        <v>-1064928000</v>
      </c>
      <c r="BF261" s="170">
        <v>158522000</v>
      </c>
      <c r="BG261" s="170">
        <v>2260163000</v>
      </c>
    </row>
    <row r="262" spans="1:59" x14ac:dyDescent="0.3">
      <c r="A262" s="170" t="s">
        <v>286</v>
      </c>
      <c r="B262" s="170" t="s">
        <v>287</v>
      </c>
      <c r="C262" s="170" t="s">
        <v>802</v>
      </c>
      <c r="D262" s="170" t="s">
        <v>803</v>
      </c>
      <c r="AL262" s="170">
        <v>81020000</v>
      </c>
      <c r="AM262" s="170">
        <v>30053000</v>
      </c>
      <c r="AN262" s="170">
        <v>20004000</v>
      </c>
      <c r="AO262" s="170">
        <v>9904000</v>
      </c>
      <c r="AP262" s="170">
        <v>0</v>
      </c>
      <c r="AQ262" s="170">
        <v>-69000</v>
      </c>
      <c r="AR262" s="170">
        <v>-974000</v>
      </c>
      <c r="AS262" s="170">
        <v>-1278000</v>
      </c>
      <c r="AT262" s="170">
        <v>-2323000</v>
      </c>
      <c r="AU262" s="170">
        <v>36641000</v>
      </c>
      <c r="AV262" s="170">
        <v>9388000</v>
      </c>
      <c r="AW262" s="170">
        <v>-2000</v>
      </c>
      <c r="AX262" s="170">
        <v>17773000</v>
      </c>
      <c r="AY262" s="170">
        <v>-1861000</v>
      </c>
      <c r="AZ262" s="170">
        <v>1494753000</v>
      </c>
      <c r="BA262" s="170">
        <v>999548000</v>
      </c>
      <c r="BB262" s="170">
        <v>540816000</v>
      </c>
      <c r="BC262" s="170">
        <v>-7905000</v>
      </c>
      <c r="BD262" s="170">
        <v>292858000</v>
      </c>
      <c r="BE262" s="170">
        <v>413301000</v>
      </c>
      <c r="BF262" s="170">
        <v>305571000</v>
      </c>
      <c r="BG262" s="170">
        <v>2271522000</v>
      </c>
    </row>
    <row r="263" spans="1:59" x14ac:dyDescent="0.3">
      <c r="A263" s="170" t="s">
        <v>286</v>
      </c>
      <c r="B263" s="170" t="s">
        <v>287</v>
      </c>
      <c r="C263" s="170" t="s">
        <v>804</v>
      </c>
      <c r="D263" s="170" t="s">
        <v>805</v>
      </c>
      <c r="AL263" s="170">
        <v>0</v>
      </c>
      <c r="AM263" s="170">
        <v>0</v>
      </c>
      <c r="AN263" s="170">
        <v>0</v>
      </c>
      <c r="AO263" s="170">
        <v>0</v>
      </c>
      <c r="AP263" s="170">
        <v>0</v>
      </c>
      <c r="AQ263" s="170">
        <v>0</v>
      </c>
      <c r="AR263" s="170">
        <v>0</v>
      </c>
      <c r="AS263" s="170">
        <v>0</v>
      </c>
      <c r="AT263" s="170">
        <v>0</v>
      </c>
      <c r="AU263" s="170">
        <v>0</v>
      </c>
      <c r="AV263" s="170">
        <v>0</v>
      </c>
      <c r="AW263" s="170">
        <v>0</v>
      </c>
      <c r="AX263" s="170">
        <v>0</v>
      </c>
      <c r="AY263" s="170">
        <v>0</v>
      </c>
      <c r="AZ263" s="170">
        <v>19397000</v>
      </c>
      <c r="BA263" s="170">
        <v>0</v>
      </c>
      <c r="BB263" s="170">
        <v>0</v>
      </c>
      <c r="BC263" s="170">
        <v>1000000000</v>
      </c>
      <c r="BD263" s="170">
        <v>780603000</v>
      </c>
      <c r="BE263" s="170">
        <v>0</v>
      </c>
      <c r="BF263" s="170">
        <v>0</v>
      </c>
      <c r="BG263" s="170">
        <v>0</v>
      </c>
    </row>
    <row r="264" spans="1:59" x14ac:dyDescent="0.3">
      <c r="A264" s="170" t="s">
        <v>286</v>
      </c>
      <c r="B264" s="170" t="s">
        <v>287</v>
      </c>
      <c r="C264" s="170" t="s">
        <v>806</v>
      </c>
      <c r="D264" s="170" t="s">
        <v>807</v>
      </c>
      <c r="AL264" s="170">
        <v>424753000</v>
      </c>
      <c r="AM264" s="170">
        <v>319751000</v>
      </c>
      <c r="AN264" s="170">
        <v>363356000</v>
      </c>
      <c r="AO264" s="170">
        <v>887817000</v>
      </c>
      <c r="AP264" s="170">
        <v>202294000</v>
      </c>
      <c r="AQ264" s="170">
        <v>255854000</v>
      </c>
      <c r="AR264" s="170">
        <v>-123839000</v>
      </c>
      <c r="AS264" s="170">
        <v>-87495000</v>
      </c>
      <c r="AT264" s="170">
        <v>227509000</v>
      </c>
      <c r="AU264" s="170">
        <v>491788000</v>
      </c>
      <c r="AV264" s="170">
        <v>274331000</v>
      </c>
      <c r="AW264" s="170">
        <v>1015442000</v>
      </c>
      <c r="AX264" s="170">
        <v>695616000</v>
      </c>
      <c r="AY264" s="170">
        <v>1126809000</v>
      </c>
      <c r="AZ264" s="170">
        <v>5857919000</v>
      </c>
      <c r="BA264" s="170">
        <v>2653549000</v>
      </c>
      <c r="BB264" s="170">
        <v>5051062000</v>
      </c>
      <c r="BC264" s="170">
        <v>6007895000</v>
      </c>
      <c r="BD264" s="170">
        <v>4648362000</v>
      </c>
      <c r="BE264" s="170">
        <v>-2143178000</v>
      </c>
      <c r="BF264" s="170">
        <v>3515295000</v>
      </c>
      <c r="BG264" s="170">
        <v>-197596000</v>
      </c>
    </row>
    <row r="265" spans="1:59" x14ac:dyDescent="0.3">
      <c r="A265" s="170" t="s">
        <v>286</v>
      </c>
      <c r="B265" s="170" t="s">
        <v>287</v>
      </c>
      <c r="C265" s="170" t="s">
        <v>808</v>
      </c>
      <c r="D265" s="170" t="s">
        <v>809</v>
      </c>
      <c r="AL265" s="170">
        <v>326866000</v>
      </c>
      <c r="AM265" s="170">
        <v>264751000</v>
      </c>
      <c r="AN265" s="170">
        <v>144986000</v>
      </c>
      <c r="AO265" s="170">
        <v>32067000</v>
      </c>
      <c r="AP265" s="170">
        <v>7894000</v>
      </c>
      <c r="AQ265" s="170">
        <v>80285000</v>
      </c>
      <c r="AR265" s="170">
        <v>-25691000</v>
      </c>
      <c r="AS265" s="170">
        <v>44458000</v>
      </c>
      <c r="AT265" s="170">
        <v>177457000</v>
      </c>
      <c r="AU265" s="170">
        <v>198545000</v>
      </c>
      <c r="AV265" s="170">
        <v>-37983000</v>
      </c>
      <c r="AW265" s="170">
        <v>69756000</v>
      </c>
      <c r="AX265" s="170">
        <v>138147000</v>
      </c>
      <c r="AY265" s="170">
        <v>251209000</v>
      </c>
      <c r="AZ265" s="170">
        <v>2876919000</v>
      </c>
      <c r="BA265" s="170">
        <v>2455949000</v>
      </c>
      <c r="BB265" s="170">
        <v>709170000</v>
      </c>
      <c r="BC265" s="170">
        <v>2553245000</v>
      </c>
      <c r="BD265" s="170">
        <v>3066762000</v>
      </c>
      <c r="BE265" s="170">
        <v>130180000</v>
      </c>
      <c r="BF265" s="170">
        <v>2736559000</v>
      </c>
      <c r="BG265" s="170">
        <v>2300728000</v>
      </c>
    </row>
    <row r="266" spans="1:59" x14ac:dyDescent="0.3">
      <c r="A266" s="170" t="s">
        <v>286</v>
      </c>
      <c r="B266" s="170" t="s">
        <v>287</v>
      </c>
      <c r="C266" s="170" t="s">
        <v>810</v>
      </c>
      <c r="D266" s="170" t="s">
        <v>811</v>
      </c>
      <c r="AL266" s="170">
        <v>0</v>
      </c>
      <c r="AM266" s="170">
        <v>0</v>
      </c>
      <c r="AN266" s="170">
        <v>0</v>
      </c>
      <c r="AO266" s="170">
        <v>0</v>
      </c>
      <c r="AP266" s="170">
        <v>0</v>
      </c>
      <c r="AQ266" s="170">
        <v>0</v>
      </c>
      <c r="AR266" s="170">
        <v>0</v>
      </c>
      <c r="AS266" s="170">
        <v>34525000</v>
      </c>
      <c r="AT266" s="170">
        <v>188805000</v>
      </c>
      <c r="AU266" s="170">
        <v>172766000</v>
      </c>
      <c r="AV266" s="170">
        <v>50952000</v>
      </c>
      <c r="AW266" s="170">
        <v>49978000</v>
      </c>
      <c r="AX266" s="170">
        <v>61219000</v>
      </c>
      <c r="AY266" s="170">
        <v>216335000</v>
      </c>
      <c r="AZ266" s="170">
        <v>310616000</v>
      </c>
      <c r="BA266" s="170">
        <v>466405000</v>
      </c>
      <c r="BB266" s="170">
        <v>-105009000</v>
      </c>
      <c r="BC266" s="170">
        <v>329142000</v>
      </c>
      <c r="BD266" s="170">
        <v>450300000</v>
      </c>
      <c r="BE266" s="170">
        <v>556397000</v>
      </c>
      <c r="BF266" s="170">
        <v>692617000</v>
      </c>
      <c r="BG266" s="170">
        <v>703308000</v>
      </c>
    </row>
    <row r="267" spans="1:59" x14ac:dyDescent="0.3">
      <c r="A267" s="170" t="s">
        <v>286</v>
      </c>
      <c r="B267" s="170" t="s">
        <v>287</v>
      </c>
      <c r="C267" s="170" t="s">
        <v>812</v>
      </c>
      <c r="D267" s="170" t="s">
        <v>813</v>
      </c>
      <c r="AL267" s="170">
        <v>326866000</v>
      </c>
      <c r="AM267" s="170">
        <v>264751000</v>
      </c>
      <c r="AN267" s="170">
        <v>144986000</v>
      </c>
      <c r="AO267" s="170">
        <v>32067000</v>
      </c>
      <c r="AP267" s="170">
        <v>7894000</v>
      </c>
      <c r="AQ267" s="170">
        <v>80285000</v>
      </c>
      <c r="AR267" s="170">
        <v>-25691000</v>
      </c>
      <c r="AS267" s="170">
        <v>9933000</v>
      </c>
      <c r="AT267" s="170">
        <v>-11348000</v>
      </c>
      <c r="AU267" s="170">
        <v>25779000</v>
      </c>
      <c r="AV267" s="170">
        <v>-88935000</v>
      </c>
      <c r="AW267" s="170">
        <v>19778000</v>
      </c>
      <c r="AX267" s="170">
        <v>76928000</v>
      </c>
      <c r="AY267" s="170">
        <v>34874000</v>
      </c>
      <c r="AZ267" s="170">
        <v>2566303000</v>
      </c>
      <c r="BA267" s="170">
        <v>1989544000</v>
      </c>
      <c r="BB267" s="170">
        <v>814179000</v>
      </c>
      <c r="BC267" s="170">
        <v>2224103000</v>
      </c>
      <c r="BD267" s="170">
        <v>2616462000</v>
      </c>
      <c r="BE267" s="170">
        <v>-426217000</v>
      </c>
      <c r="BF267" s="170">
        <v>2043942000</v>
      </c>
      <c r="BG267" s="170">
        <v>1597420000</v>
      </c>
    </row>
    <row r="268" spans="1:59" x14ac:dyDescent="0.3">
      <c r="A268" s="170" t="s">
        <v>286</v>
      </c>
      <c r="B268" s="170" t="s">
        <v>287</v>
      </c>
      <c r="C268" s="170" t="s">
        <v>814</v>
      </c>
      <c r="D268" s="170" t="s">
        <v>815</v>
      </c>
      <c r="AL268" s="170">
        <v>0</v>
      </c>
      <c r="AM268" s="170">
        <v>55000000</v>
      </c>
      <c r="AN268" s="170">
        <v>36150000</v>
      </c>
      <c r="AO268" s="170">
        <v>855750000</v>
      </c>
      <c r="AP268" s="170">
        <v>194400000</v>
      </c>
      <c r="AQ268" s="170">
        <v>199900000</v>
      </c>
      <c r="AR268" s="170">
        <v>-40000000</v>
      </c>
      <c r="AS268" s="170">
        <v>-76400000</v>
      </c>
      <c r="AT268" s="170">
        <v>79800000</v>
      </c>
      <c r="AU268" s="170">
        <v>323500000</v>
      </c>
      <c r="AV268" s="170">
        <v>345000000</v>
      </c>
      <c r="AW268" s="170">
        <v>963000000</v>
      </c>
      <c r="AX268" s="170">
        <v>566100000</v>
      </c>
      <c r="AY268" s="170">
        <v>875600000</v>
      </c>
      <c r="AZ268" s="170">
        <v>2981000000</v>
      </c>
      <c r="BA268" s="170">
        <v>197600000</v>
      </c>
      <c r="BB268" s="170">
        <v>1516700000</v>
      </c>
      <c r="BC268" s="170">
        <v>2786400000</v>
      </c>
      <c r="BD268" s="170">
        <v>1581600000</v>
      </c>
      <c r="BE268" s="170">
        <v>-1809500000</v>
      </c>
      <c r="BF268" s="170">
        <v>2426300000</v>
      </c>
      <c r="BG268" s="170">
        <v>-1235600000</v>
      </c>
    </row>
    <row r="269" spans="1:59" x14ac:dyDescent="0.3">
      <c r="A269" s="170" t="s">
        <v>286</v>
      </c>
      <c r="B269" s="170" t="s">
        <v>287</v>
      </c>
      <c r="C269" s="170" t="s">
        <v>816</v>
      </c>
      <c r="D269" s="170" t="s">
        <v>817</v>
      </c>
      <c r="AY269" s="170">
        <v>800000</v>
      </c>
      <c r="AZ269" s="170">
        <v>570000</v>
      </c>
      <c r="BA269" s="170">
        <v>500000</v>
      </c>
      <c r="BB269" s="170">
        <v>440000</v>
      </c>
      <c r="BC269" s="170">
        <v>520000</v>
      </c>
      <c r="BD269" s="170">
        <v>340000</v>
      </c>
      <c r="BE269" s="170">
        <v>1390000</v>
      </c>
      <c r="BF269" s="170">
        <v>420000</v>
      </c>
      <c r="BG269" s="170">
        <v>440000</v>
      </c>
    </row>
    <row r="270" spans="1:59" x14ac:dyDescent="0.3">
      <c r="A270" s="170" t="s">
        <v>286</v>
      </c>
      <c r="B270" s="170" t="s">
        <v>287</v>
      </c>
      <c r="C270" s="170" t="s">
        <v>818</v>
      </c>
      <c r="D270" s="170" t="s">
        <v>819</v>
      </c>
    </row>
    <row r="271" spans="1:59" x14ac:dyDescent="0.3">
      <c r="A271" s="170" t="s">
        <v>286</v>
      </c>
      <c r="B271" s="170" t="s">
        <v>287</v>
      </c>
      <c r="C271" s="170" t="s">
        <v>820</v>
      </c>
      <c r="D271" s="170" t="s">
        <v>821</v>
      </c>
      <c r="AL271" s="170">
        <v>0</v>
      </c>
      <c r="AM271" s="170">
        <v>0</v>
      </c>
      <c r="AN271" s="170">
        <v>0</v>
      </c>
      <c r="AO271" s="170">
        <v>0</v>
      </c>
      <c r="AP271" s="170">
        <v>0</v>
      </c>
      <c r="AQ271" s="170">
        <v>0</v>
      </c>
      <c r="AR271" s="170">
        <v>0</v>
      </c>
      <c r="AS271" s="170">
        <v>0</v>
      </c>
      <c r="AT271" s="170">
        <v>0</v>
      </c>
      <c r="AU271" s="170">
        <v>0</v>
      </c>
      <c r="AV271" s="170">
        <v>0</v>
      </c>
      <c r="AW271" s="170">
        <v>0</v>
      </c>
      <c r="AX271" s="170">
        <v>0</v>
      </c>
      <c r="AY271" s="170">
        <v>0</v>
      </c>
      <c r="AZ271" s="170">
        <v>0</v>
      </c>
      <c r="BA271" s="170">
        <v>0</v>
      </c>
      <c r="BB271" s="170">
        <v>0</v>
      </c>
      <c r="BC271" s="170">
        <v>0</v>
      </c>
      <c r="BD271" s="170">
        <v>0</v>
      </c>
      <c r="BE271" s="170">
        <v>0</v>
      </c>
      <c r="BF271" s="170">
        <v>0</v>
      </c>
      <c r="BG271" s="170">
        <v>0</v>
      </c>
    </row>
    <row r="272" spans="1:59" x14ac:dyDescent="0.3">
      <c r="A272" s="170" t="s">
        <v>286</v>
      </c>
      <c r="B272" s="170" t="s">
        <v>287</v>
      </c>
      <c r="C272" s="170" t="s">
        <v>822</v>
      </c>
      <c r="D272" s="170" t="s">
        <v>823</v>
      </c>
      <c r="AL272" s="170">
        <v>97887000</v>
      </c>
      <c r="AM272" s="170">
        <v>0</v>
      </c>
      <c r="AN272" s="170">
        <v>182220000</v>
      </c>
      <c r="AO272" s="170">
        <v>0</v>
      </c>
      <c r="AP272" s="170">
        <v>0</v>
      </c>
      <c r="AQ272" s="170">
        <v>-24331000</v>
      </c>
      <c r="AR272" s="170">
        <v>-58148000</v>
      </c>
      <c r="AS272" s="170">
        <v>-55553000</v>
      </c>
      <c r="AT272" s="170">
        <v>-29748000</v>
      </c>
      <c r="AU272" s="170">
        <v>-30257000</v>
      </c>
      <c r="AV272" s="170">
        <v>-32686000</v>
      </c>
      <c r="AW272" s="170">
        <v>-17314000</v>
      </c>
      <c r="AX272" s="170">
        <v>-8631000</v>
      </c>
      <c r="AY272" s="170">
        <v>0</v>
      </c>
      <c r="AZ272" s="170">
        <v>0</v>
      </c>
      <c r="BA272" s="170">
        <v>0</v>
      </c>
      <c r="BB272" s="170">
        <v>2825192000</v>
      </c>
      <c r="BC272" s="170">
        <v>668250000</v>
      </c>
      <c r="BD272" s="170">
        <v>0</v>
      </c>
      <c r="BE272" s="170">
        <v>-463858000</v>
      </c>
      <c r="BF272" s="170">
        <v>-1647564000</v>
      </c>
      <c r="BG272" s="170">
        <v>-1262724000</v>
      </c>
    </row>
    <row r="273" spans="1:59" x14ac:dyDescent="0.3">
      <c r="A273" s="170" t="s">
        <v>286</v>
      </c>
      <c r="B273" s="170" t="s">
        <v>287</v>
      </c>
      <c r="C273" s="170" t="s">
        <v>824</v>
      </c>
      <c r="D273" s="170" t="s">
        <v>825</v>
      </c>
      <c r="AL273" s="170">
        <v>100000</v>
      </c>
      <c r="AM273" s="170">
        <v>100142000</v>
      </c>
      <c r="AN273" s="170">
        <v>11228000</v>
      </c>
      <c r="AO273" s="170">
        <v>13881000</v>
      </c>
      <c r="AP273" s="170">
        <v>13343000</v>
      </c>
      <c r="AQ273" s="170">
        <v>3567000</v>
      </c>
      <c r="AR273" s="170">
        <v>1267000</v>
      </c>
      <c r="AS273" s="170">
        <v>-8754000</v>
      </c>
      <c r="AT273" s="170">
        <v>-7325000</v>
      </c>
      <c r="AU273" s="170">
        <v>-9788000</v>
      </c>
      <c r="AV273" s="170">
        <v>-14348000</v>
      </c>
      <c r="AW273" s="170">
        <v>-13512000</v>
      </c>
      <c r="AX273" s="170">
        <v>-8925000</v>
      </c>
      <c r="AY273" s="170">
        <v>-10284000</v>
      </c>
      <c r="AZ273" s="170">
        <v>-8669000</v>
      </c>
      <c r="BA273" s="170">
        <v>-866000</v>
      </c>
      <c r="BB273" s="170">
        <v>213481000</v>
      </c>
      <c r="BC273" s="170">
        <v>35705000</v>
      </c>
      <c r="BD273" s="170">
        <v>26212000</v>
      </c>
      <c r="BE273" s="170">
        <v>106780000</v>
      </c>
      <c r="BF273" s="170">
        <v>132329000</v>
      </c>
      <c r="BG273" s="170">
        <v>37261000</v>
      </c>
    </row>
    <row r="274" spans="1:59" x14ac:dyDescent="0.3">
      <c r="A274" s="170" t="s">
        <v>286</v>
      </c>
      <c r="B274" s="170" t="s">
        <v>287</v>
      </c>
      <c r="C274" s="170" t="s">
        <v>826</v>
      </c>
      <c r="D274" s="170" t="s">
        <v>827</v>
      </c>
      <c r="AL274" s="170">
        <v>0</v>
      </c>
      <c r="AM274" s="170">
        <v>0</v>
      </c>
      <c r="AN274" s="170">
        <v>0</v>
      </c>
      <c r="AO274" s="170">
        <v>0</v>
      </c>
      <c r="AP274" s="170">
        <v>0</v>
      </c>
      <c r="AQ274" s="170">
        <v>0</v>
      </c>
      <c r="AR274" s="170">
        <v>0</v>
      </c>
      <c r="AS274" s="170">
        <v>0</v>
      </c>
      <c r="AT274" s="170">
        <v>0</v>
      </c>
      <c r="AU274" s="170">
        <v>0</v>
      </c>
      <c r="AV274" s="170">
        <v>0</v>
      </c>
      <c r="AW274" s="170">
        <v>0</v>
      </c>
      <c r="AX274" s="170">
        <v>0</v>
      </c>
      <c r="AY274" s="170">
        <v>0</v>
      </c>
      <c r="AZ274" s="170">
        <v>0</v>
      </c>
      <c r="BA274" s="170">
        <v>0</v>
      </c>
      <c r="BB274" s="170">
        <v>0</v>
      </c>
      <c r="BC274" s="170">
        <v>0</v>
      </c>
      <c r="BD274" s="170">
        <v>0</v>
      </c>
      <c r="BE274" s="170">
        <v>0</v>
      </c>
      <c r="BF274" s="170">
        <v>0</v>
      </c>
      <c r="BG274" s="170">
        <v>0</v>
      </c>
    </row>
    <row r="275" spans="1:59" x14ac:dyDescent="0.3">
      <c r="A275" s="170" t="s">
        <v>286</v>
      </c>
      <c r="B275" s="170" t="s">
        <v>287</v>
      </c>
      <c r="C275" s="170" t="s">
        <v>828</v>
      </c>
      <c r="D275" s="170" t="s">
        <v>829</v>
      </c>
      <c r="AL275" s="170">
        <v>115927000</v>
      </c>
      <c r="AM275" s="170">
        <v>51339000</v>
      </c>
      <c r="AN275" s="170">
        <v>2226000</v>
      </c>
      <c r="AO275" s="170">
        <v>41081000</v>
      </c>
      <c r="AP275" s="170">
        <v>48993000</v>
      </c>
      <c r="AQ275" s="170">
        <v>9313000</v>
      </c>
      <c r="AR275" s="170">
        <v>-6806000</v>
      </c>
      <c r="AS275" s="170">
        <v>-22237000</v>
      </c>
      <c r="AT275" s="170">
        <v>-27580000</v>
      </c>
      <c r="AU275" s="170">
        <v>-33083000</v>
      </c>
      <c r="AV275" s="170">
        <v>-31991000</v>
      </c>
      <c r="AW275" s="170">
        <v>-24610000</v>
      </c>
      <c r="AX275" s="170">
        <v>-32674000</v>
      </c>
      <c r="AY275" s="170">
        <v>-16019000</v>
      </c>
      <c r="AZ275" s="170">
        <v>-11781000</v>
      </c>
      <c r="BA275" s="170">
        <v>-866000</v>
      </c>
      <c r="BB275" s="170">
        <v>213481000</v>
      </c>
      <c r="BC275" s="170">
        <v>35705000</v>
      </c>
      <c r="BD275" s="170">
        <v>2349890000</v>
      </c>
      <c r="BE275" s="170">
        <v>-436604000</v>
      </c>
      <c r="BF275" s="170">
        <v>1065599000</v>
      </c>
      <c r="BG275" s="170">
        <v>-107629000</v>
      </c>
    </row>
    <row r="276" spans="1:59" x14ac:dyDescent="0.3">
      <c r="A276" s="170" t="s">
        <v>286</v>
      </c>
      <c r="B276" s="170" t="s">
        <v>287</v>
      </c>
      <c r="C276" s="170" t="s">
        <v>830</v>
      </c>
      <c r="D276" s="170" t="s">
        <v>831</v>
      </c>
      <c r="AL276" s="170">
        <v>0</v>
      </c>
      <c r="AM276" s="170">
        <v>0</v>
      </c>
      <c r="AN276" s="170">
        <v>0</v>
      </c>
      <c r="AO276" s="170">
        <v>0</v>
      </c>
      <c r="AP276" s="170">
        <v>0</v>
      </c>
      <c r="AQ276" s="170">
        <v>0</v>
      </c>
      <c r="AR276" s="170">
        <v>0</v>
      </c>
      <c r="AS276" s="170">
        <v>0</v>
      </c>
      <c r="AT276" s="170">
        <v>0</v>
      </c>
      <c r="AU276" s="170">
        <v>0</v>
      </c>
      <c r="AV276" s="170">
        <v>0</v>
      </c>
      <c r="AW276" s="170">
        <v>0</v>
      </c>
      <c r="AX276" s="170">
        <v>0</v>
      </c>
      <c r="AY276" s="170">
        <v>0</v>
      </c>
      <c r="AZ276" s="170">
        <v>0</v>
      </c>
      <c r="BA276" s="170">
        <v>0</v>
      </c>
      <c r="BB276" s="170">
        <v>0</v>
      </c>
      <c r="BC276" s="170">
        <v>0</v>
      </c>
      <c r="BD276" s="170">
        <v>1240000000</v>
      </c>
      <c r="BE276" s="170">
        <v>440000000</v>
      </c>
      <c r="BF276" s="170">
        <v>880000000</v>
      </c>
      <c r="BG276" s="170">
        <v>-264828000</v>
      </c>
    </row>
    <row r="277" spans="1:59" x14ac:dyDescent="0.3">
      <c r="A277" s="170" t="s">
        <v>286</v>
      </c>
      <c r="B277" s="170" t="s">
        <v>287</v>
      </c>
      <c r="C277" s="170" t="s">
        <v>832</v>
      </c>
      <c r="D277" s="170" t="s">
        <v>833</v>
      </c>
      <c r="AL277" s="170">
        <v>111696000</v>
      </c>
      <c r="AM277" s="170">
        <v>-54404000</v>
      </c>
      <c r="AN277" s="170">
        <v>-26509000</v>
      </c>
      <c r="AO277" s="170">
        <v>0</v>
      </c>
      <c r="AP277" s="170">
        <v>0</v>
      </c>
      <c r="AQ277" s="170">
        <v>10000</v>
      </c>
      <c r="AR277" s="170">
        <v>0</v>
      </c>
      <c r="AS277" s="170">
        <v>-2953000</v>
      </c>
      <c r="AT277" s="170">
        <v>-2985000</v>
      </c>
      <c r="AU277" s="170">
        <v>-5667000</v>
      </c>
      <c r="AV277" s="170">
        <v>-6785000</v>
      </c>
      <c r="AW277" s="170">
        <v>0</v>
      </c>
      <c r="AX277" s="170">
        <v>-14949000</v>
      </c>
      <c r="AY277" s="170">
        <v>0</v>
      </c>
      <c r="AZ277" s="170">
        <v>0</v>
      </c>
      <c r="BA277" s="170">
        <v>0</v>
      </c>
      <c r="BB277" s="170">
        <v>0</v>
      </c>
      <c r="BC277" s="170">
        <v>0</v>
      </c>
      <c r="BD277" s="170">
        <v>2323678000</v>
      </c>
      <c r="BE277" s="170">
        <v>-543384000</v>
      </c>
      <c r="BF277" s="170">
        <v>933270000</v>
      </c>
      <c r="BG277" s="170">
        <v>-145131000</v>
      </c>
    </row>
    <row r="278" spans="1:59" x14ac:dyDescent="0.3">
      <c r="A278" s="170" t="s">
        <v>286</v>
      </c>
      <c r="B278" s="170" t="s">
        <v>287</v>
      </c>
      <c r="C278" s="170" t="s">
        <v>834</v>
      </c>
      <c r="D278" s="170" t="s">
        <v>835</v>
      </c>
      <c r="AL278" s="170">
        <v>0</v>
      </c>
      <c r="AM278" s="170">
        <v>0</v>
      </c>
      <c r="AN278" s="170">
        <v>0</v>
      </c>
      <c r="AO278" s="170">
        <v>0</v>
      </c>
      <c r="AP278" s="170">
        <v>0</v>
      </c>
      <c r="AQ278" s="170">
        <v>0</v>
      </c>
      <c r="AR278" s="170">
        <v>0</v>
      </c>
      <c r="AS278" s="170">
        <v>0</v>
      </c>
      <c r="AT278" s="170">
        <v>0</v>
      </c>
      <c r="AU278" s="170">
        <v>0</v>
      </c>
      <c r="AV278" s="170">
        <v>0</v>
      </c>
      <c r="AW278" s="170">
        <v>0</v>
      </c>
      <c r="AX278" s="170">
        <v>0</v>
      </c>
      <c r="AY278" s="170">
        <v>0</v>
      </c>
      <c r="AZ278" s="170">
        <v>0</v>
      </c>
      <c r="BA278" s="170">
        <v>0</v>
      </c>
      <c r="BB278" s="170">
        <v>0</v>
      </c>
      <c r="BC278" s="170">
        <v>0</v>
      </c>
      <c r="BD278" s="170">
        <v>0</v>
      </c>
      <c r="BE278" s="170">
        <v>0</v>
      </c>
      <c r="BF278" s="170">
        <v>0</v>
      </c>
      <c r="BG278" s="170">
        <v>0</v>
      </c>
    </row>
    <row r="279" spans="1:59" x14ac:dyDescent="0.3">
      <c r="A279" s="170" t="s">
        <v>286</v>
      </c>
      <c r="B279" s="170" t="s">
        <v>287</v>
      </c>
      <c r="C279" s="170" t="s">
        <v>836</v>
      </c>
      <c r="D279" s="170" t="s">
        <v>837</v>
      </c>
      <c r="AL279" s="170">
        <v>0</v>
      </c>
      <c r="AM279" s="170">
        <v>0</v>
      </c>
      <c r="AN279" s="170">
        <v>0</v>
      </c>
      <c r="AO279" s="170">
        <v>0</v>
      </c>
      <c r="AP279" s="170">
        <v>0</v>
      </c>
      <c r="AQ279" s="170">
        <v>0</v>
      </c>
      <c r="AR279" s="170">
        <v>0</v>
      </c>
      <c r="AS279" s="170">
        <v>0</v>
      </c>
      <c r="AT279" s="170">
        <v>0</v>
      </c>
      <c r="AU279" s="170">
        <v>0</v>
      </c>
      <c r="AV279" s="170">
        <v>5400000</v>
      </c>
      <c r="AW279" s="170">
        <v>28600000</v>
      </c>
      <c r="AX279" s="170">
        <v>22666667.280000001</v>
      </c>
      <c r="AY279" s="170">
        <v>-384848.21</v>
      </c>
      <c r="AZ279" s="170">
        <v>-18523885.52</v>
      </c>
      <c r="BA279" s="170">
        <v>-11978354.76</v>
      </c>
      <c r="BB279" s="170">
        <v>-2978354.86</v>
      </c>
      <c r="BC279" s="170">
        <v>20821583.870000001</v>
      </c>
      <c r="BD279" s="170">
        <v>2958517.2</v>
      </c>
      <c r="BE279" s="170">
        <v>17481908.48</v>
      </c>
      <c r="BF279" s="170">
        <v>5600314</v>
      </c>
      <c r="BG279" s="170">
        <v>-5193838</v>
      </c>
    </row>
    <row r="280" spans="1:59" x14ac:dyDescent="0.3">
      <c r="A280" s="170" t="s">
        <v>286</v>
      </c>
      <c r="B280" s="170" t="s">
        <v>287</v>
      </c>
      <c r="C280" s="170" t="s">
        <v>838</v>
      </c>
      <c r="D280" s="170" t="s">
        <v>839</v>
      </c>
      <c r="AL280" s="170">
        <v>211986000</v>
      </c>
      <c r="AM280" s="170">
        <v>151581000</v>
      </c>
      <c r="AN280" s="170">
        <v>41598000</v>
      </c>
      <c r="AO280" s="170">
        <v>31724000</v>
      </c>
      <c r="AP280" s="170">
        <v>35932000</v>
      </c>
      <c r="AQ280" s="170">
        <v>86638000</v>
      </c>
      <c r="AR280" s="170">
        <v>-23959000</v>
      </c>
      <c r="AS280" s="170">
        <v>-25883000</v>
      </c>
      <c r="AT280" s="170">
        <v>-18786000</v>
      </c>
      <c r="AU280" s="170">
        <v>32349000</v>
      </c>
      <c r="AV280" s="170">
        <v>-28620000</v>
      </c>
      <c r="AW280" s="170">
        <v>96649000</v>
      </c>
      <c r="AX280" s="170">
        <v>96026000</v>
      </c>
      <c r="AY280" s="170">
        <v>3249000</v>
      </c>
      <c r="AZ280" s="170">
        <v>1500513000</v>
      </c>
      <c r="BA280" s="170">
        <v>1468099000</v>
      </c>
      <c r="BB280" s="170">
        <v>1156785000</v>
      </c>
      <c r="BC280" s="170">
        <v>1472256000</v>
      </c>
      <c r="BD280" s="170">
        <v>2658712000</v>
      </c>
      <c r="BE280" s="170">
        <v>-1501532000</v>
      </c>
      <c r="BF280" s="170">
        <v>1224121000</v>
      </c>
      <c r="BG280" s="170">
        <v>2152534000</v>
      </c>
    </row>
    <row r="281" spans="1:59" x14ac:dyDescent="0.3">
      <c r="A281" s="170" t="s">
        <v>286</v>
      </c>
      <c r="B281" s="170" t="s">
        <v>287</v>
      </c>
      <c r="C281" s="170" t="s">
        <v>840</v>
      </c>
      <c r="D281" s="170" t="s">
        <v>841</v>
      </c>
      <c r="AL281" s="170">
        <v>0</v>
      </c>
      <c r="AM281" s="170">
        <v>0</v>
      </c>
      <c r="AN281" s="170">
        <v>0</v>
      </c>
      <c r="AO281" s="170">
        <v>0</v>
      </c>
      <c r="AP281" s="170">
        <v>0</v>
      </c>
      <c r="AQ281" s="170">
        <v>0</v>
      </c>
      <c r="AR281" s="170">
        <v>0</v>
      </c>
      <c r="AS281" s="170">
        <v>0</v>
      </c>
      <c r="AT281" s="170">
        <v>0</v>
      </c>
      <c r="AU281" s="170">
        <v>0</v>
      </c>
      <c r="AV281" s="170">
        <v>0</v>
      </c>
      <c r="AW281" s="170">
        <v>0</v>
      </c>
      <c r="AX281" s="170">
        <v>0</v>
      </c>
      <c r="AY281" s="170">
        <v>0</v>
      </c>
      <c r="AZ281" s="170">
        <v>19397000</v>
      </c>
      <c r="BA281" s="170">
        <v>0</v>
      </c>
      <c r="BB281" s="170">
        <v>0</v>
      </c>
      <c r="BC281" s="170">
        <v>1000000000</v>
      </c>
      <c r="BD281" s="170">
        <v>780603000</v>
      </c>
      <c r="BE281" s="170">
        <v>0</v>
      </c>
      <c r="BF281" s="170">
        <v>0</v>
      </c>
      <c r="BG281" s="170">
        <v>0</v>
      </c>
    </row>
    <row r="282" spans="1:59" x14ac:dyDescent="0.3">
      <c r="A282" s="170" t="s">
        <v>286</v>
      </c>
      <c r="B282" s="170" t="s">
        <v>287</v>
      </c>
      <c r="C282" s="170" t="s">
        <v>842</v>
      </c>
      <c r="D282" s="170" t="s">
        <v>843</v>
      </c>
      <c r="AL282" s="170">
        <v>0</v>
      </c>
      <c r="AM282" s="170">
        <v>23287000</v>
      </c>
      <c r="AN282" s="170">
        <v>19977000</v>
      </c>
      <c r="AO282" s="170">
        <v>6974000</v>
      </c>
      <c r="AP282" s="170">
        <v>-489000</v>
      </c>
      <c r="AQ282" s="170">
        <v>9383000</v>
      </c>
      <c r="AR282" s="170">
        <v>-5686000</v>
      </c>
      <c r="AS282" s="170">
        <v>19996000</v>
      </c>
      <c r="AT282" s="170">
        <v>-8718000</v>
      </c>
      <c r="AU282" s="170">
        <v>14732000</v>
      </c>
      <c r="AV282" s="170">
        <v>-18216000</v>
      </c>
      <c r="AW282" s="170">
        <v>-13330000</v>
      </c>
      <c r="AX282" s="170">
        <v>19919000</v>
      </c>
      <c r="AY282" s="170">
        <v>39209000</v>
      </c>
      <c r="AZ282" s="170">
        <v>1094825000</v>
      </c>
      <c r="BA282" s="170">
        <v>565660000</v>
      </c>
      <c r="BB282" s="170">
        <v>-322851000</v>
      </c>
      <c r="BC282" s="170">
        <v>-232433000</v>
      </c>
      <c r="BD282" s="170">
        <v>-812248000</v>
      </c>
      <c r="BE282" s="170">
        <v>1085260000</v>
      </c>
      <c r="BF282" s="170">
        <v>829340000</v>
      </c>
      <c r="BG282" s="170">
        <v>-555320000</v>
      </c>
    </row>
    <row r="283" spans="1:59" x14ac:dyDescent="0.3">
      <c r="A283" s="170" t="s">
        <v>286</v>
      </c>
      <c r="B283" s="170" t="s">
        <v>287</v>
      </c>
      <c r="C283" s="170" t="s">
        <v>844</v>
      </c>
      <c r="D283" s="170" t="s">
        <v>845</v>
      </c>
      <c r="AL283" s="170">
        <v>114880000</v>
      </c>
      <c r="AM283" s="170">
        <v>113170000</v>
      </c>
      <c r="AN283" s="170">
        <v>103388000</v>
      </c>
      <c r="AO283" s="170">
        <v>343000</v>
      </c>
      <c r="AP283" s="170">
        <v>-28038000</v>
      </c>
      <c r="AQ283" s="170">
        <v>-6353000</v>
      </c>
      <c r="AR283" s="170">
        <v>-1732000</v>
      </c>
      <c r="AS283" s="170">
        <v>70341000</v>
      </c>
      <c r="AT283" s="170">
        <v>196243000</v>
      </c>
      <c r="AU283" s="170">
        <v>166196000</v>
      </c>
      <c r="AV283" s="170">
        <v>-9363000</v>
      </c>
      <c r="AW283" s="170">
        <v>-26893000</v>
      </c>
      <c r="AX283" s="170">
        <v>42121000</v>
      </c>
      <c r="AY283" s="170">
        <v>247960000</v>
      </c>
      <c r="AZ283" s="170">
        <v>1357009000</v>
      </c>
      <c r="BA283" s="170">
        <v>987850000</v>
      </c>
      <c r="BB283" s="170">
        <v>-447615000</v>
      </c>
      <c r="BC283" s="170">
        <v>80989000</v>
      </c>
      <c r="BD283" s="170">
        <v>-372553000</v>
      </c>
      <c r="BE283" s="170">
        <v>1631712000</v>
      </c>
      <c r="BF283" s="170">
        <v>1512438000</v>
      </c>
      <c r="BG283" s="170">
        <v>148194000</v>
      </c>
    </row>
    <row r="284" spans="1:59" x14ac:dyDescent="0.3">
      <c r="A284" s="170" t="s">
        <v>286</v>
      </c>
      <c r="B284" s="170" t="s">
        <v>287</v>
      </c>
      <c r="C284" s="170" t="s">
        <v>846</v>
      </c>
      <c r="D284" s="170" t="s">
        <v>847</v>
      </c>
      <c r="AL284" s="170">
        <v>0</v>
      </c>
      <c r="AM284" s="170">
        <v>0</v>
      </c>
      <c r="AN284" s="170">
        <v>0</v>
      </c>
      <c r="AO284" s="170">
        <v>0</v>
      </c>
      <c r="AP284" s="170">
        <v>0</v>
      </c>
      <c r="AQ284" s="170">
        <v>0</v>
      </c>
      <c r="AR284" s="170">
        <v>0</v>
      </c>
      <c r="AS284" s="170">
        <v>0</v>
      </c>
      <c r="AT284" s="170">
        <v>0</v>
      </c>
      <c r="AU284" s="170">
        <v>0</v>
      </c>
      <c r="AV284" s="170">
        <v>0</v>
      </c>
      <c r="AW284" s="170">
        <v>0</v>
      </c>
      <c r="AX284" s="170">
        <v>0</v>
      </c>
      <c r="AY284" s="170">
        <v>0</v>
      </c>
      <c r="AZ284" s="170">
        <v>0</v>
      </c>
      <c r="BA284" s="170">
        <v>0</v>
      </c>
      <c r="BB284" s="170">
        <v>0</v>
      </c>
      <c r="BC284" s="170">
        <v>0</v>
      </c>
      <c r="BD284" s="170">
        <v>0</v>
      </c>
      <c r="BE284" s="170">
        <v>0</v>
      </c>
      <c r="BF284" s="170">
        <v>0</v>
      </c>
      <c r="BG284" s="170">
        <v>0</v>
      </c>
    </row>
    <row r="285" spans="1:59" x14ac:dyDescent="0.3">
      <c r="A285" s="170" t="s">
        <v>286</v>
      </c>
      <c r="B285" s="170" t="s">
        <v>287</v>
      </c>
      <c r="C285" s="170" t="s">
        <v>848</v>
      </c>
      <c r="D285" s="170" t="s">
        <v>849</v>
      </c>
      <c r="AL285" s="170">
        <v>0</v>
      </c>
      <c r="AM285" s="170">
        <v>0</v>
      </c>
      <c r="AN285" s="170">
        <v>0</v>
      </c>
      <c r="AO285" s="170">
        <v>0</v>
      </c>
      <c r="AP285" s="170">
        <v>0</v>
      </c>
      <c r="AQ285" s="170">
        <v>0</v>
      </c>
      <c r="AR285" s="170">
        <v>0</v>
      </c>
      <c r="AS285" s="170">
        <v>34525000</v>
      </c>
      <c r="AT285" s="170">
        <v>188805000</v>
      </c>
      <c r="AU285" s="170">
        <v>172766000</v>
      </c>
      <c r="AV285" s="170">
        <v>50952000</v>
      </c>
      <c r="AW285" s="170">
        <v>49978000</v>
      </c>
      <c r="AX285" s="170">
        <v>61219000</v>
      </c>
      <c r="AY285" s="170">
        <v>216335000</v>
      </c>
      <c r="AZ285" s="170">
        <v>310616000</v>
      </c>
      <c r="BA285" s="170">
        <v>466405000</v>
      </c>
      <c r="BB285" s="170">
        <v>-105009000</v>
      </c>
      <c r="BC285" s="170">
        <v>329142000</v>
      </c>
      <c r="BD285" s="170">
        <v>450300000</v>
      </c>
      <c r="BE285" s="170">
        <v>556397000</v>
      </c>
      <c r="BF285" s="170">
        <v>692617000</v>
      </c>
      <c r="BG285" s="170">
        <v>703308000</v>
      </c>
    </row>
    <row r="286" spans="1:59" x14ac:dyDescent="0.3">
      <c r="A286" s="170" t="s">
        <v>286</v>
      </c>
      <c r="B286" s="170" t="s">
        <v>287</v>
      </c>
      <c r="C286" s="170" t="s">
        <v>850</v>
      </c>
      <c r="D286" s="170" t="s">
        <v>851</v>
      </c>
      <c r="AL286" s="170">
        <v>114880000</v>
      </c>
      <c r="AM286" s="170">
        <v>89883000</v>
      </c>
      <c r="AN286" s="170">
        <v>83411000</v>
      </c>
      <c r="AO286" s="170">
        <v>-6631000</v>
      </c>
      <c r="AP286" s="170">
        <v>-27549000</v>
      </c>
      <c r="AQ286" s="170">
        <v>-15736000</v>
      </c>
      <c r="AR286" s="170">
        <v>3954000</v>
      </c>
      <c r="AS286" s="170">
        <v>15820000</v>
      </c>
      <c r="AT286" s="170">
        <v>16156000</v>
      </c>
      <c r="AU286" s="170">
        <v>-21302000</v>
      </c>
      <c r="AV286" s="170">
        <v>-42099000</v>
      </c>
      <c r="AW286" s="170">
        <v>-63541000</v>
      </c>
      <c r="AX286" s="170">
        <v>-39017000</v>
      </c>
      <c r="AY286" s="170">
        <v>-7584000</v>
      </c>
      <c r="AZ286" s="170">
        <v>-48432000</v>
      </c>
      <c r="BA286" s="170">
        <v>-44215000</v>
      </c>
      <c r="BB286" s="170">
        <v>-19755000</v>
      </c>
      <c r="BC286" s="170">
        <v>-15720000</v>
      </c>
      <c r="BD286" s="170">
        <v>-10605000</v>
      </c>
      <c r="BE286" s="170">
        <v>-9945000</v>
      </c>
      <c r="BF286" s="170">
        <v>-9519000</v>
      </c>
      <c r="BG286" s="170">
        <v>206000</v>
      </c>
    </row>
    <row r="287" spans="1:59" x14ac:dyDescent="0.3">
      <c r="A287" s="170" t="s">
        <v>286</v>
      </c>
      <c r="B287" s="170" t="s">
        <v>287</v>
      </c>
      <c r="C287" s="170" t="s">
        <v>852</v>
      </c>
      <c r="D287" s="170" t="s">
        <v>853</v>
      </c>
      <c r="AL287" s="170">
        <v>114880000</v>
      </c>
      <c r="AM287" s="170">
        <v>113170000</v>
      </c>
      <c r="AN287" s="170">
        <v>103388000</v>
      </c>
      <c r="AO287" s="170">
        <v>343000</v>
      </c>
      <c r="AP287" s="170">
        <v>-28038000</v>
      </c>
      <c r="AQ287" s="170">
        <v>-6353000</v>
      </c>
      <c r="AR287" s="170">
        <v>-1732000</v>
      </c>
      <c r="AS287" s="170">
        <v>35816000</v>
      </c>
      <c r="AT287" s="170">
        <v>7438000</v>
      </c>
      <c r="AU287" s="170">
        <v>-6570000</v>
      </c>
      <c r="AV287" s="170">
        <v>-60315000</v>
      </c>
      <c r="AW287" s="170">
        <v>-76871000</v>
      </c>
      <c r="AX287" s="170">
        <v>-19098000</v>
      </c>
      <c r="AY287" s="170">
        <v>31625000</v>
      </c>
      <c r="AZ287" s="170">
        <v>1065790000</v>
      </c>
      <c r="BA287" s="170">
        <v>521445000</v>
      </c>
      <c r="BB287" s="170">
        <v>-342606000</v>
      </c>
      <c r="BC287" s="170">
        <v>751847000</v>
      </c>
      <c r="BD287" s="170">
        <v>-42250000</v>
      </c>
      <c r="BE287" s="170">
        <v>1075315000</v>
      </c>
      <c r="BF287" s="170">
        <v>819821000</v>
      </c>
      <c r="BG287" s="170">
        <v>-555114000</v>
      </c>
    </row>
    <row r="288" spans="1:59" x14ac:dyDescent="0.3">
      <c r="A288" s="170" t="s">
        <v>286</v>
      </c>
      <c r="B288" s="170" t="s">
        <v>287</v>
      </c>
      <c r="C288" s="170" t="s">
        <v>854</v>
      </c>
      <c r="D288" s="170" t="s">
        <v>855</v>
      </c>
      <c r="AL288" s="170">
        <v>0</v>
      </c>
      <c r="AM288" s="170">
        <v>0</v>
      </c>
      <c r="AN288" s="170">
        <v>0</v>
      </c>
      <c r="AO288" s="170">
        <v>0</v>
      </c>
      <c r="AP288" s="170">
        <v>0</v>
      </c>
      <c r="AQ288" s="170">
        <v>0</v>
      </c>
      <c r="AR288" s="170">
        <v>0</v>
      </c>
      <c r="AS288" s="170">
        <v>0</v>
      </c>
      <c r="AT288" s="170">
        <v>0</v>
      </c>
      <c r="AU288" s="170">
        <v>0</v>
      </c>
      <c r="AV288" s="170">
        <v>0</v>
      </c>
      <c r="AW288" s="170">
        <v>0</v>
      </c>
      <c r="AX288" s="170">
        <v>0</v>
      </c>
      <c r="AY288" s="170">
        <v>0</v>
      </c>
      <c r="AZ288" s="170">
        <v>0</v>
      </c>
      <c r="BA288" s="170">
        <v>0</v>
      </c>
      <c r="BB288" s="170">
        <v>0</v>
      </c>
      <c r="BC288" s="170">
        <v>0</v>
      </c>
      <c r="BD288" s="170">
        <v>0</v>
      </c>
      <c r="BE288" s="170">
        <v>0</v>
      </c>
      <c r="BF288" s="170">
        <v>0</v>
      </c>
      <c r="BG288" s="170">
        <v>0</v>
      </c>
    </row>
    <row r="289" spans="1:59" x14ac:dyDescent="0.3">
      <c r="A289" s="170" t="s">
        <v>286</v>
      </c>
      <c r="B289" s="170" t="s">
        <v>287</v>
      </c>
      <c r="C289" s="170" t="s">
        <v>856</v>
      </c>
      <c r="D289" s="170" t="s">
        <v>857</v>
      </c>
      <c r="AL289" s="170">
        <v>4131000</v>
      </c>
      <c r="AM289" s="170">
        <v>5601000</v>
      </c>
      <c r="AN289" s="170">
        <v>17507000</v>
      </c>
      <c r="AO289" s="170">
        <v>27200000</v>
      </c>
      <c r="AP289" s="170">
        <v>35650000</v>
      </c>
      <c r="AQ289" s="170">
        <v>5736000</v>
      </c>
      <c r="AR289" s="170">
        <v>-8073000</v>
      </c>
      <c r="AS289" s="170">
        <v>-10530000</v>
      </c>
      <c r="AT289" s="170">
        <v>-17270000</v>
      </c>
      <c r="AU289" s="170">
        <v>-17628000</v>
      </c>
      <c r="AV289" s="170">
        <v>-10858000</v>
      </c>
      <c r="AW289" s="170">
        <v>-11098000</v>
      </c>
      <c r="AX289" s="170">
        <v>-8800000</v>
      </c>
      <c r="AY289" s="170">
        <v>-5735000</v>
      </c>
      <c r="AZ289" s="170">
        <v>-3112000</v>
      </c>
      <c r="BA289" s="170">
        <v>0</v>
      </c>
      <c r="BB289" s="170">
        <v>0</v>
      </c>
      <c r="BC289" s="170">
        <v>0</v>
      </c>
      <c r="BD289" s="170">
        <v>0</v>
      </c>
      <c r="BE289" s="170">
        <v>0</v>
      </c>
      <c r="BF289" s="170">
        <v>0</v>
      </c>
      <c r="BG289" s="170">
        <v>241000</v>
      </c>
    </row>
    <row r="290" spans="1:59" x14ac:dyDescent="0.3">
      <c r="A290" s="170" t="s">
        <v>286</v>
      </c>
      <c r="B290" s="170" t="s">
        <v>287</v>
      </c>
      <c r="C290" s="170" t="s">
        <v>858</v>
      </c>
      <c r="D290" s="170" t="s">
        <v>859</v>
      </c>
      <c r="AX290" s="170">
        <v>110000</v>
      </c>
      <c r="AY290" s="170">
        <v>30000</v>
      </c>
      <c r="AZ290" s="170">
        <v>130000</v>
      </c>
      <c r="BA290" s="170">
        <v>110000</v>
      </c>
      <c r="BB290" s="170">
        <v>260000</v>
      </c>
      <c r="BC290" s="170">
        <v>170000</v>
      </c>
      <c r="BD290" s="170">
        <v>240000</v>
      </c>
      <c r="BE290" s="170">
        <v>200000</v>
      </c>
      <c r="BF290" s="170">
        <v>140000</v>
      </c>
      <c r="BG290" s="170">
        <v>80000</v>
      </c>
    </row>
    <row r="291" spans="1:59" x14ac:dyDescent="0.3">
      <c r="A291" s="170" t="s">
        <v>286</v>
      </c>
      <c r="B291" s="170" t="s">
        <v>287</v>
      </c>
      <c r="C291" s="170" t="s">
        <v>860</v>
      </c>
      <c r="D291" s="170" t="s">
        <v>861</v>
      </c>
      <c r="AL291" s="170">
        <v>460000</v>
      </c>
      <c r="AM291" s="170">
        <v>30000</v>
      </c>
      <c r="AN291" s="170">
        <v>340000</v>
      </c>
      <c r="AO291" s="170">
        <v>160000</v>
      </c>
      <c r="AP291" s="170">
        <v>10000</v>
      </c>
      <c r="AQ291" s="170">
        <v>30000</v>
      </c>
      <c r="AV291" s="170">
        <v>670000</v>
      </c>
      <c r="AW291" s="170">
        <v>600000</v>
      </c>
      <c r="AX291" s="170">
        <v>790000</v>
      </c>
      <c r="AY291" s="170">
        <v>640000</v>
      </c>
      <c r="AZ291" s="170">
        <v>690000</v>
      </c>
      <c r="BA291" s="170">
        <v>560000</v>
      </c>
      <c r="BB291" s="170">
        <v>730000</v>
      </c>
      <c r="BC291" s="170">
        <v>860000</v>
      </c>
      <c r="BD291" s="170">
        <v>670000</v>
      </c>
      <c r="BE291" s="170">
        <v>900000</v>
      </c>
      <c r="BF291" s="170">
        <v>990000</v>
      </c>
      <c r="BG291" s="170">
        <v>950000</v>
      </c>
    </row>
    <row r="292" spans="1:59" x14ac:dyDescent="0.3">
      <c r="A292" s="170" t="s">
        <v>286</v>
      </c>
      <c r="B292" s="170" t="s">
        <v>287</v>
      </c>
      <c r="C292" s="170" t="s">
        <v>862</v>
      </c>
      <c r="D292" s="170" t="s">
        <v>863</v>
      </c>
      <c r="AN292" s="170">
        <v>110000</v>
      </c>
      <c r="AO292" s="170">
        <v>460000</v>
      </c>
      <c r="AP292" s="170">
        <v>650000</v>
      </c>
      <c r="AQ292" s="170">
        <v>580000</v>
      </c>
      <c r="AR292" s="170">
        <v>520000</v>
      </c>
      <c r="AS292" s="170">
        <v>590000</v>
      </c>
      <c r="AT292" s="170">
        <v>680000</v>
      </c>
      <c r="AU292" s="170">
        <v>730000</v>
      </c>
      <c r="AV292" s="170">
        <v>690000</v>
      </c>
      <c r="AW292" s="170">
        <v>880000</v>
      </c>
      <c r="AX292" s="170">
        <v>240000</v>
      </c>
      <c r="AY292" s="170">
        <v>650000</v>
      </c>
      <c r="AZ292" s="170">
        <v>760000</v>
      </c>
      <c r="BA292" s="170">
        <v>620000</v>
      </c>
      <c r="BB292" s="170">
        <v>440000</v>
      </c>
      <c r="BC292" s="170">
        <v>310000</v>
      </c>
    </row>
    <row r="293" spans="1:59" x14ac:dyDescent="0.3">
      <c r="A293" s="170" t="s">
        <v>286</v>
      </c>
      <c r="B293" s="170" t="s">
        <v>287</v>
      </c>
      <c r="C293" s="170" t="s">
        <v>864</v>
      </c>
      <c r="D293" s="170" t="s">
        <v>865</v>
      </c>
      <c r="AL293" s="170">
        <v>30000</v>
      </c>
      <c r="AM293" s="170">
        <v>160000</v>
      </c>
      <c r="AN293" s="170">
        <v>650000</v>
      </c>
      <c r="AO293" s="170">
        <v>660000</v>
      </c>
      <c r="AP293" s="170">
        <v>600000</v>
      </c>
      <c r="AQ293" s="170">
        <v>700000</v>
      </c>
      <c r="AR293" s="170">
        <v>480000</v>
      </c>
      <c r="AS293" s="170">
        <v>450000</v>
      </c>
      <c r="AT293" s="170">
        <v>310000</v>
      </c>
      <c r="AU293" s="170">
        <v>220000</v>
      </c>
      <c r="AV293" s="170">
        <v>390000</v>
      </c>
      <c r="AW293" s="170">
        <v>550000</v>
      </c>
      <c r="AX293" s="170">
        <v>590000</v>
      </c>
      <c r="AY293" s="170">
        <v>830000</v>
      </c>
      <c r="AZ293" s="170">
        <v>760000</v>
      </c>
      <c r="BA293" s="170">
        <v>1650000</v>
      </c>
      <c r="BB293" s="170">
        <v>850000</v>
      </c>
      <c r="BC293" s="170">
        <v>840000</v>
      </c>
      <c r="BD293" s="170">
        <v>250000</v>
      </c>
      <c r="BE293" s="170">
        <v>170000</v>
      </c>
      <c r="BF293" s="170">
        <v>220000</v>
      </c>
      <c r="BG293" s="170">
        <v>720000</v>
      </c>
    </row>
    <row r="294" spans="1:59" x14ac:dyDescent="0.3">
      <c r="A294" s="170" t="s">
        <v>286</v>
      </c>
      <c r="B294" s="170" t="s">
        <v>287</v>
      </c>
      <c r="C294" s="170" t="s">
        <v>866</v>
      </c>
      <c r="D294" s="170" t="s">
        <v>867</v>
      </c>
      <c r="BC294" s="170">
        <v>90000</v>
      </c>
      <c r="BD294" s="170">
        <v>100000</v>
      </c>
      <c r="BE294" s="170">
        <v>40000</v>
      </c>
      <c r="BF294" s="170">
        <v>60000</v>
      </c>
      <c r="BG294" s="170">
        <v>30000</v>
      </c>
    </row>
    <row r="295" spans="1:59" x14ac:dyDescent="0.3">
      <c r="A295" s="170" t="s">
        <v>286</v>
      </c>
      <c r="B295" s="170" t="s">
        <v>287</v>
      </c>
      <c r="C295" s="170" t="s">
        <v>868</v>
      </c>
      <c r="D295" s="170" t="s">
        <v>869</v>
      </c>
      <c r="AM295" s="170">
        <v>10000</v>
      </c>
      <c r="AO295" s="170">
        <v>10000</v>
      </c>
      <c r="AP295" s="170">
        <v>20000</v>
      </c>
      <c r="AQ295" s="170">
        <v>40000</v>
      </c>
      <c r="AR295" s="170">
        <v>170000</v>
      </c>
      <c r="AS295" s="170">
        <v>100000</v>
      </c>
      <c r="AT295" s="170">
        <v>120000</v>
      </c>
      <c r="AU295" s="170">
        <v>180000</v>
      </c>
      <c r="AV295" s="170">
        <v>180000</v>
      </c>
      <c r="AW295" s="170">
        <v>530000</v>
      </c>
      <c r="AX295" s="170">
        <v>280000</v>
      </c>
      <c r="AY295" s="170">
        <v>280000</v>
      </c>
      <c r="AZ295" s="170">
        <v>400000</v>
      </c>
      <c r="BA295" s="170">
        <v>450000</v>
      </c>
      <c r="BB295" s="170">
        <v>580000</v>
      </c>
      <c r="BC295" s="170">
        <v>440000</v>
      </c>
      <c r="BD295" s="170">
        <v>450000</v>
      </c>
      <c r="BE295" s="170">
        <v>440000</v>
      </c>
      <c r="BF295" s="170">
        <v>320000</v>
      </c>
      <c r="BG295" s="170">
        <v>300000</v>
      </c>
    </row>
    <row r="296" spans="1:59" x14ac:dyDescent="0.3">
      <c r="A296" s="170" t="s">
        <v>286</v>
      </c>
      <c r="B296" s="170" t="s">
        <v>287</v>
      </c>
      <c r="C296" s="170" t="s">
        <v>870</v>
      </c>
      <c r="D296" s="170" t="s">
        <v>871</v>
      </c>
    </row>
    <row r="297" spans="1:59" x14ac:dyDescent="0.3">
      <c r="A297" s="170" t="s">
        <v>286</v>
      </c>
      <c r="B297" s="170" t="s">
        <v>287</v>
      </c>
      <c r="C297" s="170" t="s">
        <v>872</v>
      </c>
      <c r="D297" s="170" t="s">
        <v>873</v>
      </c>
    </row>
    <row r="298" spans="1:59" x14ac:dyDescent="0.3">
      <c r="A298" s="170" t="s">
        <v>286</v>
      </c>
      <c r="B298" s="170" t="s">
        <v>287</v>
      </c>
      <c r="C298" s="170" t="s">
        <v>874</v>
      </c>
      <c r="D298" s="170" t="s">
        <v>875</v>
      </c>
      <c r="AK298" s="170">
        <v>60000</v>
      </c>
      <c r="AL298" s="170">
        <v>170000</v>
      </c>
      <c r="AM298" s="170">
        <v>150000</v>
      </c>
      <c r="AN298" s="170">
        <v>450000</v>
      </c>
      <c r="AO298" s="170">
        <v>320000</v>
      </c>
      <c r="AP298" s="170">
        <v>490000</v>
      </c>
      <c r="AQ298" s="170">
        <v>680000</v>
      </c>
      <c r="AR298" s="170">
        <v>750000</v>
      </c>
      <c r="AS298" s="170">
        <v>840000</v>
      </c>
      <c r="AT298" s="170">
        <v>1020000</v>
      </c>
      <c r="AU298" s="170">
        <v>770000</v>
      </c>
      <c r="AV298" s="170">
        <v>490000</v>
      </c>
      <c r="AW298" s="170">
        <v>780000</v>
      </c>
      <c r="AX298" s="170">
        <v>430000</v>
      </c>
      <c r="AY298" s="170">
        <v>950000</v>
      </c>
      <c r="AZ298" s="170">
        <v>760000</v>
      </c>
      <c r="BA298" s="170">
        <v>480000</v>
      </c>
    </row>
    <row r="299" spans="1:59" x14ac:dyDescent="0.3">
      <c r="A299" s="170" t="s">
        <v>286</v>
      </c>
      <c r="B299" s="170" t="s">
        <v>287</v>
      </c>
      <c r="C299" s="170" t="s">
        <v>876</v>
      </c>
      <c r="D299" s="170" t="s">
        <v>877</v>
      </c>
    </row>
    <row r="300" spans="1:59" x14ac:dyDescent="0.3">
      <c r="A300" s="170" t="s">
        <v>286</v>
      </c>
      <c r="B300" s="170" t="s">
        <v>287</v>
      </c>
      <c r="C300" s="170" t="s">
        <v>878</v>
      </c>
      <c r="D300" s="170" t="s">
        <v>879</v>
      </c>
      <c r="BD300" s="170">
        <v>380000</v>
      </c>
      <c r="BE300" s="170">
        <v>40000</v>
      </c>
      <c r="BF300" s="170">
        <v>90000</v>
      </c>
      <c r="BG300" s="170">
        <v>170000</v>
      </c>
    </row>
    <row r="301" spans="1:59" x14ac:dyDescent="0.3">
      <c r="A301" s="170" t="s">
        <v>286</v>
      </c>
      <c r="B301" s="170" t="s">
        <v>287</v>
      </c>
      <c r="C301" s="170" t="s">
        <v>880</v>
      </c>
      <c r="D301" s="170" t="s">
        <v>881</v>
      </c>
      <c r="AL301" s="170">
        <v>96059000</v>
      </c>
      <c r="AM301" s="170">
        <v>98288000</v>
      </c>
      <c r="AN301" s="170">
        <v>29814000</v>
      </c>
      <c r="AO301" s="170">
        <v>-13784000</v>
      </c>
      <c r="AP301" s="170">
        <v>-18362000</v>
      </c>
      <c r="AQ301" s="170">
        <v>70415000</v>
      </c>
      <c r="AR301" s="170">
        <v>-22633000</v>
      </c>
      <c r="AS301" s="170">
        <v>-5270000</v>
      </c>
      <c r="AT301" s="170">
        <v>-4823000</v>
      </c>
      <c r="AU301" s="170">
        <v>59503000</v>
      </c>
      <c r="AV301" s="170">
        <v>-491000</v>
      </c>
      <c r="AW301" s="170">
        <v>112990000</v>
      </c>
      <c r="AX301" s="170">
        <v>116975000</v>
      </c>
      <c r="AY301" s="170">
        <v>-4772000</v>
      </c>
      <c r="AZ301" s="170">
        <v>1486055000</v>
      </c>
      <c r="BA301" s="170">
        <v>1312989000</v>
      </c>
      <c r="BB301" s="170">
        <v>849136000</v>
      </c>
      <c r="BC301" s="170">
        <v>1324788000</v>
      </c>
      <c r="BD301" s="170">
        <v>29248000</v>
      </c>
      <c r="BE301" s="170">
        <v>-1355068000</v>
      </c>
      <c r="BF301" s="170">
        <v>-15733000</v>
      </c>
      <c r="BG301" s="170">
        <v>2072134000</v>
      </c>
    </row>
    <row r="302" spans="1:59" x14ac:dyDescent="0.3">
      <c r="A302" s="170" t="s">
        <v>286</v>
      </c>
      <c r="B302" s="170" t="s">
        <v>287</v>
      </c>
      <c r="C302" s="170" t="s">
        <v>882</v>
      </c>
      <c r="D302" s="170" t="s">
        <v>883</v>
      </c>
      <c r="AL302" s="170">
        <v>81020000</v>
      </c>
      <c r="AM302" s="170">
        <v>29016000</v>
      </c>
      <c r="AN302" s="170">
        <v>18885000</v>
      </c>
      <c r="AO302" s="170">
        <v>8392000</v>
      </c>
      <c r="AP302" s="170">
        <v>-1760000</v>
      </c>
      <c r="AQ302" s="170">
        <v>-1829000</v>
      </c>
      <c r="AR302" s="170">
        <v>-2734000</v>
      </c>
      <c r="AS302" s="170">
        <v>-2845000</v>
      </c>
      <c r="AT302" s="170">
        <v>-4302000</v>
      </c>
      <c r="AU302" s="170">
        <v>34459000</v>
      </c>
      <c r="AV302" s="170">
        <v>6763000</v>
      </c>
      <c r="AW302" s="170">
        <v>-4248000</v>
      </c>
      <c r="AX302" s="170">
        <v>13452000</v>
      </c>
      <c r="AY302" s="170">
        <v>-6825000</v>
      </c>
      <c r="AZ302" s="170">
        <v>1489957000</v>
      </c>
      <c r="BA302" s="170">
        <v>934488000</v>
      </c>
      <c r="BB302" s="170">
        <v>455270000</v>
      </c>
      <c r="BC302" s="170">
        <v>-79716000</v>
      </c>
      <c r="BD302" s="170">
        <v>218655000</v>
      </c>
      <c r="BE302" s="170">
        <v>326919000</v>
      </c>
      <c r="BF302" s="170">
        <v>209742000</v>
      </c>
      <c r="BG302" s="170">
        <v>2160882000</v>
      </c>
    </row>
    <row r="303" spans="1:59" x14ac:dyDescent="0.3">
      <c r="A303" s="170" t="s">
        <v>286</v>
      </c>
      <c r="B303" s="170" t="s">
        <v>287</v>
      </c>
      <c r="C303" s="170" t="s">
        <v>884</v>
      </c>
      <c r="D303" s="170" t="s">
        <v>885</v>
      </c>
      <c r="AL303" s="170">
        <v>412875000</v>
      </c>
      <c r="AM303" s="170">
        <v>288730000</v>
      </c>
      <c r="AN303" s="170">
        <v>289908000</v>
      </c>
      <c r="AO303" s="170">
        <v>791353000</v>
      </c>
      <c r="AP303" s="170">
        <v>81943000</v>
      </c>
      <c r="AQ303" s="170">
        <v>140478000</v>
      </c>
      <c r="AR303" s="170">
        <v>-243970000</v>
      </c>
      <c r="AS303" s="170">
        <v>-214438000</v>
      </c>
      <c r="AT303" s="170">
        <v>110102000</v>
      </c>
      <c r="AU303" s="170">
        <v>393570000</v>
      </c>
      <c r="AV303" s="170">
        <v>179504000</v>
      </c>
      <c r="AW303" s="170">
        <v>889088000</v>
      </c>
      <c r="AX303" s="170">
        <v>515962000</v>
      </c>
      <c r="AY303" s="170">
        <v>857927000</v>
      </c>
      <c r="AZ303" s="170">
        <v>5517080000</v>
      </c>
      <c r="BA303" s="170">
        <v>2296121000</v>
      </c>
      <c r="BB303" s="170">
        <v>4724226000</v>
      </c>
      <c r="BC303" s="170">
        <v>5531457000</v>
      </c>
      <c r="BD303" s="170">
        <v>3767299000</v>
      </c>
      <c r="BE303" s="170">
        <v>-3247712000</v>
      </c>
      <c r="BF303" s="170">
        <v>2459364000</v>
      </c>
      <c r="BG303" s="170">
        <v>-1301648000</v>
      </c>
    </row>
    <row r="304" spans="1:59" x14ac:dyDescent="0.3">
      <c r="A304" s="170" t="s">
        <v>286</v>
      </c>
      <c r="B304" s="170" t="s">
        <v>287</v>
      </c>
      <c r="C304" s="170" t="s">
        <v>886</v>
      </c>
      <c r="D304" s="170" t="s">
        <v>887</v>
      </c>
      <c r="AL304" s="170">
        <v>316292000</v>
      </c>
      <c r="AM304" s="170">
        <v>242391000</v>
      </c>
      <c r="AN304" s="170">
        <v>86234000</v>
      </c>
      <c r="AO304" s="170">
        <v>-4784000</v>
      </c>
      <c r="AP304" s="170">
        <v>-43069000</v>
      </c>
      <c r="AQ304" s="170">
        <v>41143000</v>
      </c>
      <c r="AR304" s="170">
        <v>-64948000</v>
      </c>
      <c r="AS304" s="170">
        <v>7279000</v>
      </c>
      <c r="AT304" s="170">
        <v>131971000</v>
      </c>
      <c r="AU304" s="170">
        <v>162725000</v>
      </c>
      <c r="AV304" s="170">
        <v>-69865000</v>
      </c>
      <c r="AW304" s="170">
        <v>29466000</v>
      </c>
      <c r="AX304" s="170">
        <v>85569000</v>
      </c>
      <c r="AY304" s="170">
        <v>182613000</v>
      </c>
      <c r="AZ304" s="170">
        <v>2796746000</v>
      </c>
      <c r="BA304" s="170">
        <v>2219974000</v>
      </c>
      <c r="BB304" s="170">
        <v>524624000</v>
      </c>
      <c r="BC304" s="170">
        <v>2345684000</v>
      </c>
      <c r="BD304" s="170">
        <v>2495233000</v>
      </c>
      <c r="BE304" s="170">
        <v>-720369000</v>
      </c>
      <c r="BF304" s="170">
        <v>1953178000</v>
      </c>
      <c r="BG304" s="170">
        <v>1415933000</v>
      </c>
    </row>
    <row r="305" spans="1:59" x14ac:dyDescent="0.3">
      <c r="A305" s="170" t="s">
        <v>286</v>
      </c>
      <c r="B305" s="170" t="s">
        <v>287</v>
      </c>
      <c r="C305" s="170" t="s">
        <v>888</v>
      </c>
      <c r="D305" s="170" t="s">
        <v>889</v>
      </c>
      <c r="AL305" s="170">
        <v>0</v>
      </c>
      <c r="AM305" s="170">
        <v>0</v>
      </c>
      <c r="AN305" s="170">
        <v>0</v>
      </c>
      <c r="AO305" s="170">
        <v>0</v>
      </c>
      <c r="AP305" s="170">
        <v>0</v>
      </c>
      <c r="AQ305" s="170">
        <v>0</v>
      </c>
      <c r="AR305" s="170">
        <v>0</v>
      </c>
      <c r="AS305" s="170">
        <v>33522000</v>
      </c>
      <c r="AT305" s="170">
        <v>187516000</v>
      </c>
      <c r="AU305" s="170">
        <v>172559000</v>
      </c>
      <c r="AV305" s="170">
        <v>49958000</v>
      </c>
      <c r="AW305" s="170">
        <v>45363000</v>
      </c>
      <c r="AX305" s="170">
        <v>45761000</v>
      </c>
      <c r="AY305" s="170">
        <v>191291000</v>
      </c>
      <c r="AZ305" s="170">
        <v>278083000</v>
      </c>
      <c r="BA305" s="170">
        <v>410006000</v>
      </c>
      <c r="BB305" s="170">
        <v>-175814000</v>
      </c>
      <c r="BC305" s="170">
        <v>249054000</v>
      </c>
      <c r="BD305" s="170">
        <v>338800000</v>
      </c>
      <c r="BE305" s="170">
        <v>435297000</v>
      </c>
      <c r="BF305" s="170">
        <v>511961000</v>
      </c>
      <c r="BG305" s="170">
        <v>510007000</v>
      </c>
    </row>
    <row r="306" spans="1:59" x14ac:dyDescent="0.3">
      <c r="A306" s="170" t="s">
        <v>286</v>
      </c>
      <c r="B306" s="170" t="s">
        <v>287</v>
      </c>
      <c r="C306" s="170" t="s">
        <v>890</v>
      </c>
      <c r="D306" s="170" t="s">
        <v>891</v>
      </c>
      <c r="AL306" s="170">
        <v>316292000</v>
      </c>
      <c r="AM306" s="170">
        <v>242391000</v>
      </c>
      <c r="AN306" s="170">
        <v>86234000</v>
      </c>
      <c r="AO306" s="170">
        <v>-4784000</v>
      </c>
      <c r="AP306" s="170">
        <v>-43069000</v>
      </c>
      <c r="AQ306" s="170">
        <v>41143000</v>
      </c>
      <c r="AR306" s="170">
        <v>-64948000</v>
      </c>
      <c r="AS306" s="170">
        <v>-26243000</v>
      </c>
      <c r="AT306" s="170">
        <v>-55545000</v>
      </c>
      <c r="AU306" s="170">
        <v>-9834000</v>
      </c>
      <c r="AV306" s="170">
        <v>-119823000</v>
      </c>
      <c r="AW306" s="170">
        <v>-15897000</v>
      </c>
      <c r="AX306" s="170">
        <v>39808000</v>
      </c>
      <c r="AY306" s="170">
        <v>-8678000</v>
      </c>
      <c r="AZ306" s="170">
        <v>2518663000</v>
      </c>
      <c r="BA306" s="170">
        <v>1809968000</v>
      </c>
      <c r="BB306" s="170">
        <v>700438000</v>
      </c>
      <c r="BC306" s="170">
        <v>2096630000</v>
      </c>
      <c r="BD306" s="170">
        <v>2156433000</v>
      </c>
      <c r="BE306" s="170">
        <v>-1155666000</v>
      </c>
      <c r="BF306" s="170">
        <v>1441217000</v>
      </c>
      <c r="BG306" s="170">
        <v>905926000</v>
      </c>
    </row>
    <row r="307" spans="1:59" x14ac:dyDescent="0.3">
      <c r="A307" s="170" t="s">
        <v>286</v>
      </c>
      <c r="B307" s="170" t="s">
        <v>287</v>
      </c>
      <c r="C307" s="170" t="s">
        <v>892</v>
      </c>
      <c r="D307" s="170" t="s">
        <v>893</v>
      </c>
      <c r="AL307" s="170">
        <v>100000</v>
      </c>
      <c r="AM307" s="170">
        <v>98229000</v>
      </c>
      <c r="AN307" s="170">
        <v>3482000</v>
      </c>
      <c r="AO307" s="170">
        <v>5935000</v>
      </c>
      <c r="AP307" s="170">
        <v>5641000</v>
      </c>
      <c r="AQ307" s="170">
        <v>-4128000</v>
      </c>
      <c r="AR307" s="170">
        <v>-6915000</v>
      </c>
      <c r="AS307" s="170">
        <v>-14881000</v>
      </c>
      <c r="AT307" s="170">
        <v>-12302000</v>
      </c>
      <c r="AU307" s="170">
        <v>-14811000</v>
      </c>
      <c r="AV307" s="170">
        <v>-18630000</v>
      </c>
      <c r="AW307" s="170">
        <v>-16956000</v>
      </c>
      <c r="AX307" s="170">
        <v>-11827000</v>
      </c>
      <c r="AY307" s="170">
        <v>-13285000</v>
      </c>
      <c r="AZ307" s="170">
        <v>-11597000</v>
      </c>
      <c r="BA307" s="170">
        <v>-3178000</v>
      </c>
      <c r="BB307" s="170">
        <v>211376000</v>
      </c>
      <c r="BC307" s="170">
        <v>33963000</v>
      </c>
      <c r="BD307" s="170">
        <v>23615000</v>
      </c>
      <c r="BE307" s="170">
        <v>103662000</v>
      </c>
      <c r="BF307" s="170">
        <v>128753000</v>
      </c>
      <c r="BG307" s="170">
        <v>33604000</v>
      </c>
    </row>
    <row r="308" spans="1:59" x14ac:dyDescent="0.3">
      <c r="A308" s="170" t="s">
        <v>286</v>
      </c>
      <c r="B308" s="170" t="s">
        <v>287</v>
      </c>
      <c r="C308" s="170" t="s">
        <v>894</v>
      </c>
      <c r="D308" s="170" t="s">
        <v>895</v>
      </c>
      <c r="AL308" s="170">
        <v>0</v>
      </c>
      <c r="AM308" s="170">
        <v>0</v>
      </c>
      <c r="AN308" s="170">
        <v>0</v>
      </c>
      <c r="AO308" s="170">
        <v>0</v>
      </c>
      <c r="AP308" s="170">
        <v>0</v>
      </c>
      <c r="AQ308" s="170">
        <v>0</v>
      </c>
      <c r="AR308" s="170">
        <v>0</v>
      </c>
      <c r="AS308" s="170">
        <v>0</v>
      </c>
      <c r="AT308" s="170">
        <v>0</v>
      </c>
      <c r="AU308" s="170">
        <v>0</v>
      </c>
      <c r="AV308" s="170">
        <v>0</v>
      </c>
      <c r="AW308" s="170">
        <v>0</v>
      </c>
      <c r="AX308" s="170">
        <v>0</v>
      </c>
      <c r="AY308" s="170">
        <v>0</v>
      </c>
      <c r="AZ308" s="170">
        <v>0</v>
      </c>
      <c r="BA308" s="170">
        <v>0</v>
      </c>
      <c r="BB308" s="170">
        <v>0</v>
      </c>
      <c r="BC308" s="170">
        <v>0</v>
      </c>
      <c r="BD308" s="170">
        <v>0</v>
      </c>
      <c r="BE308" s="170">
        <v>0</v>
      </c>
      <c r="BF308" s="170">
        <v>0</v>
      </c>
      <c r="BG308" s="170">
        <v>0</v>
      </c>
    </row>
    <row r="309" spans="1:59" x14ac:dyDescent="0.3">
      <c r="A309" s="170" t="s">
        <v>286</v>
      </c>
      <c r="B309" s="170" t="s">
        <v>287</v>
      </c>
      <c r="C309" s="170" t="s">
        <v>896</v>
      </c>
      <c r="D309" s="170" t="s">
        <v>897</v>
      </c>
      <c r="AL309" s="170">
        <v>110515000</v>
      </c>
      <c r="AM309" s="170">
        <v>45887000</v>
      </c>
      <c r="AN309" s="170">
        <v>-20569000</v>
      </c>
      <c r="AO309" s="170">
        <v>28653000</v>
      </c>
      <c r="AP309" s="170">
        <v>33213000</v>
      </c>
      <c r="AQ309" s="170">
        <v>-8346000</v>
      </c>
      <c r="AR309" s="170">
        <v>-24864000</v>
      </c>
      <c r="AS309" s="170">
        <v>-37356000</v>
      </c>
      <c r="AT309" s="170">
        <v>-39975000</v>
      </c>
      <c r="AU309" s="170">
        <v>-43015000</v>
      </c>
      <c r="AV309" s="170">
        <v>-40032000</v>
      </c>
      <c r="AW309" s="170">
        <v>-31351000</v>
      </c>
      <c r="AX309" s="170">
        <v>-37282000</v>
      </c>
      <c r="AY309" s="170">
        <v>-19696000</v>
      </c>
      <c r="AZ309" s="170">
        <v>-14857000</v>
      </c>
      <c r="BA309" s="170">
        <v>-3178000</v>
      </c>
      <c r="BB309" s="170">
        <v>211376000</v>
      </c>
      <c r="BC309" s="170">
        <v>33963000</v>
      </c>
      <c r="BD309" s="170">
        <v>2317313000</v>
      </c>
      <c r="BE309" s="170">
        <v>-577718000</v>
      </c>
      <c r="BF309" s="170">
        <v>972674000</v>
      </c>
      <c r="BG309" s="170">
        <v>-232518000</v>
      </c>
    </row>
    <row r="310" spans="1:59" x14ac:dyDescent="0.3">
      <c r="A310" s="170" t="s">
        <v>286</v>
      </c>
      <c r="B310" s="170" t="s">
        <v>287</v>
      </c>
      <c r="C310" s="170" t="s">
        <v>898</v>
      </c>
      <c r="D310" s="170" t="s">
        <v>899</v>
      </c>
      <c r="AL310" s="170">
        <v>0</v>
      </c>
      <c r="AM310" s="170">
        <v>0</v>
      </c>
      <c r="AN310" s="170">
        <v>0</v>
      </c>
      <c r="AO310" s="170">
        <v>0</v>
      </c>
      <c r="AP310" s="170">
        <v>0</v>
      </c>
      <c r="AQ310" s="170">
        <v>0</v>
      </c>
      <c r="AR310" s="170">
        <v>0</v>
      </c>
      <c r="AS310" s="170">
        <v>0</v>
      </c>
      <c r="AT310" s="170">
        <v>0</v>
      </c>
      <c r="AU310" s="170">
        <v>0</v>
      </c>
      <c r="AV310" s="170">
        <v>0</v>
      </c>
      <c r="AW310" s="170">
        <v>0</v>
      </c>
      <c r="AX310" s="170">
        <v>0</v>
      </c>
      <c r="AY310" s="170">
        <v>0</v>
      </c>
      <c r="AZ310" s="170">
        <v>0</v>
      </c>
      <c r="BA310" s="170">
        <v>0</v>
      </c>
      <c r="BB310" s="170">
        <v>0</v>
      </c>
      <c r="BC310" s="170">
        <v>0</v>
      </c>
      <c r="BD310" s="170">
        <v>1220465000</v>
      </c>
      <c r="BE310" s="170">
        <v>383393000</v>
      </c>
      <c r="BF310" s="170">
        <v>800415000</v>
      </c>
      <c r="BG310" s="170">
        <v>-367739000</v>
      </c>
    </row>
    <row r="311" spans="1:59" x14ac:dyDescent="0.3">
      <c r="A311" s="170" t="s">
        <v>286</v>
      </c>
      <c r="B311" s="170" t="s">
        <v>287</v>
      </c>
      <c r="C311" s="170" t="s">
        <v>900</v>
      </c>
      <c r="D311" s="170" t="s">
        <v>901</v>
      </c>
      <c r="AL311" s="170">
        <v>206574000</v>
      </c>
      <c r="AM311" s="170">
        <v>144175000</v>
      </c>
      <c r="AN311" s="170">
        <v>9245000</v>
      </c>
      <c r="AO311" s="170">
        <v>14869000</v>
      </c>
      <c r="AP311" s="170">
        <v>14851000</v>
      </c>
      <c r="AQ311" s="170">
        <v>62069000</v>
      </c>
      <c r="AR311" s="170">
        <v>-47497000</v>
      </c>
      <c r="AS311" s="170">
        <v>-42626000</v>
      </c>
      <c r="AT311" s="170">
        <v>-44798000</v>
      </c>
      <c r="AU311" s="170">
        <v>16488000</v>
      </c>
      <c r="AV311" s="170">
        <v>-40523000</v>
      </c>
      <c r="AW311" s="170">
        <v>81639000</v>
      </c>
      <c r="AX311" s="170">
        <v>79693000</v>
      </c>
      <c r="AY311" s="170">
        <v>-24468000</v>
      </c>
      <c r="AZ311" s="170">
        <v>1471198000</v>
      </c>
      <c r="BA311" s="170">
        <v>1309811000</v>
      </c>
      <c r="BB311" s="170">
        <v>1060512000</v>
      </c>
      <c r="BC311" s="170">
        <v>1358751000</v>
      </c>
      <c r="BD311" s="170">
        <v>2346561000</v>
      </c>
      <c r="BE311" s="170">
        <v>-1932786000</v>
      </c>
      <c r="BF311" s="170">
        <v>956941000</v>
      </c>
      <c r="BG311" s="170">
        <v>1839616000</v>
      </c>
    </row>
    <row r="312" spans="1:59" x14ac:dyDescent="0.3">
      <c r="A312" s="170" t="s">
        <v>286</v>
      </c>
      <c r="B312" s="170" t="s">
        <v>287</v>
      </c>
      <c r="C312" s="170" t="s">
        <v>902</v>
      </c>
      <c r="D312" s="170" t="s">
        <v>903</v>
      </c>
      <c r="AL312" s="170">
        <v>0</v>
      </c>
      <c r="AM312" s="170">
        <v>0</v>
      </c>
      <c r="AN312" s="170">
        <v>0</v>
      </c>
      <c r="AO312" s="170">
        <v>0</v>
      </c>
      <c r="AP312" s="170">
        <v>0</v>
      </c>
      <c r="AQ312" s="170">
        <v>0</v>
      </c>
      <c r="AR312" s="170">
        <v>0</v>
      </c>
      <c r="AS312" s="170">
        <v>0</v>
      </c>
      <c r="AT312" s="170">
        <v>0</v>
      </c>
      <c r="AU312" s="170">
        <v>0</v>
      </c>
      <c r="AV312" s="170">
        <v>0</v>
      </c>
      <c r="AW312" s="170">
        <v>0</v>
      </c>
      <c r="AX312" s="170">
        <v>0</v>
      </c>
      <c r="AY312" s="170">
        <v>0</v>
      </c>
      <c r="AZ312" s="170">
        <v>18621000</v>
      </c>
      <c r="BA312" s="170">
        <v>-1237000</v>
      </c>
      <c r="BB312" s="170">
        <v>-2474000</v>
      </c>
      <c r="BC312" s="170">
        <v>995582000</v>
      </c>
      <c r="BD312" s="170">
        <v>651915000</v>
      </c>
      <c r="BE312" s="170">
        <v>-159100000</v>
      </c>
      <c r="BF312" s="170">
        <v>-159100000</v>
      </c>
      <c r="BG312" s="170">
        <v>-159102000</v>
      </c>
    </row>
    <row r="313" spans="1:59" x14ac:dyDescent="0.3">
      <c r="A313" s="170" t="s">
        <v>286</v>
      </c>
      <c r="B313" s="170" t="s">
        <v>287</v>
      </c>
      <c r="C313" s="170" t="s">
        <v>904</v>
      </c>
      <c r="D313" s="170" t="s">
        <v>905</v>
      </c>
      <c r="AL313" s="170">
        <v>0</v>
      </c>
      <c r="AM313" s="170">
        <v>22939000</v>
      </c>
      <c r="AN313" s="170">
        <v>18592000</v>
      </c>
      <c r="AO313" s="170">
        <v>4963000</v>
      </c>
      <c r="AP313" s="170">
        <v>-2775000</v>
      </c>
      <c r="AQ313" s="170">
        <v>7485000</v>
      </c>
      <c r="AR313" s="170">
        <v>-7575000</v>
      </c>
      <c r="AS313" s="170">
        <v>15688000</v>
      </c>
      <c r="AT313" s="170">
        <v>-10896000</v>
      </c>
      <c r="AU313" s="170">
        <v>10824000</v>
      </c>
      <c r="AV313" s="170">
        <v>-21627000</v>
      </c>
      <c r="AW313" s="170">
        <v>-16736000</v>
      </c>
      <c r="AX313" s="170">
        <v>16881000</v>
      </c>
      <c r="AY313" s="170">
        <v>33452000</v>
      </c>
      <c r="AZ313" s="170">
        <v>1087234000</v>
      </c>
      <c r="BA313" s="170">
        <v>552458000</v>
      </c>
      <c r="BB313" s="170">
        <v>-334667000</v>
      </c>
      <c r="BC313" s="170">
        <v>-240953000</v>
      </c>
      <c r="BD313" s="170">
        <v>-830340000</v>
      </c>
      <c r="BE313" s="170">
        <v>947028000</v>
      </c>
      <c r="BF313" s="170">
        <v>653326000</v>
      </c>
      <c r="BG313" s="170">
        <v>-774570000</v>
      </c>
    </row>
    <row r="314" spans="1:59" x14ac:dyDescent="0.3">
      <c r="A314" s="170" t="s">
        <v>286</v>
      </c>
      <c r="B314" s="170" t="s">
        <v>287</v>
      </c>
      <c r="C314" s="170" t="s">
        <v>906</v>
      </c>
      <c r="D314" s="170" t="s">
        <v>907</v>
      </c>
      <c r="AL314" s="170">
        <v>0</v>
      </c>
      <c r="AM314" s="170">
        <v>0</v>
      </c>
      <c r="AN314" s="170">
        <v>0</v>
      </c>
      <c r="AO314" s="170">
        <v>0</v>
      </c>
      <c r="AP314" s="170">
        <v>0</v>
      </c>
      <c r="AQ314" s="170">
        <v>0</v>
      </c>
      <c r="AR314" s="170">
        <v>0</v>
      </c>
      <c r="AS314" s="170">
        <v>0</v>
      </c>
      <c r="AT314" s="170">
        <v>0</v>
      </c>
      <c r="AU314" s="170">
        <v>0</v>
      </c>
      <c r="AV314" s="170">
        <v>0</v>
      </c>
      <c r="AW314" s="170">
        <v>0</v>
      </c>
      <c r="AX314" s="170">
        <v>0</v>
      </c>
      <c r="AY314" s="170">
        <v>0</v>
      </c>
      <c r="AZ314" s="170">
        <v>0</v>
      </c>
      <c r="BA314" s="170">
        <v>0</v>
      </c>
      <c r="BB314" s="170">
        <v>0</v>
      </c>
      <c r="BC314" s="170">
        <v>0</v>
      </c>
      <c r="BD314" s="170">
        <v>0</v>
      </c>
      <c r="BE314" s="170">
        <v>0</v>
      </c>
      <c r="BF314" s="170">
        <v>0</v>
      </c>
      <c r="BG314" s="170">
        <v>0</v>
      </c>
    </row>
    <row r="315" spans="1:59" x14ac:dyDescent="0.3">
      <c r="A315" s="170" t="s">
        <v>286</v>
      </c>
      <c r="B315" s="170" t="s">
        <v>287</v>
      </c>
      <c r="C315" s="170" t="s">
        <v>908</v>
      </c>
      <c r="D315" s="170" t="s">
        <v>909</v>
      </c>
      <c r="AL315" s="170">
        <v>0</v>
      </c>
      <c r="AM315" s="170">
        <v>0</v>
      </c>
      <c r="AN315" s="170">
        <v>0</v>
      </c>
      <c r="AO315" s="170">
        <v>0</v>
      </c>
      <c r="AP315" s="170">
        <v>0</v>
      </c>
      <c r="AQ315" s="170">
        <v>0</v>
      </c>
      <c r="AR315" s="170">
        <v>0</v>
      </c>
      <c r="AS315" s="170">
        <v>33522000</v>
      </c>
      <c r="AT315" s="170">
        <v>187516000</v>
      </c>
      <c r="AU315" s="170">
        <v>172559000</v>
      </c>
      <c r="AV315" s="170">
        <v>49958000</v>
      </c>
      <c r="AW315" s="170">
        <v>45363000</v>
      </c>
      <c r="AX315" s="170">
        <v>45761000</v>
      </c>
      <c r="AY315" s="170">
        <v>191291000</v>
      </c>
      <c r="AZ315" s="170">
        <v>278083000</v>
      </c>
      <c r="BA315" s="170">
        <v>410006000</v>
      </c>
      <c r="BB315" s="170">
        <v>-175814000</v>
      </c>
      <c r="BC315" s="170">
        <v>249054000</v>
      </c>
      <c r="BD315" s="170">
        <v>338800000</v>
      </c>
      <c r="BE315" s="170">
        <v>435297000</v>
      </c>
      <c r="BF315" s="170">
        <v>511961000</v>
      </c>
      <c r="BG315" s="170">
        <v>510007000</v>
      </c>
    </row>
    <row r="316" spans="1:59" x14ac:dyDescent="0.3">
      <c r="A316" s="170" t="s">
        <v>286</v>
      </c>
      <c r="B316" s="170" t="s">
        <v>287</v>
      </c>
      <c r="C316" s="170" t="s">
        <v>910</v>
      </c>
      <c r="D316" s="170" t="s">
        <v>911</v>
      </c>
      <c r="AL316" s="170">
        <v>109718000</v>
      </c>
      <c r="AM316" s="170">
        <v>75277000</v>
      </c>
      <c r="AN316" s="170">
        <v>58397000</v>
      </c>
      <c r="AO316" s="170">
        <v>-24616000</v>
      </c>
      <c r="AP316" s="170">
        <v>-55145000</v>
      </c>
      <c r="AQ316" s="170">
        <v>-28411000</v>
      </c>
      <c r="AR316" s="170">
        <v>-9876000</v>
      </c>
      <c r="AS316" s="170">
        <v>695000</v>
      </c>
      <c r="AT316" s="170">
        <v>149000</v>
      </c>
      <c r="AU316" s="170">
        <v>-37146000</v>
      </c>
      <c r="AV316" s="170">
        <v>-57673000</v>
      </c>
      <c r="AW316" s="170">
        <v>-80800000</v>
      </c>
      <c r="AX316" s="170">
        <v>-56766000</v>
      </c>
      <c r="AY316" s="170">
        <v>-17662000</v>
      </c>
      <c r="AZ316" s="170">
        <v>-58390000</v>
      </c>
      <c r="BA316" s="170">
        <v>-51064000</v>
      </c>
      <c r="BB316" s="170">
        <v>-22933000</v>
      </c>
      <c r="BC316" s="170">
        <v>-16750000</v>
      </c>
      <c r="BD316" s="170">
        <v>-11703000</v>
      </c>
      <c r="BE316" s="170">
        <v>-10808000</v>
      </c>
      <c r="BF316" s="170">
        <v>-9950000</v>
      </c>
      <c r="BG316" s="170">
        <v>-18000</v>
      </c>
    </row>
    <row r="317" spans="1:59" x14ac:dyDescent="0.3">
      <c r="A317" s="170" t="s">
        <v>286</v>
      </c>
      <c r="B317" s="170" t="s">
        <v>287</v>
      </c>
      <c r="C317" s="170" t="s">
        <v>912</v>
      </c>
      <c r="D317" s="170" t="s">
        <v>913</v>
      </c>
      <c r="AL317" s="170">
        <v>109718000</v>
      </c>
      <c r="AM317" s="170">
        <v>98216000</v>
      </c>
      <c r="AN317" s="170">
        <v>76989000</v>
      </c>
      <c r="AO317" s="170">
        <v>-19653000</v>
      </c>
      <c r="AP317" s="170">
        <v>-57920000</v>
      </c>
      <c r="AQ317" s="170">
        <v>-20926000</v>
      </c>
      <c r="AR317" s="170">
        <v>-17451000</v>
      </c>
      <c r="AS317" s="170">
        <v>16383000</v>
      </c>
      <c r="AT317" s="170">
        <v>-10747000</v>
      </c>
      <c r="AU317" s="170">
        <v>-26322000</v>
      </c>
      <c r="AV317" s="170">
        <v>-79300000</v>
      </c>
      <c r="AW317" s="170">
        <v>-97536000</v>
      </c>
      <c r="AX317" s="170">
        <v>-39885000</v>
      </c>
      <c r="AY317" s="170">
        <v>15790000</v>
      </c>
      <c r="AZ317" s="170">
        <v>1047465000</v>
      </c>
      <c r="BA317" s="170">
        <v>500157000</v>
      </c>
      <c r="BB317" s="170">
        <v>-360074000</v>
      </c>
      <c r="BC317" s="170">
        <v>737879000</v>
      </c>
      <c r="BD317" s="170">
        <v>-190128000</v>
      </c>
      <c r="BE317" s="170">
        <v>777120000</v>
      </c>
      <c r="BF317" s="170">
        <v>484276000</v>
      </c>
      <c r="BG317" s="170">
        <v>-933690000</v>
      </c>
    </row>
    <row r="318" spans="1:59" x14ac:dyDescent="0.3">
      <c r="A318" s="170" t="s">
        <v>286</v>
      </c>
      <c r="B318" s="170" t="s">
        <v>287</v>
      </c>
      <c r="C318" s="170" t="s">
        <v>914</v>
      </c>
      <c r="D318" s="170" t="s">
        <v>915</v>
      </c>
      <c r="AJ318" s="170">
        <v>187030000</v>
      </c>
      <c r="AK318" s="170">
        <v>272540000</v>
      </c>
      <c r="AL318" s="170">
        <v>185810000</v>
      </c>
      <c r="AM318" s="170">
        <v>118820000</v>
      </c>
      <c r="AN318" s="170">
        <v>222520000</v>
      </c>
      <c r="AO318" s="170">
        <v>76370000</v>
      </c>
      <c r="AP318" s="170">
        <v>54880000</v>
      </c>
      <c r="AQ318" s="170">
        <v>38980000</v>
      </c>
      <c r="AR318" s="170">
        <v>38250000</v>
      </c>
      <c r="AS318" s="170">
        <v>34490000</v>
      </c>
      <c r="AT318" s="170">
        <v>39450000</v>
      </c>
      <c r="AU318" s="170">
        <v>39280000</v>
      </c>
      <c r="AV318" s="170">
        <v>48430000</v>
      </c>
      <c r="AW318" s="170">
        <v>49590000</v>
      </c>
      <c r="AX318" s="170">
        <v>57810000</v>
      </c>
      <c r="AY318" s="170">
        <v>76520000</v>
      </c>
      <c r="AZ318" s="170">
        <v>83760000</v>
      </c>
      <c r="BA318" s="170">
        <v>110420000</v>
      </c>
      <c r="BB318" s="170">
        <v>97660000</v>
      </c>
      <c r="BC318" s="170">
        <v>138680000</v>
      </c>
      <c r="BD318" s="170">
        <v>120230000</v>
      </c>
      <c r="BE318" s="170">
        <v>103090000</v>
      </c>
      <c r="BF318" s="170">
        <v>105540000</v>
      </c>
      <c r="BG318" s="170">
        <v>119630000</v>
      </c>
    </row>
    <row r="319" spans="1:59" x14ac:dyDescent="0.3">
      <c r="A319" s="170" t="s">
        <v>286</v>
      </c>
      <c r="B319" s="170" t="s">
        <v>287</v>
      </c>
      <c r="C319" s="170" t="s">
        <v>916</v>
      </c>
      <c r="D319" s="170" t="s">
        <v>917</v>
      </c>
      <c r="AJ319" s="170">
        <v>285440000</v>
      </c>
      <c r="AK319" s="170">
        <v>375470000</v>
      </c>
      <c r="AL319" s="170">
        <v>264600000.00000003</v>
      </c>
      <c r="AM319" s="170">
        <v>163970000</v>
      </c>
      <c r="AN319" s="170">
        <v>275330000</v>
      </c>
      <c r="AO319" s="170">
        <v>103040000</v>
      </c>
      <c r="AP319" s="170">
        <v>78190000</v>
      </c>
      <c r="AQ319" s="170">
        <v>57740000</v>
      </c>
      <c r="AR319" s="170">
        <v>58770000</v>
      </c>
      <c r="AS319" s="170">
        <v>54170000</v>
      </c>
      <c r="AT319" s="170">
        <v>62920000</v>
      </c>
      <c r="AU319" s="170">
        <v>61790000</v>
      </c>
      <c r="AV319" s="170">
        <v>67370000</v>
      </c>
      <c r="AW319" s="170">
        <v>63060000</v>
      </c>
      <c r="AX319" s="170">
        <v>71540000</v>
      </c>
      <c r="AY319" s="170">
        <v>91510000</v>
      </c>
      <c r="AZ319" s="170">
        <v>90950000</v>
      </c>
      <c r="BA319" s="170">
        <v>110540000</v>
      </c>
      <c r="BB319" s="170">
        <v>104300000</v>
      </c>
      <c r="BC319" s="170">
        <v>146640000</v>
      </c>
      <c r="BD319" s="170">
        <v>119350000</v>
      </c>
      <c r="BE319" s="170">
        <v>106370000</v>
      </c>
      <c r="BF319" s="170">
        <v>105540000</v>
      </c>
      <c r="BG319" s="170">
        <v>119570000</v>
      </c>
    </row>
    <row r="320" spans="1:59" x14ac:dyDescent="0.3">
      <c r="A320" s="170" t="s">
        <v>286</v>
      </c>
      <c r="B320" s="170" t="s">
        <v>287</v>
      </c>
      <c r="C320" s="170" t="s">
        <v>918</v>
      </c>
      <c r="D320" s="170" t="s">
        <v>919</v>
      </c>
      <c r="AJ320" s="170">
        <v>187030000</v>
      </c>
      <c r="AK320" s="170">
        <v>272540000</v>
      </c>
      <c r="AL320" s="170">
        <v>185810000</v>
      </c>
      <c r="AM320" s="170">
        <v>118820000</v>
      </c>
      <c r="AN320" s="170">
        <v>222520000</v>
      </c>
      <c r="AO320" s="170">
        <v>76370000</v>
      </c>
      <c r="AP320" s="170">
        <v>54880000</v>
      </c>
      <c r="AQ320" s="170">
        <v>38980000</v>
      </c>
      <c r="AR320" s="170">
        <v>38250000</v>
      </c>
      <c r="AS320" s="170">
        <v>34490000</v>
      </c>
      <c r="AT320" s="170">
        <v>39450000</v>
      </c>
      <c r="AU320" s="170">
        <v>39280000</v>
      </c>
      <c r="AV320" s="170">
        <v>48430000</v>
      </c>
      <c r="AW320" s="170">
        <v>49590000</v>
      </c>
    </row>
    <row r="321" spans="1:59" x14ac:dyDescent="0.3">
      <c r="A321" s="170" t="s">
        <v>286</v>
      </c>
      <c r="B321" s="170" t="s">
        <v>287</v>
      </c>
      <c r="C321" s="170" t="s">
        <v>920</v>
      </c>
      <c r="D321" s="170" t="s">
        <v>921</v>
      </c>
      <c r="AJ321" s="170">
        <v>285440000</v>
      </c>
      <c r="AK321" s="170">
        <v>375470000</v>
      </c>
      <c r="AL321" s="170">
        <v>264600000.00000003</v>
      </c>
      <c r="AM321" s="170">
        <v>163970000</v>
      </c>
      <c r="AN321" s="170">
        <v>275330000</v>
      </c>
      <c r="AO321" s="170">
        <v>103040000</v>
      </c>
      <c r="AP321" s="170">
        <v>78190000</v>
      </c>
      <c r="AQ321" s="170">
        <v>57740000</v>
      </c>
      <c r="AR321" s="170">
        <v>58770000</v>
      </c>
      <c r="AS321" s="170">
        <v>54170000</v>
      </c>
      <c r="AT321" s="170">
        <v>62920000</v>
      </c>
      <c r="AU321" s="170">
        <v>61790000</v>
      </c>
      <c r="AV321" s="170">
        <v>67370000</v>
      </c>
      <c r="AW321" s="170">
        <v>63060000</v>
      </c>
    </row>
    <row r="322" spans="1:59" x14ac:dyDescent="0.3">
      <c r="A322" s="170" t="s">
        <v>286</v>
      </c>
      <c r="B322" s="170" t="s">
        <v>287</v>
      </c>
      <c r="C322" s="170" t="s">
        <v>922</v>
      </c>
      <c r="D322" s="170" t="s">
        <v>923</v>
      </c>
      <c r="AX322" s="170">
        <v>57810000</v>
      </c>
      <c r="AY322" s="170">
        <v>76520000</v>
      </c>
      <c r="AZ322" s="170">
        <v>83760000</v>
      </c>
      <c r="BA322" s="170">
        <v>110420000</v>
      </c>
      <c r="BB322" s="170">
        <v>97660000</v>
      </c>
      <c r="BC322" s="170">
        <v>138680000</v>
      </c>
      <c r="BD322" s="170">
        <v>120230000</v>
      </c>
      <c r="BE322" s="170">
        <v>103090000</v>
      </c>
      <c r="BF322" s="170">
        <v>105540000</v>
      </c>
      <c r="BG322" s="170">
        <v>119630000</v>
      </c>
    </row>
    <row r="323" spans="1:59" x14ac:dyDescent="0.3">
      <c r="A323" s="170" t="s">
        <v>286</v>
      </c>
      <c r="B323" s="170" t="s">
        <v>287</v>
      </c>
      <c r="C323" s="170" t="s">
        <v>924</v>
      </c>
      <c r="D323" s="170" t="s">
        <v>925</v>
      </c>
      <c r="AX323" s="170">
        <v>0.67237090785381026</v>
      </c>
      <c r="AY323" s="170">
        <v>0.64324989057440973</v>
      </c>
      <c r="AZ323" s="170">
        <v>0.54264997783580626</v>
      </c>
      <c r="BA323" s="170">
        <v>0.48285555322441326</v>
      </c>
      <c r="BB323" s="170">
        <v>0.53243410163456995</v>
      </c>
      <c r="BC323" s="170">
        <v>0.60908266960792845</v>
      </c>
      <c r="BD323" s="170">
        <v>0.53501494450730969</v>
      </c>
      <c r="BE323" s="170">
        <v>0.45802104712264263</v>
      </c>
      <c r="BF323" s="170">
        <v>0.36738303722278715</v>
      </c>
      <c r="BG323" s="170">
        <v>0.46942752697719542</v>
      </c>
    </row>
    <row r="324" spans="1:59" x14ac:dyDescent="0.3">
      <c r="A324" s="170" t="s">
        <v>286</v>
      </c>
      <c r="B324" s="170" t="s">
        <v>287</v>
      </c>
      <c r="C324" s="170" t="s">
        <v>926</v>
      </c>
      <c r="D324" s="170" t="s">
        <v>927</v>
      </c>
      <c r="AX324" s="170">
        <v>0.19100909420034182</v>
      </c>
      <c r="AY324" s="170">
        <v>0.20766917686839814</v>
      </c>
      <c r="AZ324" s="170">
        <v>0.18669438875485159</v>
      </c>
      <c r="BA324" s="170">
        <v>0.18414287048543571</v>
      </c>
      <c r="BB324" s="170">
        <v>0.20305660386089347</v>
      </c>
      <c r="BC324" s="170">
        <v>0.256537828451332</v>
      </c>
      <c r="BD324" s="170">
        <v>0.2035999018455385</v>
      </c>
      <c r="BE324" s="170">
        <v>0.16588605605918275</v>
      </c>
      <c r="BF324" s="170">
        <v>0.14981816910736451</v>
      </c>
      <c r="BG324" s="170">
        <v>0.1622313962554239</v>
      </c>
    </row>
    <row r="325" spans="1:59" x14ac:dyDescent="0.3">
      <c r="A325" s="170" t="s">
        <v>286</v>
      </c>
      <c r="B325" s="170" t="s">
        <v>287</v>
      </c>
      <c r="C325" s="170" t="s">
        <v>928</v>
      </c>
      <c r="D325" s="170" t="s">
        <v>929</v>
      </c>
      <c r="AX325" s="170">
        <v>71540000</v>
      </c>
      <c r="AY325" s="170">
        <v>91510000</v>
      </c>
      <c r="AZ325" s="170">
        <v>90950000</v>
      </c>
      <c r="BA325" s="170">
        <v>110540000</v>
      </c>
      <c r="BB325" s="170">
        <v>104300000</v>
      </c>
      <c r="BC325" s="170">
        <v>146640000</v>
      </c>
      <c r="BD325" s="170">
        <v>119350000</v>
      </c>
      <c r="BE325" s="170">
        <v>106370000</v>
      </c>
      <c r="BF325" s="170">
        <v>105540000</v>
      </c>
      <c r="BG325" s="170">
        <v>119570000</v>
      </c>
    </row>
    <row r="326" spans="1:59" x14ac:dyDescent="0.3">
      <c r="A326" s="170" t="s">
        <v>286</v>
      </c>
      <c r="B326" s="170" t="s">
        <v>287</v>
      </c>
      <c r="C326" s="170" t="s">
        <v>930</v>
      </c>
      <c r="D326" s="170" t="s">
        <v>931</v>
      </c>
      <c r="AX326" s="170">
        <v>0.33203528844165692</v>
      </c>
      <c r="AY326" s="170">
        <v>0.32690097702892634</v>
      </c>
      <c r="AZ326" s="170">
        <v>0.27614946886724645</v>
      </c>
      <c r="BA326" s="170">
        <v>0.26286095174613755</v>
      </c>
      <c r="BB326" s="170">
        <v>0.31276821972559921</v>
      </c>
      <c r="BC326" s="170">
        <v>0.36112984581411761</v>
      </c>
      <c r="BD326" s="170">
        <v>0.24136560374525218</v>
      </c>
      <c r="BE326" s="170">
        <v>0.20040084055993265</v>
      </c>
      <c r="BF326" s="170">
        <v>0.21137423293224167</v>
      </c>
      <c r="BG326" s="170">
        <v>0.25413557154480354</v>
      </c>
    </row>
    <row r="327" spans="1:59" x14ac:dyDescent="0.3">
      <c r="A327" s="170" t="s">
        <v>286</v>
      </c>
      <c r="B327" s="170" t="s">
        <v>287</v>
      </c>
      <c r="C327" s="170" t="s">
        <v>932</v>
      </c>
      <c r="D327" s="170" t="s">
        <v>933</v>
      </c>
      <c r="AX327" s="170">
        <v>5.9826140950015523</v>
      </c>
      <c r="AY327" s="170">
        <v>7.9675135360266554</v>
      </c>
      <c r="AZ327" s="170">
        <v>8.7615062761506284</v>
      </c>
      <c r="BA327" s="170">
        <v>11.589000839630563</v>
      </c>
      <c r="BB327" s="170">
        <v>10.272430840433366</v>
      </c>
      <c r="BC327" s="170">
        <v>14.613277133825079</v>
      </c>
      <c r="BD327" s="170">
        <v>12.691861078855695</v>
      </c>
      <c r="BE327" s="170">
        <v>10.892857142857142</v>
      </c>
      <c r="BF327" s="170">
        <v>11.149376716670188</v>
      </c>
      <c r="BG327" s="170">
        <v>12.632523759239705</v>
      </c>
    </row>
    <row r="328" spans="1:59" x14ac:dyDescent="0.3">
      <c r="A328" s="170" t="s">
        <v>286</v>
      </c>
      <c r="B328" s="170" t="s">
        <v>287</v>
      </c>
      <c r="C328" s="170" t="s">
        <v>934</v>
      </c>
      <c r="D328" s="170" t="s">
        <v>935</v>
      </c>
      <c r="AX328" s="170">
        <v>0.63257874520392776</v>
      </c>
      <c r="AY328" s="170">
        <v>0.63869845668384395</v>
      </c>
      <c r="AZ328" s="170">
        <v>0.53378979558931283</v>
      </c>
      <c r="BA328" s="170">
        <v>0.5353545476268613</v>
      </c>
      <c r="BB328" s="170">
        <v>0.60416862061027621</v>
      </c>
      <c r="BC328" s="170">
        <v>0.80216023983924467</v>
      </c>
      <c r="BD328" s="170">
        <v>0.76491515296252666</v>
      </c>
      <c r="BE328" s="170">
        <v>0.56817749422171104</v>
      </c>
    </row>
    <row r="329" spans="1:59" x14ac:dyDescent="0.3">
      <c r="A329" s="170" t="s">
        <v>286</v>
      </c>
      <c r="B329" s="170" t="s">
        <v>287</v>
      </c>
      <c r="C329" s="170" t="s">
        <v>936</v>
      </c>
      <c r="D329" s="170" t="s">
        <v>937</v>
      </c>
      <c r="AL329" s="170">
        <v>0</v>
      </c>
      <c r="AM329" s="170">
        <v>1954000</v>
      </c>
      <c r="AN329" s="170">
        <v>24087000</v>
      </c>
      <c r="AO329" s="170">
        <v>23688000</v>
      </c>
      <c r="AP329" s="170">
        <v>18362000</v>
      </c>
      <c r="AQ329" s="170">
        <v>10730000</v>
      </c>
      <c r="AR329" s="170">
        <v>22633000</v>
      </c>
      <c r="AS329" s="170">
        <v>5270000</v>
      </c>
      <c r="AT329" s="170">
        <v>43045000</v>
      </c>
      <c r="AU329" s="170">
        <v>21085000</v>
      </c>
      <c r="AV329" s="170">
        <v>14036000</v>
      </c>
      <c r="AW329" s="170">
        <v>65821000</v>
      </c>
      <c r="AX329" s="170">
        <v>63774000</v>
      </c>
      <c r="AY329" s="170">
        <v>73890000</v>
      </c>
      <c r="AZ329" s="170">
        <v>102880000</v>
      </c>
      <c r="BA329" s="170">
        <v>233524000</v>
      </c>
      <c r="BB329" s="170">
        <v>188718000</v>
      </c>
      <c r="BC329" s="170">
        <v>218401000</v>
      </c>
      <c r="BD329" s="170">
        <v>443120000</v>
      </c>
      <c r="BE329" s="170">
        <v>1832601000</v>
      </c>
      <c r="BF329" s="170">
        <v>535450000</v>
      </c>
      <c r="BG329" s="170">
        <v>793167000</v>
      </c>
    </row>
    <row r="330" spans="1:59" x14ac:dyDescent="0.3">
      <c r="A330" s="170" t="s">
        <v>286</v>
      </c>
      <c r="B330" s="170" t="s">
        <v>287</v>
      </c>
      <c r="C330" s="170" t="s">
        <v>938</v>
      </c>
      <c r="D330" s="170" t="s">
        <v>939</v>
      </c>
      <c r="AL330" s="170">
        <v>0</v>
      </c>
      <c r="AM330" s="170">
        <v>1037000</v>
      </c>
      <c r="AN330" s="170">
        <v>1119000</v>
      </c>
      <c r="AO330" s="170">
        <v>1512000</v>
      </c>
      <c r="AP330" s="170">
        <v>1760000</v>
      </c>
      <c r="AQ330" s="170">
        <v>1925000</v>
      </c>
      <c r="AR330" s="170">
        <v>2734000</v>
      </c>
      <c r="AS330" s="170">
        <v>2845000</v>
      </c>
      <c r="AT330" s="170">
        <v>4302000</v>
      </c>
      <c r="AU330" s="170">
        <v>5824000</v>
      </c>
      <c r="AV330" s="170">
        <v>6267000</v>
      </c>
      <c r="AW330" s="170">
        <v>8059000</v>
      </c>
      <c r="AX330" s="170">
        <v>21297000</v>
      </c>
      <c r="AY330" s="170">
        <v>21941000</v>
      </c>
      <c r="AZ330" s="170">
        <v>22897000</v>
      </c>
      <c r="BA330" s="170">
        <v>69894000</v>
      </c>
      <c r="BB330" s="170">
        <v>99428000</v>
      </c>
      <c r="BC330" s="170">
        <v>85767000</v>
      </c>
      <c r="BD330" s="170">
        <v>88778000</v>
      </c>
      <c r="BE330" s="170">
        <v>104922000</v>
      </c>
      <c r="BF330" s="170">
        <v>280557000</v>
      </c>
      <c r="BG330" s="170">
        <v>441924000</v>
      </c>
    </row>
    <row r="331" spans="1:59" x14ac:dyDescent="0.3">
      <c r="A331" s="170" t="s">
        <v>286</v>
      </c>
      <c r="B331" s="170" t="s">
        <v>287</v>
      </c>
      <c r="C331" s="170" t="s">
        <v>940</v>
      </c>
      <c r="D331" s="170" t="s">
        <v>941</v>
      </c>
      <c r="AL331" s="170">
        <v>13879000</v>
      </c>
      <c r="AM331" s="170">
        <v>118191000</v>
      </c>
      <c r="AN331" s="170">
        <v>181383000</v>
      </c>
      <c r="AO331" s="170">
        <v>155401000</v>
      </c>
      <c r="AP331" s="170">
        <v>189718000</v>
      </c>
      <c r="AQ331" s="170">
        <v>200175000</v>
      </c>
      <c r="AR331" s="170">
        <v>267512000</v>
      </c>
      <c r="AS331" s="170">
        <v>375104000</v>
      </c>
      <c r="AT331" s="170">
        <v>334568000</v>
      </c>
      <c r="AU331" s="170">
        <v>375874000</v>
      </c>
      <c r="AV331" s="170">
        <v>424681000</v>
      </c>
      <c r="AW331" s="170">
        <v>381588000</v>
      </c>
      <c r="AX331" s="170">
        <v>696656000</v>
      </c>
      <c r="AY331" s="170">
        <v>749212000</v>
      </c>
      <c r="AZ331" s="170">
        <v>1095713000</v>
      </c>
      <c r="BA331" s="170">
        <v>1207451000</v>
      </c>
      <c r="BB331" s="170">
        <v>1601599000</v>
      </c>
      <c r="BC331" s="170">
        <v>1733537000</v>
      </c>
      <c r="BD331" s="170">
        <v>3220077000</v>
      </c>
      <c r="BE331" s="170">
        <v>4980614000</v>
      </c>
      <c r="BF331" s="170">
        <v>4641845000</v>
      </c>
      <c r="BG331" s="170">
        <v>5342376000</v>
      </c>
    </row>
    <row r="332" spans="1:59" x14ac:dyDescent="0.3">
      <c r="A332" s="170" t="s">
        <v>286</v>
      </c>
      <c r="B332" s="170" t="s">
        <v>287</v>
      </c>
      <c r="C332" s="170" t="s">
        <v>942</v>
      </c>
      <c r="D332" s="170" t="s">
        <v>943</v>
      </c>
      <c r="AL332" s="170">
        <v>0.6440072386432184</v>
      </c>
      <c r="AM332" s="170">
        <v>4.279336688511532</v>
      </c>
      <c r="AN332" s="170">
        <v>3.44114968696642</v>
      </c>
      <c r="AO332" s="170">
        <v>2.294690056407076</v>
      </c>
      <c r="AP332" s="170">
        <v>2.4110462973553446</v>
      </c>
      <c r="AQ332" s="170">
        <v>2.8097891693102386</v>
      </c>
      <c r="AR332" s="170">
        <v>4.1665290865197413</v>
      </c>
      <c r="AS332" s="170">
        <v>4.8927672340703063</v>
      </c>
      <c r="AT332" s="170">
        <v>3.9345203095232497</v>
      </c>
      <c r="AU332" s="170">
        <v>4.0196558620025877</v>
      </c>
      <c r="AV332" s="170">
        <v>3.6290387359749792</v>
      </c>
      <c r="AW332" s="170">
        <v>2.407996617592306</v>
      </c>
      <c r="AX332" s="170">
        <v>3.934864753427056</v>
      </c>
      <c r="AY332" s="170">
        <v>3.434247498384206</v>
      </c>
      <c r="AZ332" s="170">
        <v>4.0359983056154114</v>
      </c>
      <c r="BA332" s="170">
        <v>3.274221408718053</v>
      </c>
      <c r="BB332" s="170">
        <v>6.4534545908766727</v>
      </c>
      <c r="BC332" s="170">
        <v>5.8162623720852205</v>
      </c>
      <c r="BD332" s="170">
        <v>6.8161174037563956</v>
      </c>
      <c r="BE332" s="170">
        <v>9.432498716921673</v>
      </c>
      <c r="BF332" s="170">
        <v>10.337102797702691</v>
      </c>
      <c r="BG332" s="170">
        <v>12.019384449244061</v>
      </c>
    </row>
    <row r="333" spans="1:59" x14ac:dyDescent="0.3">
      <c r="A333" s="170" t="s">
        <v>286</v>
      </c>
      <c r="B333" s="170" t="s">
        <v>287</v>
      </c>
      <c r="C333" s="170" t="s">
        <v>944</v>
      </c>
      <c r="D333" s="170" t="s">
        <v>945</v>
      </c>
      <c r="AL333" s="170">
        <v>8.5210111254457793E-2</v>
      </c>
      <c r="AM333" s="170">
        <v>0.79307918386054421</v>
      </c>
      <c r="AN333" s="170">
        <v>1.3028855165585844</v>
      </c>
      <c r="AO333" s="170">
        <v>1.0552787627168578</v>
      </c>
      <c r="AP333" s="170">
        <v>1.3509009830389012</v>
      </c>
      <c r="AQ333" s="170">
        <v>1.3231111156979827</v>
      </c>
      <c r="AR333" s="170">
        <v>2.211485342497991</v>
      </c>
      <c r="AS333" s="170">
        <v>2.9558658353836962</v>
      </c>
      <c r="AT333" s="170">
        <v>2.7191763024403093</v>
      </c>
      <c r="AU333" s="170">
        <v>2.5804311647564049</v>
      </c>
      <c r="AV333" s="170">
        <v>2.3790938220473663</v>
      </c>
      <c r="AW333" s="170">
        <v>1.6471125099915676</v>
      </c>
      <c r="AX333" s="170">
        <v>2.3018099209346712</v>
      </c>
      <c r="AY333" s="170">
        <v>2.0333016118652156</v>
      </c>
      <c r="AZ333" s="170">
        <v>2.442257268215672</v>
      </c>
      <c r="BA333" s="170">
        <v>2.0136161303252109</v>
      </c>
      <c r="BB333" s="170">
        <v>3.3300763228241159</v>
      </c>
      <c r="BC333" s="170">
        <v>3.2067913002598543</v>
      </c>
      <c r="BD333" s="170">
        <v>5.4529432016557937</v>
      </c>
      <c r="BE333" s="170">
        <v>8.0144961995649489</v>
      </c>
      <c r="BF333" s="170">
        <v>6.5892810231208481</v>
      </c>
      <c r="BG333" s="170">
        <v>7.2448475950971041</v>
      </c>
    </row>
    <row r="334" spans="1:59" x14ac:dyDescent="0.3">
      <c r="A334" s="170" t="s">
        <v>286</v>
      </c>
      <c r="B334" s="170" t="s">
        <v>287</v>
      </c>
      <c r="C334" s="170" t="s">
        <v>946</v>
      </c>
      <c r="D334" s="170" t="s">
        <v>947</v>
      </c>
      <c r="AL334" s="170">
        <v>1304000</v>
      </c>
      <c r="AM334" s="170">
        <v>5161000</v>
      </c>
      <c r="AN334" s="170">
        <v>10311000</v>
      </c>
      <c r="AO334" s="170">
        <v>12268000</v>
      </c>
      <c r="AP334" s="170">
        <v>12023000</v>
      </c>
      <c r="AQ334" s="170">
        <v>36033000</v>
      </c>
      <c r="AR334" s="170">
        <v>86182000</v>
      </c>
      <c r="AS334" s="170">
        <v>84077000</v>
      </c>
      <c r="AT334" s="170">
        <v>44759000</v>
      </c>
      <c r="AU334" s="170">
        <v>41333000</v>
      </c>
      <c r="AV334" s="170">
        <v>41616000</v>
      </c>
      <c r="AW334" s="170">
        <v>29868000</v>
      </c>
      <c r="AX334" s="170">
        <v>25201000</v>
      </c>
      <c r="AY334" s="170">
        <v>22077000</v>
      </c>
      <c r="AZ334" s="170">
        <v>19301000</v>
      </c>
      <c r="BA334" s="170">
        <v>4778000</v>
      </c>
      <c r="BB334" s="170">
        <v>13951000</v>
      </c>
      <c r="BC334" s="170">
        <v>67965000</v>
      </c>
      <c r="BD334" s="170">
        <v>86908000</v>
      </c>
      <c r="BE334" s="170">
        <v>534385000</v>
      </c>
      <c r="BF334" s="170">
        <v>1697221000</v>
      </c>
      <c r="BG334" s="170">
        <v>1273196000</v>
      </c>
    </row>
    <row r="335" spans="1:59" x14ac:dyDescent="0.3">
      <c r="A335" s="170" t="s">
        <v>286</v>
      </c>
      <c r="B335" s="170" t="s">
        <v>287</v>
      </c>
      <c r="C335" s="170" t="s">
        <v>948</v>
      </c>
      <c r="D335" s="170" t="s">
        <v>949</v>
      </c>
      <c r="AL335" s="170">
        <v>12575000</v>
      </c>
      <c r="AM335" s="170">
        <v>109530000</v>
      </c>
      <c r="AN335" s="170">
        <v>166687000</v>
      </c>
      <c r="AO335" s="170">
        <v>95788000</v>
      </c>
      <c r="AP335" s="170">
        <v>120330000</v>
      </c>
      <c r="AQ335" s="170">
        <v>99610000</v>
      </c>
      <c r="AR335" s="170">
        <v>128490000</v>
      </c>
      <c r="AS335" s="170">
        <v>229787000</v>
      </c>
      <c r="AT335" s="170">
        <v>232899000</v>
      </c>
      <c r="AU335" s="170">
        <v>283219000</v>
      </c>
      <c r="AV335" s="170">
        <v>329050000</v>
      </c>
      <c r="AW335" s="170">
        <v>278210000</v>
      </c>
      <c r="AX335" s="170">
        <v>560949000</v>
      </c>
      <c r="AY335" s="170">
        <v>548926000</v>
      </c>
      <c r="AZ335" s="170">
        <v>835047000</v>
      </c>
      <c r="BA335" s="170">
        <v>1085998000</v>
      </c>
      <c r="BB335" s="170">
        <v>1459309000</v>
      </c>
      <c r="BC335" s="170">
        <v>1464660000</v>
      </c>
      <c r="BD335" s="170">
        <v>2910543000</v>
      </c>
      <c r="BE335" s="170">
        <v>4262771000</v>
      </c>
      <c r="BF335" s="170">
        <v>2721731000</v>
      </c>
      <c r="BG335" s="170">
        <v>3860395000</v>
      </c>
    </row>
    <row r="336" spans="1:59" x14ac:dyDescent="0.3">
      <c r="A336" s="170" t="s">
        <v>286</v>
      </c>
      <c r="B336" s="170" t="s">
        <v>287</v>
      </c>
      <c r="C336" s="170" t="s">
        <v>950</v>
      </c>
      <c r="D336" s="170" t="s">
        <v>951</v>
      </c>
      <c r="AL336" s="170">
        <v>0</v>
      </c>
      <c r="AM336" s="170">
        <v>0</v>
      </c>
      <c r="AN336" s="170">
        <v>0</v>
      </c>
      <c r="AO336" s="170">
        <v>0</v>
      </c>
      <c r="AP336" s="170">
        <v>0</v>
      </c>
      <c r="AQ336" s="170">
        <v>0</v>
      </c>
      <c r="AR336" s="170">
        <v>0</v>
      </c>
      <c r="AS336" s="170">
        <v>72400000</v>
      </c>
      <c r="AT336" s="170">
        <v>47317000</v>
      </c>
      <c r="AU336" s="170">
        <v>125828000</v>
      </c>
      <c r="AV336" s="170">
        <v>162161000</v>
      </c>
      <c r="AW336" s="170">
        <v>65454000</v>
      </c>
      <c r="AX336" s="170">
        <v>348769000</v>
      </c>
      <c r="AY336" s="170">
        <v>336117000</v>
      </c>
      <c r="AZ336" s="170">
        <v>537094000</v>
      </c>
      <c r="BA336" s="170">
        <v>731217000</v>
      </c>
      <c r="BB336" s="170">
        <v>895975000</v>
      </c>
      <c r="BC336" s="170">
        <v>882569000</v>
      </c>
      <c r="BD336" s="170">
        <v>1140500000</v>
      </c>
      <c r="BE336" s="170">
        <v>884383000</v>
      </c>
      <c r="BF336" s="170">
        <v>1054567000</v>
      </c>
      <c r="BG336" s="170">
        <v>1070096000</v>
      </c>
    </row>
    <row r="337" spans="1:59" x14ac:dyDescent="0.3">
      <c r="A337" s="170" t="s">
        <v>286</v>
      </c>
      <c r="B337" s="170" t="s">
        <v>287</v>
      </c>
      <c r="C337" s="170" t="s">
        <v>952</v>
      </c>
      <c r="D337" s="170" t="s">
        <v>953</v>
      </c>
      <c r="AL337" s="170">
        <v>0.64400723864321796</v>
      </c>
      <c r="AM337" s="170">
        <v>4.1526123320902304</v>
      </c>
      <c r="AN337" s="170">
        <v>3.3579586416239802</v>
      </c>
      <c r="AO337" s="170">
        <v>1.5955819379226801</v>
      </c>
      <c r="AP337" s="170">
        <v>1.6820186307776399</v>
      </c>
      <c r="AQ337" s="170">
        <v>1.9039751831784599</v>
      </c>
      <c r="AR337" s="170">
        <v>3.3435402227240898</v>
      </c>
      <c r="AS337" s="170">
        <v>3.14959890432401</v>
      </c>
      <c r="AT337" s="170">
        <v>2.70881059340969</v>
      </c>
      <c r="AU337" s="170">
        <v>2.1251858109914599</v>
      </c>
      <c r="AV337" s="170">
        <v>1.78174375977372</v>
      </c>
      <c r="AW337" s="170">
        <v>1.5310695602239</v>
      </c>
      <c r="AX337" s="170">
        <v>1.3407795670076299</v>
      </c>
      <c r="AY337" s="170">
        <v>1.07667343543012</v>
      </c>
      <c r="AZ337" s="170">
        <v>1.1685875831077199</v>
      </c>
      <c r="BA337" s="170">
        <v>0.97500915192190396</v>
      </c>
      <c r="BB337" s="170">
        <v>2.3261019353123</v>
      </c>
      <c r="BC337" s="170">
        <v>2.1810300285187099</v>
      </c>
      <c r="BD337" s="170">
        <v>3.93071222490109</v>
      </c>
      <c r="BE337" s="170">
        <v>7.4101759947881503</v>
      </c>
      <c r="BF337" s="170">
        <v>7.4901597153886899</v>
      </c>
    </row>
    <row r="338" spans="1:59" x14ac:dyDescent="0.3">
      <c r="A338" s="170" t="s">
        <v>286</v>
      </c>
      <c r="B338" s="170" t="s">
        <v>287</v>
      </c>
      <c r="C338" s="170" t="s">
        <v>954</v>
      </c>
      <c r="D338" s="170" t="s">
        <v>955</v>
      </c>
      <c r="AL338" s="170">
        <v>12575000</v>
      </c>
      <c r="AM338" s="170">
        <v>109530000</v>
      </c>
      <c r="AN338" s="170">
        <v>166687000</v>
      </c>
      <c r="AO338" s="170">
        <v>95788000</v>
      </c>
      <c r="AP338" s="170">
        <v>120330000</v>
      </c>
      <c r="AQ338" s="170">
        <v>99610000</v>
      </c>
      <c r="AR338" s="170">
        <v>128490000</v>
      </c>
      <c r="AS338" s="170">
        <v>157387000</v>
      </c>
      <c r="AT338" s="170">
        <v>185582000</v>
      </c>
      <c r="AU338" s="170">
        <v>157391000</v>
      </c>
      <c r="AV338" s="170">
        <v>166889000</v>
      </c>
      <c r="AW338" s="170">
        <v>212756000</v>
      </c>
      <c r="AX338" s="170">
        <v>212180000</v>
      </c>
      <c r="AY338" s="170">
        <v>212809000</v>
      </c>
      <c r="AZ338" s="170">
        <v>297953000</v>
      </c>
      <c r="BA338" s="170">
        <v>354781000</v>
      </c>
      <c r="BB338" s="170">
        <v>563334000</v>
      </c>
      <c r="BC338" s="170">
        <v>582091000</v>
      </c>
      <c r="BD338" s="170">
        <v>1770043000</v>
      </c>
      <c r="BE338" s="170">
        <v>3378388000</v>
      </c>
      <c r="BF338" s="170">
        <v>1667164000</v>
      </c>
      <c r="BG338" s="170">
        <v>2790299000</v>
      </c>
    </row>
    <row r="339" spans="1:59" x14ac:dyDescent="0.3">
      <c r="A339" s="170" t="s">
        <v>286</v>
      </c>
      <c r="B339" s="170" t="s">
        <v>287</v>
      </c>
      <c r="C339" s="170" t="s">
        <v>956</v>
      </c>
      <c r="D339" s="170" t="s">
        <v>957</v>
      </c>
      <c r="AL339" s="170">
        <v>7.7204204123121747E-2</v>
      </c>
      <c r="AM339" s="170">
        <v>0.73496258605346776</v>
      </c>
      <c r="AN339" s="170">
        <v>1.1973232226757786</v>
      </c>
      <c r="AO339" s="170">
        <v>0.65046584078044789</v>
      </c>
      <c r="AP339" s="170">
        <v>0.85681862179166435</v>
      </c>
      <c r="AQ339" s="170">
        <v>0.65839939170563788</v>
      </c>
      <c r="AR339" s="170">
        <v>1.0622093650287345</v>
      </c>
      <c r="AS339" s="170">
        <v>1.2402289931153327</v>
      </c>
      <c r="AT339" s="170">
        <v>1.5083037725050734</v>
      </c>
      <c r="AU339" s="170">
        <v>1.0805127288723757</v>
      </c>
      <c r="AV339" s="170">
        <v>0.93492430522595282</v>
      </c>
      <c r="AW339" s="170">
        <v>0.91835453204966078</v>
      </c>
      <c r="AX339" s="170">
        <v>0.701060536367904</v>
      </c>
      <c r="AY339" s="170">
        <v>0.57754665264227578</v>
      </c>
      <c r="AZ339" s="170">
        <v>0.66411357703765872</v>
      </c>
      <c r="BA339" s="170">
        <v>0.59165361106405867</v>
      </c>
      <c r="BB339" s="170">
        <v>1.1712951963892337</v>
      </c>
      <c r="BC339" s="170">
        <v>1.0767836825862724</v>
      </c>
      <c r="BD339" s="170">
        <v>2.997426441506966</v>
      </c>
      <c r="BE339" s="170">
        <v>5.4362931531445371</v>
      </c>
      <c r="BF339" s="170">
        <v>2.3666046814639969</v>
      </c>
      <c r="BG339" s="170">
        <v>3.7839513729007193</v>
      </c>
    </row>
    <row r="340" spans="1:59" x14ac:dyDescent="0.3">
      <c r="A340" s="170" t="s">
        <v>286</v>
      </c>
      <c r="B340" s="170" t="s">
        <v>287</v>
      </c>
      <c r="C340" s="170" t="s">
        <v>958</v>
      </c>
      <c r="D340" s="170" t="s">
        <v>959</v>
      </c>
      <c r="AL340" s="170">
        <v>0.58349960558674763</v>
      </c>
      <c r="AM340" s="170">
        <v>3.9657482168072704</v>
      </c>
      <c r="AN340" s="170">
        <v>3.1623411117435025</v>
      </c>
      <c r="AO340" s="170">
        <v>1.4144295797525177</v>
      </c>
      <c r="AP340" s="170">
        <v>1.5292233787029623</v>
      </c>
      <c r="AQ340" s="170">
        <v>1.3981920777069705</v>
      </c>
      <c r="AR340" s="170">
        <v>2.0012460088778132</v>
      </c>
      <c r="AS340" s="170">
        <v>2.2250229730684952</v>
      </c>
      <c r="AT340" s="170">
        <v>2.3610340703798882</v>
      </c>
      <c r="AU340" s="170">
        <v>1.8196332778394375</v>
      </c>
      <c r="AV340" s="170">
        <v>1.5160976761932448</v>
      </c>
      <c r="AW340" s="170">
        <v>1.4057682777759424</v>
      </c>
      <c r="AX340" s="170">
        <v>1.1984388326263646</v>
      </c>
      <c r="AY340" s="170">
        <v>0.97547660192795171</v>
      </c>
      <c r="AZ340" s="170">
        <v>1.097493415842496</v>
      </c>
      <c r="BA340" s="170">
        <v>0.96205274218697046</v>
      </c>
      <c r="BB340" s="170">
        <v>2.2698880234671219</v>
      </c>
      <c r="BC340" s="170">
        <v>1.9529978191578594</v>
      </c>
      <c r="BD340" s="170">
        <v>3.7467491919283855</v>
      </c>
      <c r="BE340" s="170">
        <v>6.3981349438570385</v>
      </c>
      <c r="BF340" s="170">
        <v>3.712671502092209</v>
      </c>
      <c r="BG340" s="170">
        <v>6.3128365354159692</v>
      </c>
    </row>
    <row r="341" spans="1:59" x14ac:dyDescent="0.3">
      <c r="A341" s="170" t="s">
        <v>286</v>
      </c>
      <c r="B341" s="170" t="s">
        <v>287</v>
      </c>
      <c r="C341" s="170" t="s">
        <v>960</v>
      </c>
      <c r="D341" s="170" t="s">
        <v>961</v>
      </c>
      <c r="AL341" s="170">
        <v>0</v>
      </c>
      <c r="AM341" s="170">
        <v>1913000</v>
      </c>
      <c r="AN341" s="170">
        <v>7746000</v>
      </c>
      <c r="AO341" s="170">
        <v>7946000</v>
      </c>
      <c r="AP341" s="170">
        <v>7702000</v>
      </c>
      <c r="AQ341" s="170">
        <v>7695000</v>
      </c>
      <c r="AR341" s="170">
        <v>19446000</v>
      </c>
      <c r="AS341" s="170">
        <v>20392000</v>
      </c>
      <c r="AT341" s="170">
        <v>18726000</v>
      </c>
      <c r="AU341" s="170">
        <v>18671000</v>
      </c>
      <c r="AV341" s="170">
        <v>19222000</v>
      </c>
      <c r="AW341" s="170">
        <v>19326000</v>
      </c>
      <c r="AX341" s="170">
        <v>18668000</v>
      </c>
      <c r="AY341" s="170">
        <v>18490000</v>
      </c>
      <c r="AZ341" s="170">
        <v>19021000</v>
      </c>
      <c r="BA341" s="170">
        <v>19549000</v>
      </c>
      <c r="BB341" s="170">
        <v>4794000</v>
      </c>
      <c r="BC341" s="170">
        <v>2825000</v>
      </c>
      <c r="BD341" s="170">
        <v>6539000</v>
      </c>
      <c r="BE341" s="170">
        <v>9790000</v>
      </c>
      <c r="BF341" s="170">
        <v>11984000</v>
      </c>
      <c r="BG341" s="170">
        <v>17797000</v>
      </c>
    </row>
    <row r="342" spans="1:59" x14ac:dyDescent="0.3">
      <c r="A342" s="170" t="s">
        <v>286</v>
      </c>
      <c r="B342" s="170" t="s">
        <v>287</v>
      </c>
      <c r="C342" s="170" t="s">
        <v>962</v>
      </c>
      <c r="D342" s="170" t="s">
        <v>963</v>
      </c>
      <c r="AL342" s="170">
        <v>0</v>
      </c>
      <c r="AM342" s="170">
        <v>0</v>
      </c>
      <c r="AN342" s="170">
        <v>0</v>
      </c>
      <c r="AO342" s="170">
        <v>0</v>
      </c>
      <c r="AP342" s="170">
        <v>0</v>
      </c>
      <c r="AQ342" s="170">
        <v>0</v>
      </c>
      <c r="AR342" s="170">
        <v>0</v>
      </c>
      <c r="AS342" s="170">
        <v>0</v>
      </c>
      <c r="AT342" s="170">
        <v>0</v>
      </c>
      <c r="AU342" s="170">
        <v>0</v>
      </c>
      <c r="AV342" s="170">
        <v>0</v>
      </c>
      <c r="AW342" s="170">
        <v>0</v>
      </c>
      <c r="AX342" s="170">
        <v>0</v>
      </c>
      <c r="AY342" s="170">
        <v>0</v>
      </c>
      <c r="AZ342" s="170">
        <v>0</v>
      </c>
      <c r="BA342" s="170">
        <v>0</v>
      </c>
      <c r="BB342" s="170">
        <v>0</v>
      </c>
      <c r="BC342" s="170">
        <v>0</v>
      </c>
      <c r="BD342" s="170">
        <v>0</v>
      </c>
      <c r="BE342" s="170">
        <v>0</v>
      </c>
      <c r="BF342" s="170">
        <v>0</v>
      </c>
      <c r="BG342" s="170">
        <v>0</v>
      </c>
    </row>
    <row r="343" spans="1:59" x14ac:dyDescent="0.3">
      <c r="A343" s="170" t="s">
        <v>286</v>
      </c>
      <c r="B343" s="170" t="s">
        <v>287</v>
      </c>
      <c r="C343" s="170" t="s">
        <v>964</v>
      </c>
      <c r="D343" s="170" t="s">
        <v>965</v>
      </c>
      <c r="AL343" s="170">
        <v>5412000</v>
      </c>
      <c r="AM343" s="170">
        <v>65182000</v>
      </c>
      <c r="AN343" s="170">
        <v>92323000</v>
      </c>
      <c r="AO343" s="170">
        <v>16430000</v>
      </c>
      <c r="AP343" s="170">
        <v>23107000</v>
      </c>
      <c r="AQ343" s="170">
        <v>33906000</v>
      </c>
      <c r="AR343" s="170">
        <v>44232000</v>
      </c>
      <c r="AS343" s="170">
        <v>50818000</v>
      </c>
      <c r="AT343" s="170">
        <v>46399000</v>
      </c>
      <c r="AU343" s="170">
        <v>47915000</v>
      </c>
      <c r="AV343" s="170">
        <v>40624000</v>
      </c>
      <c r="AW343" s="170">
        <v>33721000</v>
      </c>
      <c r="AX343" s="170">
        <v>44123000</v>
      </c>
      <c r="AY343" s="170">
        <v>24901000</v>
      </c>
      <c r="AZ343" s="170">
        <v>22281000</v>
      </c>
      <c r="BA343" s="170">
        <v>19549000</v>
      </c>
      <c r="BB343" s="170">
        <v>4794000</v>
      </c>
      <c r="BC343" s="170">
        <v>2825000</v>
      </c>
      <c r="BD343" s="170">
        <v>36519000</v>
      </c>
      <c r="BE343" s="170">
        <v>1150139000</v>
      </c>
      <c r="BF343" s="170">
        <v>110743000</v>
      </c>
      <c r="BG343" s="170">
        <v>413267000</v>
      </c>
    </row>
    <row r="344" spans="1:59" x14ac:dyDescent="0.3">
      <c r="A344" s="170" t="s">
        <v>286</v>
      </c>
      <c r="B344" s="170" t="s">
        <v>287</v>
      </c>
      <c r="C344" s="170" t="s">
        <v>966</v>
      </c>
      <c r="D344" s="170" t="s">
        <v>967</v>
      </c>
      <c r="AL344" s="170">
        <v>43.037773359840955</v>
      </c>
      <c r="AM344" s="170">
        <v>59.51063635533643</v>
      </c>
      <c r="AN344" s="170">
        <v>55.387042780780746</v>
      </c>
      <c r="AO344" s="170">
        <v>17.152461686223745</v>
      </c>
      <c r="AP344" s="170">
        <v>19.203025014543339</v>
      </c>
      <c r="AQ344" s="170">
        <v>34.038751129404673</v>
      </c>
      <c r="AR344" s="170">
        <v>34.424468830259165</v>
      </c>
      <c r="AS344" s="170">
        <v>32.288562587761376</v>
      </c>
      <c r="AT344" s="170">
        <v>25.001885958767549</v>
      </c>
      <c r="AU344" s="170">
        <v>30.44329091244099</v>
      </c>
      <c r="AV344" s="170">
        <v>24.341927868223788</v>
      </c>
      <c r="AW344" s="170">
        <v>15.849611761830454</v>
      </c>
      <c r="AX344" s="170">
        <v>20.795079649354324</v>
      </c>
      <c r="AY344" s="170">
        <v>11.701102866890029</v>
      </c>
      <c r="AZ344" s="170">
        <v>7.47802505764332</v>
      </c>
      <c r="BA344" s="170">
        <v>5.510159788714728</v>
      </c>
      <c r="BB344" s="170">
        <v>0.85100491005336099</v>
      </c>
      <c r="BC344" s="170">
        <v>0.48531930574429083</v>
      </c>
      <c r="BD344" s="170">
        <v>2.0631702167687451</v>
      </c>
      <c r="BE344" s="170">
        <v>34.044017442638328</v>
      </c>
      <c r="BF344" s="170">
        <v>6.6425978488019179</v>
      </c>
      <c r="BG344" s="170">
        <v>14.810850020015776</v>
      </c>
    </row>
    <row r="345" spans="1:59" x14ac:dyDescent="0.3">
      <c r="A345" s="170" t="s">
        <v>286</v>
      </c>
      <c r="B345" s="170" t="s">
        <v>287</v>
      </c>
      <c r="C345" s="170" t="s">
        <v>968</v>
      </c>
      <c r="D345" s="170" t="s">
        <v>969</v>
      </c>
      <c r="AL345" s="170">
        <v>0</v>
      </c>
      <c r="AM345" s="170">
        <v>0</v>
      </c>
      <c r="AN345" s="170">
        <v>0</v>
      </c>
      <c r="AO345" s="170">
        <v>0</v>
      </c>
      <c r="AP345" s="170">
        <v>0</v>
      </c>
      <c r="AQ345" s="170">
        <v>0</v>
      </c>
      <c r="AR345" s="170">
        <v>0</v>
      </c>
      <c r="AS345" s="170">
        <v>0</v>
      </c>
      <c r="AT345" s="170">
        <v>0</v>
      </c>
      <c r="AU345" s="170">
        <v>0</v>
      </c>
      <c r="AV345" s="170">
        <v>0</v>
      </c>
      <c r="AW345" s="170">
        <v>0</v>
      </c>
      <c r="AX345" s="170">
        <v>0</v>
      </c>
      <c r="AY345" s="170">
        <v>0</v>
      </c>
      <c r="AZ345" s="170">
        <v>0</v>
      </c>
      <c r="BA345" s="170">
        <v>0</v>
      </c>
      <c r="BB345" s="170">
        <v>0</v>
      </c>
      <c r="BC345" s="170">
        <v>0</v>
      </c>
      <c r="BD345" s="170">
        <v>19535000</v>
      </c>
      <c r="BE345" s="170">
        <v>56607000</v>
      </c>
      <c r="BF345" s="170">
        <v>79585000</v>
      </c>
      <c r="BG345" s="170">
        <v>367739000</v>
      </c>
    </row>
    <row r="346" spans="1:59" x14ac:dyDescent="0.3">
      <c r="A346" s="170" t="s">
        <v>286</v>
      </c>
      <c r="B346" s="170" t="s">
        <v>287</v>
      </c>
      <c r="C346" s="170" t="s">
        <v>970</v>
      </c>
      <c r="D346" s="170" t="s">
        <v>971</v>
      </c>
      <c r="AL346" s="170">
        <v>5412000</v>
      </c>
      <c r="AM346" s="170">
        <v>67136000</v>
      </c>
      <c r="AN346" s="170">
        <v>116410000</v>
      </c>
      <c r="AO346" s="170">
        <v>40118000</v>
      </c>
      <c r="AP346" s="170">
        <v>41469000</v>
      </c>
      <c r="AQ346" s="170">
        <v>44636000</v>
      </c>
      <c r="AR346" s="170">
        <v>66865000</v>
      </c>
      <c r="AS346" s="170">
        <v>56088000</v>
      </c>
      <c r="AT346" s="170">
        <v>89444000</v>
      </c>
      <c r="AU346" s="170">
        <v>69000000</v>
      </c>
      <c r="AV346" s="170">
        <v>54660000</v>
      </c>
      <c r="AW346" s="170">
        <v>99542000</v>
      </c>
      <c r="AX346" s="170">
        <v>107897000</v>
      </c>
      <c r="AY346" s="170">
        <v>98791000</v>
      </c>
      <c r="AZ346" s="170">
        <v>125161000</v>
      </c>
      <c r="BA346" s="170">
        <v>253073000</v>
      </c>
      <c r="BB346" s="170">
        <v>193512000</v>
      </c>
      <c r="BC346" s="170">
        <v>221226000</v>
      </c>
      <c r="BD346" s="170">
        <v>479639000</v>
      </c>
      <c r="BE346" s="170">
        <v>2982740000</v>
      </c>
      <c r="BF346" s="170">
        <v>646193000</v>
      </c>
      <c r="BG346" s="170">
        <v>1206434000</v>
      </c>
    </row>
    <row r="347" spans="1:59" x14ac:dyDescent="0.3">
      <c r="A347" s="170" t="s">
        <v>286</v>
      </c>
      <c r="B347" s="170" t="s">
        <v>287</v>
      </c>
      <c r="C347" s="170" t="s">
        <v>972</v>
      </c>
      <c r="D347" s="170" t="s">
        <v>973</v>
      </c>
      <c r="AL347" s="170">
        <v>0</v>
      </c>
      <c r="AM347" s="170">
        <v>0</v>
      </c>
      <c r="AN347" s="170">
        <v>0</v>
      </c>
      <c r="AO347" s="170">
        <v>0</v>
      </c>
      <c r="AP347" s="170">
        <v>0</v>
      </c>
      <c r="AQ347" s="170">
        <v>0</v>
      </c>
      <c r="AR347" s="170">
        <v>0</v>
      </c>
      <c r="AS347" s="170">
        <v>0</v>
      </c>
      <c r="AT347" s="170">
        <v>0</v>
      </c>
      <c r="AU347" s="170">
        <v>0</v>
      </c>
      <c r="AV347" s="170">
        <v>0</v>
      </c>
      <c r="AW347" s="170">
        <v>0</v>
      </c>
      <c r="AX347" s="170">
        <v>0</v>
      </c>
      <c r="AY347" s="170">
        <v>0</v>
      </c>
      <c r="AZ347" s="170">
        <v>776000</v>
      </c>
      <c r="BA347" s="170">
        <v>1237000</v>
      </c>
      <c r="BB347" s="170">
        <v>2474000</v>
      </c>
      <c r="BC347" s="170">
        <v>4418000</v>
      </c>
      <c r="BD347" s="170">
        <v>148085000</v>
      </c>
      <c r="BE347" s="170">
        <v>159100000</v>
      </c>
      <c r="BF347" s="170">
        <v>159100000</v>
      </c>
      <c r="BG347" s="170">
        <v>159102000</v>
      </c>
    </row>
    <row r="348" spans="1:59" x14ac:dyDescent="0.3">
      <c r="A348" s="170" t="s">
        <v>286</v>
      </c>
      <c r="B348" s="170" t="s">
        <v>287</v>
      </c>
      <c r="C348" s="170" t="s">
        <v>974</v>
      </c>
      <c r="D348" s="170" t="s">
        <v>975</v>
      </c>
      <c r="AL348" s="170">
        <v>0</v>
      </c>
      <c r="AM348" s="170">
        <v>348000</v>
      </c>
      <c r="AN348" s="170">
        <v>1385000</v>
      </c>
      <c r="AO348" s="170">
        <v>3185000</v>
      </c>
      <c r="AP348" s="170">
        <v>4325000</v>
      </c>
      <c r="AQ348" s="170">
        <v>3909000</v>
      </c>
      <c r="AR348" s="170">
        <v>7575000</v>
      </c>
      <c r="AS348" s="170">
        <v>32093000</v>
      </c>
      <c r="AT348" s="170">
        <v>37804000</v>
      </c>
      <c r="AU348" s="170">
        <v>12390000</v>
      </c>
      <c r="AV348" s="170">
        <v>23258000</v>
      </c>
      <c r="AW348" s="170">
        <v>16736000</v>
      </c>
      <c r="AX348" s="170">
        <v>15119000</v>
      </c>
      <c r="AY348" s="170">
        <v>48165000</v>
      </c>
      <c r="AZ348" s="170">
        <v>108710000</v>
      </c>
      <c r="BA348" s="170">
        <v>47542000</v>
      </c>
      <c r="BB348" s="170">
        <v>344316000</v>
      </c>
      <c r="BC348" s="170">
        <v>339697000</v>
      </c>
      <c r="BD348" s="170">
        <v>1130616000</v>
      </c>
      <c r="BE348" s="170">
        <v>225740000</v>
      </c>
      <c r="BF348" s="170">
        <v>851921000</v>
      </c>
      <c r="BG348" s="170">
        <v>1415766000</v>
      </c>
    </row>
    <row r="349" spans="1:59" x14ac:dyDescent="0.3">
      <c r="A349" s="170" t="s">
        <v>286</v>
      </c>
      <c r="B349" s="170" t="s">
        <v>287</v>
      </c>
      <c r="C349" s="170" t="s">
        <v>976</v>
      </c>
      <c r="D349" s="170" t="s">
        <v>977</v>
      </c>
      <c r="AL349" s="170">
        <v>0</v>
      </c>
      <c r="AM349" s="170">
        <v>0</v>
      </c>
      <c r="AN349" s="170">
        <v>0</v>
      </c>
      <c r="AO349" s="170">
        <v>0</v>
      </c>
      <c r="AP349" s="170">
        <v>0</v>
      </c>
      <c r="AQ349" s="170">
        <v>0</v>
      </c>
      <c r="AR349" s="170">
        <v>0</v>
      </c>
      <c r="AS349" s="170">
        <v>0</v>
      </c>
      <c r="AT349" s="170">
        <v>0</v>
      </c>
      <c r="AU349" s="170">
        <v>0</v>
      </c>
      <c r="AV349" s="170">
        <v>0</v>
      </c>
      <c r="AW349" s="170">
        <v>0</v>
      </c>
      <c r="AX349" s="170">
        <v>0</v>
      </c>
      <c r="AY349" s="170">
        <v>0</v>
      </c>
      <c r="AZ349" s="170">
        <v>0</v>
      </c>
      <c r="BA349" s="170">
        <v>0</v>
      </c>
      <c r="BB349" s="170">
        <v>0</v>
      </c>
      <c r="BC349" s="170">
        <v>0</v>
      </c>
      <c r="BD349" s="170">
        <v>0</v>
      </c>
      <c r="BE349" s="170">
        <v>0</v>
      </c>
      <c r="BF349" s="170">
        <v>0</v>
      </c>
      <c r="BG349" s="170">
        <v>0</v>
      </c>
    </row>
    <row r="350" spans="1:59" x14ac:dyDescent="0.3">
      <c r="A350" s="170" t="s">
        <v>286</v>
      </c>
      <c r="B350" s="170" t="s">
        <v>287</v>
      </c>
      <c r="C350" s="170" t="s">
        <v>978</v>
      </c>
      <c r="D350" s="170" t="s">
        <v>979</v>
      </c>
      <c r="AL350" s="170">
        <v>0</v>
      </c>
      <c r="AM350" s="170">
        <v>0</v>
      </c>
      <c r="AN350" s="170">
        <v>0</v>
      </c>
      <c r="AO350" s="170">
        <v>0</v>
      </c>
      <c r="AP350" s="170">
        <v>0</v>
      </c>
      <c r="AQ350" s="170">
        <v>0</v>
      </c>
      <c r="AR350" s="170">
        <v>0</v>
      </c>
      <c r="AS350" s="170">
        <v>72400000</v>
      </c>
      <c r="AT350" s="170">
        <v>47317000</v>
      </c>
      <c r="AU350" s="170">
        <v>125828000</v>
      </c>
      <c r="AV350" s="170">
        <v>162161000</v>
      </c>
      <c r="AW350" s="170">
        <v>65454000</v>
      </c>
      <c r="AX350" s="170">
        <v>348769000</v>
      </c>
      <c r="AY350" s="170">
        <v>336117000</v>
      </c>
      <c r="AZ350" s="170">
        <v>537094000</v>
      </c>
      <c r="BA350" s="170">
        <v>731217000</v>
      </c>
      <c r="BB350" s="170">
        <v>895975000</v>
      </c>
      <c r="BC350" s="170">
        <v>882569000</v>
      </c>
      <c r="BD350" s="170">
        <v>1140500000</v>
      </c>
      <c r="BE350" s="170">
        <v>884383000</v>
      </c>
      <c r="BF350" s="170">
        <v>1054567000</v>
      </c>
      <c r="BG350" s="170">
        <v>1070096000</v>
      </c>
    </row>
    <row r="351" spans="1:59" x14ac:dyDescent="0.3">
      <c r="A351" s="170" t="s">
        <v>286</v>
      </c>
      <c r="B351" s="170" t="s">
        <v>287</v>
      </c>
      <c r="C351" s="170" t="s">
        <v>980</v>
      </c>
      <c r="D351" s="170" t="s">
        <v>981</v>
      </c>
      <c r="AL351" s="170">
        <v>7163000</v>
      </c>
      <c r="AM351" s="170">
        <v>42046000</v>
      </c>
      <c r="AN351" s="170">
        <v>48892000</v>
      </c>
      <c r="AO351" s="170">
        <v>52485000</v>
      </c>
      <c r="AP351" s="170">
        <v>74536000</v>
      </c>
      <c r="AQ351" s="170">
        <v>51065000</v>
      </c>
      <c r="AR351" s="170">
        <v>54050000</v>
      </c>
      <c r="AS351" s="170">
        <v>69206000</v>
      </c>
      <c r="AT351" s="170">
        <v>58334000</v>
      </c>
      <c r="AU351" s="170">
        <v>76001000</v>
      </c>
      <c r="AV351" s="170">
        <v>88971000</v>
      </c>
      <c r="AW351" s="170">
        <v>96478000</v>
      </c>
      <c r="AX351" s="170">
        <v>89164000</v>
      </c>
      <c r="AY351" s="170">
        <v>65853000</v>
      </c>
      <c r="AZ351" s="170">
        <v>63306000</v>
      </c>
      <c r="BA351" s="170">
        <v>52929000</v>
      </c>
      <c r="BB351" s="170">
        <v>23032000</v>
      </c>
      <c r="BC351" s="170">
        <v>16750000</v>
      </c>
      <c r="BD351" s="170">
        <v>11703000</v>
      </c>
      <c r="BE351" s="170">
        <v>10808000</v>
      </c>
      <c r="BF351" s="170">
        <v>9950000</v>
      </c>
      <c r="BG351" s="170">
        <v>8997000</v>
      </c>
    </row>
    <row r="352" spans="1:59" x14ac:dyDescent="0.3">
      <c r="A352" s="170" t="s">
        <v>286</v>
      </c>
      <c r="B352" s="170" t="s">
        <v>287</v>
      </c>
      <c r="C352" s="170" t="s">
        <v>982</v>
      </c>
      <c r="D352" s="170" t="s">
        <v>983</v>
      </c>
      <c r="AL352" s="170">
        <v>7163000</v>
      </c>
      <c r="AM352" s="170">
        <v>42394000</v>
      </c>
      <c r="AN352" s="170">
        <v>50277000</v>
      </c>
      <c r="AO352" s="170">
        <v>55670000</v>
      </c>
      <c r="AP352" s="170">
        <v>78861000</v>
      </c>
      <c r="AQ352" s="170">
        <v>54974000</v>
      </c>
      <c r="AR352" s="170">
        <v>61625000</v>
      </c>
      <c r="AS352" s="170">
        <v>101299000</v>
      </c>
      <c r="AT352" s="170">
        <v>96138000</v>
      </c>
      <c r="AU352" s="170">
        <v>88391000</v>
      </c>
      <c r="AV352" s="170">
        <v>112229000</v>
      </c>
      <c r="AW352" s="170">
        <v>113214000</v>
      </c>
      <c r="AX352" s="170">
        <v>104283000</v>
      </c>
      <c r="AY352" s="170">
        <v>114018000</v>
      </c>
      <c r="AZ352" s="170">
        <v>172792000</v>
      </c>
      <c r="BA352" s="170">
        <v>101708000</v>
      </c>
      <c r="BB352" s="170">
        <v>369822000</v>
      </c>
      <c r="BC352" s="170">
        <v>360865000</v>
      </c>
      <c r="BD352" s="170">
        <v>1290404000</v>
      </c>
      <c r="BE352" s="170">
        <v>395648000</v>
      </c>
      <c r="BF352" s="170">
        <v>1020971000</v>
      </c>
      <c r="BG352" s="170">
        <v>1583865000</v>
      </c>
    </row>
    <row r="353" spans="1:59" x14ac:dyDescent="0.3">
      <c r="A353" s="170" t="s">
        <v>286</v>
      </c>
      <c r="B353" s="170" t="s">
        <v>287</v>
      </c>
      <c r="C353" s="170" t="s">
        <v>984</v>
      </c>
      <c r="D353" s="170" t="s">
        <v>985</v>
      </c>
      <c r="AL353" s="170">
        <v>385400000</v>
      </c>
      <c r="AM353" s="170">
        <v>0</v>
      </c>
      <c r="AN353" s="170">
        <v>0</v>
      </c>
      <c r="AO353" s="170">
        <v>0</v>
      </c>
      <c r="AP353" s="170">
        <v>0</v>
      </c>
      <c r="AQ353" s="170">
        <v>0</v>
      </c>
      <c r="AR353" s="170">
        <v>0</v>
      </c>
      <c r="AS353" s="170">
        <v>50376000</v>
      </c>
      <c r="AT353" s="170">
        <v>28920000</v>
      </c>
      <c r="AU353" s="170">
        <v>2573000</v>
      </c>
      <c r="AV353" s="170">
        <v>0</v>
      </c>
      <c r="AW353" s="170">
        <v>0</v>
      </c>
      <c r="AX353" s="170">
        <v>0</v>
      </c>
      <c r="AY353" s="170">
        <v>0</v>
      </c>
      <c r="AZ353" s="170">
        <v>0</v>
      </c>
      <c r="BA353" s="170">
        <v>0</v>
      </c>
      <c r="BB353" s="170">
        <v>0</v>
      </c>
      <c r="BC353" s="170">
        <v>0</v>
      </c>
      <c r="BD353" s="170">
        <v>0</v>
      </c>
      <c r="BE353" s="170">
        <v>0</v>
      </c>
      <c r="BF353" s="170">
        <v>0</v>
      </c>
      <c r="BG353" s="170">
        <v>0</v>
      </c>
    </row>
    <row r="354" spans="1:59" x14ac:dyDescent="0.3">
      <c r="A354" s="170" t="s">
        <v>286</v>
      </c>
      <c r="B354" s="170" t="s">
        <v>287</v>
      </c>
      <c r="C354" s="170" t="s">
        <v>986</v>
      </c>
      <c r="D354" s="170" t="s">
        <v>987</v>
      </c>
      <c r="AL354" s="170">
        <v>516908000</v>
      </c>
      <c r="AM354" s="170">
        <v>394141000</v>
      </c>
      <c r="AN354" s="170">
        <v>249636000</v>
      </c>
      <c r="AO354" s="170">
        <v>187378000</v>
      </c>
      <c r="AP354" s="170">
        <v>224656000</v>
      </c>
      <c r="AQ354" s="170">
        <v>161375000</v>
      </c>
      <c r="AR354" s="170">
        <v>146090000</v>
      </c>
      <c r="AS354" s="170">
        <v>101738000</v>
      </c>
      <c r="AT354" s="170">
        <v>150134000</v>
      </c>
      <c r="AU354" s="170">
        <v>54725000</v>
      </c>
      <c r="AV354" s="170">
        <v>40530000</v>
      </c>
      <c r="AW354" s="170">
        <v>101598000</v>
      </c>
      <c r="AX354" s="170">
        <v>254547000</v>
      </c>
      <c r="AY354" s="170">
        <v>193213000</v>
      </c>
      <c r="AZ354" s="170">
        <v>736417000</v>
      </c>
      <c r="BA354" s="170">
        <v>535534000</v>
      </c>
      <c r="BB354" s="170">
        <v>772211000</v>
      </c>
      <c r="BC354" s="170">
        <v>1680755000</v>
      </c>
      <c r="BD354" s="170">
        <v>14351544000</v>
      </c>
      <c r="BE354" s="170">
        <v>14136985000</v>
      </c>
      <c r="BF354" s="170">
        <v>12629775000</v>
      </c>
      <c r="BG354" s="170">
        <v>11975911000</v>
      </c>
    </row>
    <row r="355" spans="1:59" x14ac:dyDescent="0.3">
      <c r="A355" s="170" t="s">
        <v>286</v>
      </c>
      <c r="B355" s="170" t="s">
        <v>287</v>
      </c>
      <c r="C355" s="170" t="s">
        <v>988</v>
      </c>
      <c r="D355" s="170" t="s">
        <v>989</v>
      </c>
      <c r="AL355" s="170">
        <v>302265000</v>
      </c>
      <c r="AM355" s="170">
        <v>265303000</v>
      </c>
      <c r="AN355" s="170">
        <v>230660000</v>
      </c>
      <c r="AO355" s="170">
        <v>159455000</v>
      </c>
      <c r="AP355" s="170">
        <v>180036000</v>
      </c>
      <c r="AQ355" s="170">
        <v>75459000</v>
      </c>
      <c r="AR355" s="170">
        <v>44760000</v>
      </c>
      <c r="AS355" s="170">
        <v>59016000</v>
      </c>
      <c r="AT355" s="170">
        <v>107843000</v>
      </c>
      <c r="AU355" s="170">
        <v>39373000</v>
      </c>
      <c r="AV355" s="170">
        <v>24603000</v>
      </c>
      <c r="AW355" s="170">
        <v>18423000</v>
      </c>
      <c r="AX355" s="170">
        <v>210710000</v>
      </c>
      <c r="AY355" s="170">
        <v>186583000</v>
      </c>
      <c r="AZ355" s="170">
        <v>134306000</v>
      </c>
      <c r="BA355" s="170">
        <v>535302000</v>
      </c>
      <c r="BB355" s="170">
        <v>647257000</v>
      </c>
      <c r="BC355" s="170">
        <v>1581426000</v>
      </c>
      <c r="BD355" s="170">
        <v>12819299000</v>
      </c>
      <c r="BE355" s="170">
        <v>11826416000</v>
      </c>
      <c r="BF355" s="170">
        <v>10509279000</v>
      </c>
      <c r="BG355" s="170">
        <v>10455387000</v>
      </c>
    </row>
    <row r="356" spans="1:59" x14ac:dyDescent="0.3">
      <c r="A356" s="170" t="s">
        <v>286</v>
      </c>
      <c r="B356" s="170" t="s">
        <v>287</v>
      </c>
      <c r="C356" s="170" t="s">
        <v>990</v>
      </c>
      <c r="D356" s="170" t="s">
        <v>991</v>
      </c>
      <c r="AL356" s="170">
        <v>214643000</v>
      </c>
      <c r="AM356" s="170">
        <v>128838000</v>
      </c>
      <c r="AN356" s="170">
        <v>18976000</v>
      </c>
      <c r="AO356" s="170">
        <v>27923000</v>
      </c>
      <c r="AP356" s="170">
        <v>44620000</v>
      </c>
      <c r="AQ356" s="170">
        <v>85916000</v>
      </c>
      <c r="AR356" s="170">
        <v>101330000</v>
      </c>
      <c r="AS356" s="170">
        <v>42722000</v>
      </c>
      <c r="AT356" s="170">
        <v>42291000</v>
      </c>
      <c r="AU356" s="170">
        <v>15352000</v>
      </c>
      <c r="AV356" s="170">
        <v>15927000</v>
      </c>
      <c r="AW356" s="170">
        <v>83175000</v>
      </c>
      <c r="AX356" s="170">
        <v>43837000</v>
      </c>
      <c r="AY356" s="170">
        <v>6630000</v>
      </c>
      <c r="AZ356" s="170">
        <v>602111000</v>
      </c>
      <c r="BA356" s="170">
        <v>232000</v>
      </c>
      <c r="BB356" s="170">
        <v>124954000</v>
      </c>
      <c r="BC356" s="170">
        <v>99329000</v>
      </c>
      <c r="BD356" s="170">
        <v>1532245000</v>
      </c>
      <c r="BE356" s="170">
        <v>2310569000</v>
      </c>
      <c r="BF356" s="170">
        <v>2120496000</v>
      </c>
      <c r="BG356" s="170">
        <v>1520524000</v>
      </c>
    </row>
    <row r="357" spans="1:59" x14ac:dyDescent="0.3">
      <c r="A357" s="170" t="s">
        <v>286</v>
      </c>
      <c r="B357" s="170" t="s">
        <v>287</v>
      </c>
      <c r="C357" s="170" t="s">
        <v>992</v>
      </c>
      <c r="D357" s="170" t="s">
        <v>993</v>
      </c>
      <c r="AK357" s="170">
        <v>2617.9802460144647</v>
      </c>
      <c r="AL357" s="170">
        <v>2795.2322361077117</v>
      </c>
      <c r="AM357" s="170">
        <v>2474.3326794413774</v>
      </c>
      <c r="AN357" s="170">
        <v>2541.6705497369812</v>
      </c>
      <c r="AO357" s="170">
        <v>2713.5139984689054</v>
      </c>
      <c r="AP357" s="170">
        <v>2705.4634749936545</v>
      </c>
      <c r="AQ357" s="170">
        <v>2806.8110411194575</v>
      </c>
      <c r="AR357" s="170">
        <v>2747.7137567094937</v>
      </c>
      <c r="AS357" s="170">
        <v>3106.625396583112</v>
      </c>
      <c r="AT357" s="170">
        <v>3268.9868529367532</v>
      </c>
      <c r="AU357" s="170">
        <v>3482.8168018103156</v>
      </c>
      <c r="AV357" s="170">
        <v>3884.3080582245939</v>
      </c>
      <c r="AW357" s="170">
        <v>4575.1290638898436</v>
      </c>
      <c r="AX357" s="170">
        <v>4864.7903714013091</v>
      </c>
      <c r="AY357" s="170">
        <v>5366.9267949191199</v>
      </c>
      <c r="AZ357" s="170">
        <v>5855.3480312783722</v>
      </c>
      <c r="BA357" s="170">
        <v>6602.840530450103</v>
      </c>
      <c r="BB357" s="170">
        <v>6885.2400131317318</v>
      </c>
      <c r="BC357" s="170">
        <v>7341.4918538852689</v>
      </c>
      <c r="BD357" s="170">
        <v>8150.7676707604396</v>
      </c>
      <c r="BE357" s="170">
        <v>9040.5969400034228</v>
      </c>
      <c r="BF357" s="170">
        <v>9046.4261285386474</v>
      </c>
      <c r="BG357" s="170">
        <v>9835.2093645372443</v>
      </c>
    </row>
    <row r="358" spans="1:59" x14ac:dyDescent="0.3">
      <c r="A358" s="170" t="s">
        <v>286</v>
      </c>
      <c r="B358" s="170" t="s">
        <v>287</v>
      </c>
      <c r="C358" s="170" t="s">
        <v>994</v>
      </c>
      <c r="D358" s="170" t="s">
        <v>995</v>
      </c>
      <c r="AI358" s="170">
        <v>23.147854806822</v>
      </c>
      <c r="AJ358" s="170">
        <v>22.8268090505026</v>
      </c>
      <c r="AK358" s="170">
        <v>21.070417457876601</v>
      </c>
      <c r="AL358" s="170">
        <v>19.420781644295499</v>
      </c>
      <c r="AM358" s="170">
        <v>18.6769483548537</v>
      </c>
      <c r="AN358" s="170">
        <v>19.283655573771899</v>
      </c>
      <c r="AO358" s="170">
        <v>19.263271431589299</v>
      </c>
      <c r="AP358" s="170">
        <v>17.248096690659001</v>
      </c>
      <c r="AQ358" s="170">
        <v>15.586769059538501</v>
      </c>
      <c r="AR358" s="170">
        <v>14.6786601533209</v>
      </c>
      <c r="AS358" s="170">
        <v>14.099883341762901</v>
      </c>
      <c r="AT358" s="170">
        <v>13.520747055803501</v>
      </c>
      <c r="AU358" s="170">
        <v>13.121793457847399</v>
      </c>
      <c r="AV358" s="170">
        <v>12.619621139925799</v>
      </c>
      <c r="AW358" s="170">
        <v>11.7101563306946</v>
      </c>
      <c r="AX358" s="170">
        <v>10.6891590366633</v>
      </c>
      <c r="AY358" s="170">
        <v>10.343909866365999</v>
      </c>
      <c r="AZ358" s="170">
        <v>9.3253334405157808</v>
      </c>
      <c r="BA358" s="170">
        <v>8.4703308456926401</v>
      </c>
      <c r="BB358" s="170">
        <v>8.0291347171624103</v>
      </c>
      <c r="BC358" s="170">
        <v>7.7257097328178803</v>
      </c>
      <c r="BD358" s="170">
        <v>7.8113593925882698</v>
      </c>
      <c r="BE358" s="170">
        <v>7.9804333036924602</v>
      </c>
    </row>
    <row r="359" spans="1:59" x14ac:dyDescent="0.3">
      <c r="A359" s="170" t="s">
        <v>286</v>
      </c>
      <c r="B359" s="170" t="s">
        <v>287</v>
      </c>
      <c r="C359" s="170" t="s">
        <v>996</v>
      </c>
      <c r="D359" s="170" t="s">
        <v>997</v>
      </c>
      <c r="AI359" s="170">
        <v>100</v>
      </c>
      <c r="AS359" s="170">
        <v>100</v>
      </c>
      <c r="BC359" s="170">
        <v>100</v>
      </c>
      <c r="BE359" s="170">
        <v>100</v>
      </c>
    </row>
    <row r="360" spans="1:59" x14ac:dyDescent="0.3">
      <c r="A360" s="170" t="s">
        <v>286</v>
      </c>
      <c r="B360" s="170" t="s">
        <v>287</v>
      </c>
      <c r="C360" s="170" t="s">
        <v>998</v>
      </c>
      <c r="D360" s="170" t="s">
        <v>999</v>
      </c>
      <c r="AI360" s="170">
        <v>100</v>
      </c>
      <c r="AS360" s="170">
        <v>100</v>
      </c>
      <c r="BC360" s="170">
        <v>100</v>
      </c>
      <c r="BE360" s="170">
        <v>100</v>
      </c>
    </row>
    <row r="361" spans="1:59" x14ac:dyDescent="0.3">
      <c r="A361" s="170" t="s">
        <v>286</v>
      </c>
      <c r="B361" s="170" t="s">
        <v>287</v>
      </c>
      <c r="C361" s="170" t="s">
        <v>1000</v>
      </c>
      <c r="D361" s="170" t="s">
        <v>1001</v>
      </c>
      <c r="AI361" s="170">
        <v>100</v>
      </c>
      <c r="AS361" s="170">
        <v>100</v>
      </c>
      <c r="BC361" s="170">
        <v>100</v>
      </c>
      <c r="BE361" s="170">
        <v>100</v>
      </c>
    </row>
    <row r="362" spans="1:59" x14ac:dyDescent="0.3">
      <c r="A362" s="170" t="s">
        <v>286</v>
      </c>
      <c r="B362" s="170" t="s">
        <v>287</v>
      </c>
      <c r="C362" s="170" t="s">
        <v>1002</v>
      </c>
      <c r="D362" s="170" t="s">
        <v>1003</v>
      </c>
      <c r="AI362" s="170">
        <v>0</v>
      </c>
      <c r="AJ362" s="170">
        <v>0</v>
      </c>
      <c r="AK362" s="170">
        <v>0</v>
      </c>
      <c r="AL362" s="170">
        <v>0</v>
      </c>
      <c r="AM362" s="170">
        <v>0</v>
      </c>
      <c r="AN362" s="170">
        <v>0</v>
      </c>
      <c r="AO362" s="170">
        <v>0</v>
      </c>
      <c r="AP362" s="170">
        <v>0</v>
      </c>
      <c r="AQ362" s="170">
        <v>0</v>
      </c>
      <c r="AR362" s="170">
        <v>0</v>
      </c>
      <c r="AS362" s="170">
        <v>0</v>
      </c>
      <c r="AT362" s="170">
        <v>0</v>
      </c>
      <c r="AU362" s="170">
        <v>0</v>
      </c>
      <c r="AV362" s="170">
        <v>0</v>
      </c>
      <c r="AW362" s="170">
        <v>0</v>
      </c>
      <c r="AX362" s="170">
        <v>0</v>
      </c>
      <c r="AY362" s="170">
        <v>0</v>
      </c>
      <c r="AZ362" s="170">
        <v>0</v>
      </c>
      <c r="BA362" s="170">
        <v>0</v>
      </c>
      <c r="BB362" s="170">
        <v>0</v>
      </c>
      <c r="BC362" s="170">
        <v>0</v>
      </c>
      <c r="BD362" s="170">
        <v>0</v>
      </c>
      <c r="BE362" s="170">
        <v>0</v>
      </c>
      <c r="BF362" s="170">
        <v>0</v>
      </c>
    </row>
    <row r="363" spans="1:59" x14ac:dyDescent="0.3">
      <c r="A363" s="170" t="s">
        <v>286</v>
      </c>
      <c r="B363" s="170" t="s">
        <v>287</v>
      </c>
      <c r="C363" s="170" t="s">
        <v>1004</v>
      </c>
      <c r="D363" s="170" t="s">
        <v>1005</v>
      </c>
      <c r="AI363" s="170">
        <v>99.949400394676928</v>
      </c>
      <c r="AJ363" s="170">
        <v>99.953530398864075</v>
      </c>
      <c r="AK363" s="170">
        <v>99.954781220907037</v>
      </c>
      <c r="AL363" s="170">
        <v>99.943060924810453</v>
      </c>
      <c r="AM363" s="170">
        <v>99.939484664139883</v>
      </c>
      <c r="AN363" s="170">
        <v>99.919736736495707</v>
      </c>
      <c r="AO363" s="170">
        <v>99.932569116655429</v>
      </c>
      <c r="AP363" s="170">
        <v>99.919407452891733</v>
      </c>
      <c r="AQ363" s="170">
        <v>99.880810488677</v>
      </c>
      <c r="AR363" s="170">
        <v>99.928345150098053</v>
      </c>
      <c r="AS363" s="170">
        <v>99.896555687521555</v>
      </c>
      <c r="AT363" s="170">
        <v>99.880301639867525</v>
      </c>
      <c r="AU363" s="170">
        <v>99.875264590263086</v>
      </c>
      <c r="AV363" s="170">
        <v>99.879821234085696</v>
      </c>
      <c r="AW363" s="170">
        <v>99.878244152515222</v>
      </c>
      <c r="AX363" s="170">
        <v>99.867575336713927</v>
      </c>
      <c r="AY363" s="170">
        <v>99.867970198987777</v>
      </c>
      <c r="AZ363" s="170">
        <v>99.817776241792075</v>
      </c>
      <c r="BA363" s="170">
        <v>99.763181921935626</v>
      </c>
      <c r="BB363" s="170">
        <v>99.585198841190419</v>
      </c>
      <c r="BC363" s="170">
        <v>99.521421407078378</v>
      </c>
      <c r="BD363" s="170">
        <v>99.481366459627324</v>
      </c>
      <c r="BE363" s="170">
        <v>99.275950517873952</v>
      </c>
      <c r="BF363" s="170">
        <v>98.981178785666685</v>
      </c>
    </row>
    <row r="364" spans="1:59" x14ac:dyDescent="0.3">
      <c r="A364" s="170" t="s">
        <v>286</v>
      </c>
      <c r="B364" s="170" t="s">
        <v>287</v>
      </c>
      <c r="C364" s="170" t="s">
        <v>1006</v>
      </c>
      <c r="D364" s="170" t="s">
        <v>1007</v>
      </c>
      <c r="AI364" s="170">
        <v>5.059960532307848E-2</v>
      </c>
      <c r="AJ364" s="170">
        <v>4.6469601135923584E-2</v>
      </c>
      <c r="AK364" s="170">
        <v>4.5218779092964491E-2</v>
      </c>
      <c r="AL364" s="170">
        <v>5.6939075189547182E-2</v>
      </c>
      <c r="AM364" s="170">
        <v>6.0515335860114018E-2</v>
      </c>
      <c r="AN364" s="170">
        <v>8.026326350429408E-2</v>
      </c>
      <c r="AO364" s="170">
        <v>6.7430883344571813E-2</v>
      </c>
      <c r="AP364" s="170">
        <v>8.0592547108262649E-2</v>
      </c>
      <c r="AQ364" s="170">
        <v>0.11918951132300357</v>
      </c>
      <c r="AR364" s="170">
        <v>7.1654849901945997E-2</v>
      </c>
      <c r="AS364" s="170">
        <v>0.1034443124784491</v>
      </c>
      <c r="AT364" s="170">
        <v>0.11969836013246619</v>
      </c>
      <c r="AU364" s="170">
        <v>0.10961596613244633</v>
      </c>
      <c r="AV364" s="170">
        <v>0.10515642017501033</v>
      </c>
      <c r="AW364" s="170">
        <v>0.10573534123678309</v>
      </c>
      <c r="AX364" s="170">
        <v>0.11627531410484157</v>
      </c>
      <c r="AY364" s="170">
        <v>0.11002483417685706</v>
      </c>
      <c r="AZ364" s="170">
        <v>0.10996261271167802</v>
      </c>
      <c r="BA364" s="170">
        <v>0.11127596439169139</v>
      </c>
      <c r="BB364" s="170">
        <v>0.14485119831445878</v>
      </c>
      <c r="BC364" s="170">
        <v>0.1289583034818742</v>
      </c>
      <c r="BD364" s="170">
        <v>0.13043478260869568</v>
      </c>
      <c r="BE364" s="170">
        <v>0.22728010649696417</v>
      </c>
      <c r="BF364" s="170">
        <v>0.43799790522740983</v>
      </c>
    </row>
    <row r="365" spans="1:59" x14ac:dyDescent="0.3">
      <c r="A365" s="170" t="s">
        <v>286</v>
      </c>
      <c r="B365" s="170" t="s">
        <v>287</v>
      </c>
      <c r="C365" s="170" t="s">
        <v>1008</v>
      </c>
      <c r="D365" s="170" t="s">
        <v>1009</v>
      </c>
      <c r="AI365" s="170">
        <v>10.924454789252644</v>
      </c>
      <c r="AJ365" s="170">
        <v>10.375629275848716</v>
      </c>
      <c r="AK365" s="170">
        <v>10.972203750498737</v>
      </c>
      <c r="AL365" s="170">
        <v>12.12802301537355</v>
      </c>
      <c r="AM365" s="170">
        <v>12.220912826066185</v>
      </c>
      <c r="AN365" s="170">
        <v>14.591861305080664</v>
      </c>
      <c r="AO365" s="170">
        <v>15.833614295347271</v>
      </c>
      <c r="AP365" s="170">
        <v>14.58725102659554</v>
      </c>
      <c r="AQ365" s="170">
        <v>16.154435552528522</v>
      </c>
      <c r="AR365" s="170">
        <v>13.369286468547292</v>
      </c>
      <c r="AS365" s="170">
        <v>13.064633538944866</v>
      </c>
      <c r="AT365" s="170">
        <v>13.785261141922355</v>
      </c>
      <c r="AU365" s="170">
        <v>12.877986090111884</v>
      </c>
      <c r="AV365" s="170">
        <v>12.956773200135203</v>
      </c>
      <c r="AW365" s="170">
        <v>11.464274271066966</v>
      </c>
      <c r="AX365" s="170">
        <v>11.737346984916508</v>
      </c>
      <c r="AY365" s="170">
        <v>12.07443965923737</v>
      </c>
      <c r="AZ365" s="170">
        <v>11.700021992522542</v>
      </c>
      <c r="BA365" s="170">
        <v>10.596895685916458</v>
      </c>
      <c r="BB365" s="170">
        <v>11.479457466420859</v>
      </c>
      <c r="BC365" s="170">
        <v>10.815303052013183</v>
      </c>
      <c r="BD365" s="170">
        <v>10.596273291925467</v>
      </c>
      <c r="BE365" s="170">
        <v>11.058800610409429</v>
      </c>
      <c r="BF365" s="170">
        <v>10.607166661376837</v>
      </c>
    </row>
    <row r="366" spans="1:59" x14ac:dyDescent="0.3">
      <c r="A366" s="170" t="s">
        <v>286</v>
      </c>
      <c r="B366" s="170" t="s">
        <v>287</v>
      </c>
      <c r="C366" s="170" t="s">
        <v>1010</v>
      </c>
      <c r="D366" s="170" t="s">
        <v>1011</v>
      </c>
      <c r="AI366" s="170">
        <v>52.135303344633911</v>
      </c>
      <c r="AJ366" s="170">
        <v>51.878146379243574</v>
      </c>
      <c r="AK366" s="170">
        <v>68.97991754222636</v>
      </c>
      <c r="AL366" s="170">
        <v>71.950013485570437</v>
      </c>
      <c r="AM366" s="170">
        <v>72.006879638181985</v>
      </c>
      <c r="AN366" s="170">
        <v>71.831607673167994</v>
      </c>
      <c r="AO366" s="170">
        <v>80.381827376938645</v>
      </c>
      <c r="AP366" s="170">
        <v>86.518018190889194</v>
      </c>
      <c r="AQ366" s="170">
        <v>86.638004427038993</v>
      </c>
      <c r="AR366" s="170">
        <v>87.848845979785793</v>
      </c>
      <c r="AS366" s="170">
        <v>93.329757480556296</v>
      </c>
      <c r="AT366" s="170">
        <v>94.07094122810517</v>
      </c>
      <c r="AU366" s="170">
        <v>94.753553069247047</v>
      </c>
      <c r="AV366" s="170">
        <v>95.801254365869227</v>
      </c>
      <c r="AW366" s="170">
        <v>95.024030759371996</v>
      </c>
      <c r="AX366" s="170">
        <v>96.831497690643062</v>
      </c>
      <c r="AY366" s="170">
        <v>94.973436861463014</v>
      </c>
      <c r="AZ366" s="170">
        <v>99.038612586006465</v>
      </c>
      <c r="BA366" s="170">
        <v>96.889979456745039</v>
      </c>
      <c r="BB366" s="170">
        <v>81.702659994732684</v>
      </c>
      <c r="BC366" s="170">
        <v>97.145722882934521</v>
      </c>
      <c r="BD366" s="170">
        <v>98.257763975155271</v>
      </c>
      <c r="BE366" s="170">
        <v>96.714179031786756</v>
      </c>
      <c r="BF366" s="170">
        <v>98.413051068016628</v>
      </c>
    </row>
    <row r="367" spans="1:59" x14ac:dyDescent="0.3">
      <c r="A367" s="170" t="s">
        <v>286</v>
      </c>
      <c r="B367" s="170" t="s">
        <v>287</v>
      </c>
      <c r="C367" s="170" t="s">
        <v>1012</v>
      </c>
      <c r="D367" s="170" t="s">
        <v>1013</v>
      </c>
      <c r="AI367" s="170">
        <v>0</v>
      </c>
      <c r="AJ367" s="170">
        <v>0</v>
      </c>
      <c r="AK367" s="170">
        <v>0</v>
      </c>
      <c r="AL367" s="170">
        <v>0</v>
      </c>
      <c r="AM367" s="170">
        <v>0</v>
      </c>
      <c r="AN367" s="170">
        <v>0</v>
      </c>
      <c r="AO367" s="170">
        <v>0</v>
      </c>
      <c r="AP367" s="170">
        <v>0</v>
      </c>
      <c r="AQ367" s="170">
        <v>0</v>
      </c>
      <c r="AR367" s="170">
        <v>0</v>
      </c>
      <c r="AS367" s="170">
        <v>0</v>
      </c>
      <c r="AT367" s="170">
        <v>0</v>
      </c>
      <c r="AU367" s="170">
        <v>0</v>
      </c>
      <c r="AV367" s="170">
        <v>0</v>
      </c>
      <c r="AW367" s="170">
        <v>0</v>
      </c>
      <c r="AX367" s="170">
        <v>0</v>
      </c>
      <c r="AY367" s="170">
        <v>0</v>
      </c>
      <c r="AZ367" s="170">
        <v>0</v>
      </c>
      <c r="BA367" s="170">
        <v>0</v>
      </c>
      <c r="BB367" s="170">
        <v>0</v>
      </c>
      <c r="BC367" s="170">
        <v>0</v>
      </c>
      <c r="BD367" s="170">
        <v>0</v>
      </c>
      <c r="BE367" s="170">
        <v>0</v>
      </c>
      <c r="BF367" s="170">
        <v>0</v>
      </c>
    </row>
    <row r="368" spans="1:59" x14ac:dyDescent="0.3">
      <c r="A368" s="170" t="s">
        <v>286</v>
      </c>
      <c r="B368" s="170" t="s">
        <v>287</v>
      </c>
      <c r="C368" s="170" t="s">
        <v>1014</v>
      </c>
      <c r="D368" s="170" t="s">
        <v>1015</v>
      </c>
      <c r="AI368" s="170">
        <v>47.81409705004301</v>
      </c>
      <c r="AJ368" s="170">
        <v>48.0753840196205</v>
      </c>
      <c r="AK368" s="170">
        <v>30.974863678680677</v>
      </c>
      <c r="AL368" s="170">
        <v>27.993047439240016</v>
      </c>
      <c r="AM368" s="170">
        <v>27.932605025957898</v>
      </c>
      <c r="AN368" s="170">
        <v>28.088129063327717</v>
      </c>
      <c r="AO368" s="170">
        <v>19.550741739716791</v>
      </c>
      <c r="AP368" s="170">
        <v>13.401389262002533</v>
      </c>
      <c r="AQ368" s="170">
        <v>13.242806061638005</v>
      </c>
      <c r="AR368" s="170">
        <v>12.079499170312264</v>
      </c>
      <c r="AS368" s="170">
        <v>6.5667982069652506</v>
      </c>
      <c r="AT368" s="170">
        <v>5.8093604117623592</v>
      </c>
      <c r="AU368" s="170">
        <v>5.1217115210160262</v>
      </c>
      <c r="AV368" s="170">
        <v>4.0785668682164715</v>
      </c>
      <c r="AW368" s="170">
        <v>4.8542133931432234</v>
      </c>
      <c r="AX368" s="170">
        <v>3.0360776460708632</v>
      </c>
      <c r="AY368" s="170">
        <v>4.8945333375247557</v>
      </c>
      <c r="AZ368" s="170">
        <v>0.77916365578560431</v>
      </c>
      <c r="BA368" s="170">
        <v>2.8732024651905959</v>
      </c>
      <c r="BB368" s="170">
        <v>17.882538846457731</v>
      </c>
      <c r="BC368" s="170">
        <v>2.3756985241438602</v>
      </c>
      <c r="BD368" s="170">
        <v>1.2236024844720497</v>
      </c>
      <c r="BE368" s="170">
        <v>2.5617714860872107</v>
      </c>
      <c r="BF368" s="170">
        <v>0.56812771765004599</v>
      </c>
    </row>
    <row r="369" spans="1:58" x14ac:dyDescent="0.3">
      <c r="A369" s="170" t="s">
        <v>286</v>
      </c>
      <c r="B369" s="170" t="s">
        <v>287</v>
      </c>
      <c r="C369" s="170" t="s">
        <v>1016</v>
      </c>
      <c r="D369" s="170" t="s">
        <v>1017</v>
      </c>
      <c r="AI369" s="170">
        <v>5.05996053230785E-2</v>
      </c>
      <c r="AJ369" s="170">
        <v>4.6469601135923598E-2</v>
      </c>
      <c r="AK369" s="170">
        <v>4.5218779092964498E-2</v>
      </c>
      <c r="AL369" s="170">
        <v>5.6939075189547203E-2</v>
      </c>
      <c r="AM369" s="170">
        <v>6.0515335860113997E-2</v>
      </c>
      <c r="AN369" s="170">
        <v>8.0263263504294094E-2</v>
      </c>
      <c r="AO369" s="170">
        <v>6.7430883344571799E-2</v>
      </c>
      <c r="AP369" s="170">
        <v>8.0592547108262594E-2</v>
      </c>
      <c r="AQ369" s="170">
        <v>0.119189511323004</v>
      </c>
      <c r="AR369" s="170">
        <v>7.1654849901945997E-2</v>
      </c>
      <c r="AS369" s="170">
        <v>0.103444312478449</v>
      </c>
      <c r="AT369" s="170">
        <v>0.119698360132466</v>
      </c>
      <c r="AU369" s="170">
        <v>0.10961596613244599</v>
      </c>
      <c r="AV369" s="170">
        <v>0.10515642017501001</v>
      </c>
      <c r="AW369" s="170">
        <v>0.108939442486383</v>
      </c>
      <c r="AX369" s="170">
        <v>0.119505183941087</v>
      </c>
      <c r="AY369" s="170">
        <v>0.119455534249159</v>
      </c>
      <c r="AZ369" s="170">
        <v>0.157089446730969</v>
      </c>
      <c r="BA369" s="170">
        <v>0.20828577950239699</v>
      </c>
      <c r="BB369" s="170">
        <v>0.34566763234132197</v>
      </c>
      <c r="BC369" s="170">
        <v>0.372546210058748</v>
      </c>
      <c r="BD369" s="170">
        <v>0.42857142857142899</v>
      </c>
      <c r="BE369" s="170">
        <v>0.55521283158544099</v>
      </c>
    </row>
    <row r="370" spans="1:58" x14ac:dyDescent="0.3">
      <c r="A370" s="170" t="s">
        <v>286</v>
      </c>
      <c r="B370" s="170" t="s">
        <v>287</v>
      </c>
      <c r="C370" s="170" t="s">
        <v>1018</v>
      </c>
      <c r="D370" s="170" t="s">
        <v>1019</v>
      </c>
      <c r="AI370" s="170">
        <v>0</v>
      </c>
      <c r="AJ370" s="170">
        <v>0</v>
      </c>
      <c r="AK370" s="170">
        <v>0</v>
      </c>
      <c r="AL370" s="170">
        <v>0</v>
      </c>
      <c r="AM370" s="170">
        <v>0</v>
      </c>
      <c r="AN370" s="170">
        <v>0</v>
      </c>
      <c r="AO370" s="170">
        <v>0</v>
      </c>
      <c r="AP370" s="170">
        <v>0</v>
      </c>
      <c r="AQ370" s="170">
        <v>0</v>
      </c>
      <c r="AR370" s="170">
        <v>0</v>
      </c>
      <c r="AS370" s="170">
        <v>0</v>
      </c>
      <c r="AT370" s="170">
        <v>0</v>
      </c>
      <c r="AU370" s="170">
        <v>0</v>
      </c>
      <c r="AV370" s="170">
        <v>0</v>
      </c>
      <c r="AW370" s="170">
        <v>1000000</v>
      </c>
      <c r="AX370" s="170">
        <v>1000000</v>
      </c>
      <c r="AY370" s="170">
        <v>3000000</v>
      </c>
      <c r="AZ370" s="170">
        <v>15000000</v>
      </c>
      <c r="BA370" s="170">
        <v>34000000</v>
      </c>
      <c r="BB370" s="170">
        <v>61000000</v>
      </c>
      <c r="BC370" s="170">
        <v>85000000</v>
      </c>
      <c r="BD370" s="170">
        <v>96000000</v>
      </c>
      <c r="BE370" s="170">
        <v>101000000</v>
      </c>
      <c r="BF370" s="170">
        <v>128000000</v>
      </c>
    </row>
    <row r="371" spans="1:58" x14ac:dyDescent="0.3">
      <c r="A371" s="170" t="s">
        <v>286</v>
      </c>
      <c r="B371" s="170" t="s">
        <v>287</v>
      </c>
      <c r="C371" s="170" t="s">
        <v>1020</v>
      </c>
      <c r="D371" s="170" t="s">
        <v>1021</v>
      </c>
      <c r="AI371" s="170">
        <v>0</v>
      </c>
      <c r="AJ371" s="170">
        <v>0</v>
      </c>
      <c r="AK371" s="170">
        <v>0</v>
      </c>
      <c r="AL371" s="170">
        <v>0</v>
      </c>
      <c r="AM371" s="170">
        <v>0</v>
      </c>
      <c r="AN371" s="170">
        <v>0</v>
      </c>
      <c r="AO371" s="170">
        <v>0</v>
      </c>
      <c r="AP371" s="170">
        <v>0</v>
      </c>
      <c r="AQ371" s="170">
        <v>0</v>
      </c>
      <c r="AR371" s="170">
        <v>0</v>
      </c>
      <c r="AS371" s="170">
        <v>0</v>
      </c>
      <c r="AT371" s="170">
        <v>0</v>
      </c>
      <c r="AU371" s="170">
        <v>0</v>
      </c>
      <c r="AV371" s="170">
        <v>0</v>
      </c>
      <c r="AW371" s="170">
        <v>3.2041012495994873E-3</v>
      </c>
      <c r="AX371" s="170">
        <v>3.2298698362455995E-3</v>
      </c>
      <c r="AY371" s="170">
        <v>9.4307000723020326E-3</v>
      </c>
      <c r="AZ371" s="170">
        <v>4.7126834019290582E-2</v>
      </c>
      <c r="BA371" s="170">
        <v>9.7009815110705319E-2</v>
      </c>
      <c r="BB371" s="170">
        <v>0.20081643402686331</v>
      </c>
      <c r="BC371" s="170">
        <v>0.24358790657687349</v>
      </c>
      <c r="BD371" s="170">
        <v>0.29813664596273293</v>
      </c>
      <c r="BE371" s="170">
        <v>0.32793272508847687</v>
      </c>
      <c r="BF371" s="170">
        <v>0.40625892658774243</v>
      </c>
    </row>
    <row r="372" spans="1:58" x14ac:dyDescent="0.3">
      <c r="A372" s="170" t="s">
        <v>286</v>
      </c>
      <c r="B372" s="170" t="s">
        <v>287</v>
      </c>
      <c r="C372" s="170" t="s">
        <v>1022</v>
      </c>
      <c r="D372" s="170" t="s">
        <v>1023</v>
      </c>
      <c r="AI372" s="170">
        <v>0.81735806821113199</v>
      </c>
      <c r="AJ372" s="170">
        <v>0.898691495048351</v>
      </c>
      <c r="AK372" s="170">
        <v>1.04787031889587</v>
      </c>
      <c r="AL372" s="170">
        <v>1.25114274109779</v>
      </c>
      <c r="AM372" s="170">
        <v>2.0703231074846999</v>
      </c>
      <c r="AN372" s="170">
        <v>2.5278145926814899</v>
      </c>
      <c r="AO372" s="170">
        <v>3.1013087059541999</v>
      </c>
      <c r="AP372" s="170">
        <v>3.3933734041124799</v>
      </c>
      <c r="AQ372" s="170">
        <v>3.6404443363319401</v>
      </c>
      <c r="AR372" s="170">
        <v>3.9758631638156201</v>
      </c>
      <c r="AS372" s="170">
        <v>4.9826048546007398</v>
      </c>
      <c r="AT372" s="170">
        <v>5.5264735704790304</v>
      </c>
      <c r="AU372" s="170">
        <v>5.7627289824864398</v>
      </c>
      <c r="AV372" s="170">
        <v>5.59798664211778</v>
      </c>
      <c r="AW372" s="170">
        <v>5.6555174676606903</v>
      </c>
      <c r="AX372" s="170">
        <v>6.1532394332205396</v>
      </c>
      <c r="AY372" s="170">
        <v>6.4886785071872399</v>
      </c>
      <c r="AZ372" s="170">
        <v>6.6222744696637603</v>
      </c>
      <c r="BA372" s="170">
        <v>6.4873487785852797</v>
      </c>
      <c r="BB372" s="170">
        <v>6.7786396052645799</v>
      </c>
      <c r="BC372" s="170">
        <v>7.0163708809226097</v>
      </c>
      <c r="BD372" s="170">
        <v>7.3784846677509197</v>
      </c>
      <c r="BE372" s="170">
        <v>7.2493941308048804</v>
      </c>
    </row>
    <row r="373" spans="1:58" x14ac:dyDescent="0.3">
      <c r="A373" s="170" t="s">
        <v>286</v>
      </c>
      <c r="B373" s="170" t="s">
        <v>287</v>
      </c>
      <c r="C373" s="170" t="s">
        <v>1024</v>
      </c>
      <c r="D373" s="170" t="s">
        <v>1025</v>
      </c>
      <c r="AI373" s="170">
        <v>1.1700472871847969</v>
      </c>
      <c r="AJ373" s="170">
        <v>1.2259962406537916</v>
      </c>
      <c r="AK373" s="170">
        <v>1.3584698895526792</v>
      </c>
      <c r="AL373" s="170">
        <v>1.5089277410813675</v>
      </c>
      <c r="AM373" s="170">
        <v>1.6024136028820439</v>
      </c>
      <c r="AN373" s="170">
        <v>1.584367717747742</v>
      </c>
      <c r="AO373" s="170">
        <v>1.6149983661356333</v>
      </c>
      <c r="AP373" s="170">
        <v>1.8345562314362596</v>
      </c>
      <c r="AQ373" s="170">
        <v>2.0521255115674486</v>
      </c>
      <c r="AR373" s="170">
        <v>2.2124291424023492</v>
      </c>
      <c r="AS373" s="170">
        <v>2.3556564955644594</v>
      </c>
      <c r="AT373" s="170">
        <v>2.5125391986473069</v>
      </c>
      <c r="AU373" s="170">
        <v>2.6286734737425999</v>
      </c>
      <c r="AV373" s="170">
        <v>2.7877792886012602</v>
      </c>
      <c r="AW373" s="170">
        <v>3.086900724755433</v>
      </c>
      <c r="AX373" s="170">
        <v>3.4892604255264734</v>
      </c>
      <c r="AY373" s="170">
        <v>3.7165670604771015</v>
      </c>
      <c r="AZ373" s="170">
        <v>4.2303866913398318</v>
      </c>
      <c r="BA373" s="170">
        <v>4.7466877430650012</v>
      </c>
      <c r="BB373" s="170">
        <v>5.0473810721191397</v>
      </c>
      <c r="BC373" s="170">
        <v>5.3049275313168955</v>
      </c>
      <c r="BD373" s="170">
        <v>5.3598865474561173</v>
      </c>
      <c r="BE373" s="170">
        <v>5.3405151345200341</v>
      </c>
      <c r="BF373" s="170">
        <v>6.1255037635567637</v>
      </c>
    </row>
    <row r="374" spans="1:58" x14ac:dyDescent="0.3">
      <c r="A374" s="170" t="s">
        <v>286</v>
      </c>
      <c r="B374" s="170" t="s">
        <v>287</v>
      </c>
      <c r="C374" s="170" t="s">
        <v>1026</v>
      </c>
      <c r="D374" s="170" t="s">
        <v>1027</v>
      </c>
      <c r="AI374" s="170">
        <v>1.8102854303405698</v>
      </c>
      <c r="AJ374" s="170">
        <v>1.8357460429955477</v>
      </c>
      <c r="AK374" s="170">
        <v>1.9887704936414092</v>
      </c>
      <c r="AL374" s="170">
        <v>2.1577001995833283</v>
      </c>
      <c r="AM374" s="170">
        <v>2.2436333645930655</v>
      </c>
      <c r="AN374" s="170">
        <v>2.1730435985069358</v>
      </c>
      <c r="AO374" s="170">
        <v>2.1753430922447428</v>
      </c>
      <c r="AP374" s="170">
        <v>2.4294984649005662</v>
      </c>
      <c r="AQ374" s="170">
        <v>2.6884483935457695</v>
      </c>
      <c r="AR374" s="170">
        <v>2.8547717618294892</v>
      </c>
      <c r="AS374" s="170">
        <v>2.9719554008942617</v>
      </c>
      <c r="AT374" s="170">
        <v>3.0992536407538869</v>
      </c>
      <c r="AU374" s="170">
        <v>3.193483014879082</v>
      </c>
      <c r="AV374" s="170">
        <v>3.3205612184089772</v>
      </c>
      <c r="AW374" s="170">
        <v>3.5784513306334369</v>
      </c>
      <c r="AX374" s="170">
        <v>3.9187893519468218</v>
      </c>
      <c r="AY374" s="170">
        <v>4.0496611100128606</v>
      </c>
      <c r="AZ374" s="170">
        <v>4.4900363999627446</v>
      </c>
      <c r="BA374" s="170">
        <v>4.9411013595468409</v>
      </c>
      <c r="BB374" s="170">
        <v>5.2145096099062265</v>
      </c>
      <c r="BC374" s="170">
        <v>5.4144545222105913</v>
      </c>
      <c r="BD374" s="170">
        <v>5.3598865474561173</v>
      </c>
      <c r="BE374" s="170">
        <v>5.2463316676359204</v>
      </c>
      <c r="BF374" s="170">
        <v>5.929129289906915</v>
      </c>
    </row>
    <row r="375" spans="1:58" x14ac:dyDescent="0.3">
      <c r="A375" s="170" t="s">
        <v>286</v>
      </c>
      <c r="B375" s="170" t="s">
        <v>287</v>
      </c>
      <c r="C375" s="170" t="s">
        <v>1028</v>
      </c>
      <c r="D375" s="170" t="s">
        <v>1029</v>
      </c>
      <c r="AI375" s="170">
        <v>92.658777126037947</v>
      </c>
      <c r="AJ375" s="170">
        <v>92.160986523231372</v>
      </c>
      <c r="AK375" s="170">
        <v>90.535966549117674</v>
      </c>
      <c r="AL375" s="170">
        <v>89.7734863433474</v>
      </c>
      <c r="AM375" s="170">
        <v>87.12375378329304</v>
      </c>
      <c r="AN375" s="170">
        <v>86.589238207633528</v>
      </c>
      <c r="AO375" s="170">
        <v>86.910798205566564</v>
      </c>
      <c r="AP375" s="170">
        <v>86.915114724321498</v>
      </c>
      <c r="AQ375" s="170">
        <v>87.135709803273755</v>
      </c>
      <c r="AR375" s="170">
        <v>85.498977054338326</v>
      </c>
      <c r="AS375" s="170">
        <v>86.166710520779318</v>
      </c>
      <c r="AT375" s="170">
        <v>85.838539544546748</v>
      </c>
      <c r="AU375" s="170">
        <v>85.776951398908523</v>
      </c>
      <c r="AV375" s="170">
        <v>86.598628400508844</v>
      </c>
      <c r="AW375" s="170">
        <v>86.839241005337854</v>
      </c>
      <c r="AX375" s="170">
        <v>86.180041330974575</v>
      </c>
      <c r="AY375" s="170">
        <v>86.764386075107183</v>
      </c>
      <c r="AZ375" s="170">
        <v>86.198362375587735</v>
      </c>
      <c r="BA375" s="170">
        <v>86.312066176240023</v>
      </c>
      <c r="BB375" s="170">
        <v>85.635611143826353</v>
      </c>
      <c r="BC375" s="170">
        <v>85.622432973737105</v>
      </c>
      <c r="BD375" s="170">
        <v>85.895537153402572</v>
      </c>
      <c r="BE375" s="170">
        <v>86.501427676547209</v>
      </c>
      <c r="BF375" s="170">
        <v>85.389627054069578</v>
      </c>
    </row>
    <row r="376" spans="1:58" x14ac:dyDescent="0.3">
      <c r="A376" s="170" t="s">
        <v>286</v>
      </c>
      <c r="B376" s="170" t="s">
        <v>287</v>
      </c>
      <c r="C376" s="170" t="s">
        <v>1030</v>
      </c>
      <c r="D376" s="170" t="s">
        <v>1031</v>
      </c>
      <c r="BC376" s="170">
        <v>95.224943757057204</v>
      </c>
      <c r="BE376" s="170">
        <v>96.860244125127807</v>
      </c>
    </row>
    <row r="377" spans="1:58" x14ac:dyDescent="0.3">
      <c r="A377" s="170" t="s">
        <v>286</v>
      </c>
      <c r="B377" s="170" t="s">
        <v>287</v>
      </c>
      <c r="C377" s="170" t="s">
        <v>1032</v>
      </c>
      <c r="D377" s="170" t="s">
        <v>1033</v>
      </c>
      <c r="BC377" s="170">
        <v>99.748154641084497</v>
      </c>
      <c r="BE377" s="170">
        <v>100</v>
      </c>
    </row>
    <row r="378" spans="1:58" x14ac:dyDescent="0.3">
      <c r="A378" s="170" t="s">
        <v>286</v>
      </c>
      <c r="B378" s="170" t="s">
        <v>287</v>
      </c>
      <c r="C378" s="170" t="s">
        <v>1034</v>
      </c>
      <c r="D378" s="170" t="s">
        <v>1035</v>
      </c>
      <c r="AI378" s="170">
        <v>82.2353839874268</v>
      </c>
      <c r="AS378" s="170">
        <v>92.800210416317</v>
      </c>
      <c r="BC378" s="170">
        <v>98.599937558174105</v>
      </c>
      <c r="BE378" s="170">
        <v>99.525350844487505</v>
      </c>
    </row>
    <row r="379" spans="1:58" x14ac:dyDescent="0.3">
      <c r="A379" s="170" t="s">
        <v>286</v>
      </c>
      <c r="B379" s="170" t="s">
        <v>287</v>
      </c>
      <c r="C379" s="170" t="s">
        <v>1036</v>
      </c>
      <c r="D379" s="170" t="s">
        <v>1037</v>
      </c>
      <c r="AI379" s="170">
        <v>3.7804103793716549E-3</v>
      </c>
      <c r="AJ379" s="170">
        <v>3.4921272157581026E-3</v>
      </c>
      <c r="AK379" s="170">
        <v>3.9524838982240261E-3</v>
      </c>
      <c r="AL379" s="170">
        <v>5.1869164381730514E-3</v>
      </c>
      <c r="AM379" s="170">
        <v>6.1081449683352109E-3</v>
      </c>
      <c r="AN379" s="170">
        <v>6.9501514930986209E-3</v>
      </c>
      <c r="AO379" s="170">
        <v>5.4144016157581746E-3</v>
      </c>
      <c r="AP379" s="170">
        <v>7.1244846287468935E-3</v>
      </c>
      <c r="AQ379" s="170">
        <v>9.6972364124622863E-3</v>
      </c>
      <c r="AR379" s="170">
        <v>6.7576034411668739E-3</v>
      </c>
      <c r="AS379" s="170">
        <v>9.4490488323750958E-3</v>
      </c>
      <c r="AT379" s="170">
        <v>1.0454632668579433E-2</v>
      </c>
      <c r="AU379" s="170">
        <v>9.9132605600372146E-3</v>
      </c>
      <c r="AV379" s="170">
        <v>9.2974613490284345E-3</v>
      </c>
      <c r="AW379" s="170">
        <v>1.0916660889124694E-2</v>
      </c>
      <c r="AX379" s="170">
        <v>1.1891923567595008E-2</v>
      </c>
      <c r="AY379" s="170">
        <v>1.0869935394805814E-2</v>
      </c>
      <c r="AZ379" s="170">
        <v>1.1097580856414938E-2</v>
      </c>
      <c r="BA379" s="170">
        <v>1.2313403612323082E-2</v>
      </c>
      <c r="BB379" s="170">
        <v>1.4589910417196037E-2</v>
      </c>
      <c r="BC379" s="170">
        <v>1.4373385083332933E-2</v>
      </c>
      <c r="BD379" s="170">
        <v>1.2601963275466308E-2</v>
      </c>
      <c r="BE379" s="170">
        <v>2.1430312711739508E-2</v>
      </c>
      <c r="BF379" s="170">
        <v>4.6032568885708273E-2</v>
      </c>
    </row>
    <row r="380" spans="1:58" x14ac:dyDescent="0.3">
      <c r="A380" s="170" t="s">
        <v>286</v>
      </c>
      <c r="B380" s="170" t="s">
        <v>287</v>
      </c>
      <c r="C380" s="170" t="s">
        <v>1038</v>
      </c>
      <c r="D380" s="170" t="s">
        <v>1039</v>
      </c>
      <c r="AI380" s="170">
        <v>95.618631849262911</v>
      </c>
      <c r="AJ380" s="170">
        <v>95.309312912239648</v>
      </c>
      <c r="AK380" s="170">
        <v>95.284473134707397</v>
      </c>
      <c r="AL380" s="170">
        <v>94.861464096364401</v>
      </c>
      <c r="AM380" s="170">
        <v>94.624320300655313</v>
      </c>
      <c r="AN380" s="170">
        <v>93.096919620124112</v>
      </c>
      <c r="AO380" s="170">
        <v>92.168351374518238</v>
      </c>
      <c r="AP380" s="170">
        <v>92.382225681108224</v>
      </c>
      <c r="AQ380" s="170">
        <v>91.296311502295623</v>
      </c>
      <c r="AR380" s="170">
        <v>92.244161227981436</v>
      </c>
      <c r="AS380" s="170">
        <v>91.622449702940955</v>
      </c>
      <c r="AT380" s="170">
        <v>91.230333995122379</v>
      </c>
      <c r="AU380" s="170">
        <v>92.028021377187201</v>
      </c>
      <c r="AV380" s="170">
        <v>92.190850626206029</v>
      </c>
      <c r="AW380" s="170">
        <v>93.585655298517466</v>
      </c>
      <c r="AX380" s="170">
        <v>92.672642925075365</v>
      </c>
      <c r="AY380" s="170">
        <v>92.583933912478074</v>
      </c>
      <c r="AZ380" s="170">
        <v>92.341801762508027</v>
      </c>
      <c r="BA380" s="170">
        <v>93.186771853678394</v>
      </c>
      <c r="BB380" s="170">
        <v>91.779071810257264</v>
      </c>
      <c r="BC380" s="170">
        <v>91.995535966671198</v>
      </c>
      <c r="BD380" s="170">
        <v>91.392470596157381</v>
      </c>
      <c r="BE380" s="170">
        <v>91.047270463104269</v>
      </c>
      <c r="BF380" s="170">
        <v>90.672040310393541</v>
      </c>
    </row>
    <row r="381" spans="1:58" x14ac:dyDescent="0.3">
      <c r="A381" s="170" t="s">
        <v>286</v>
      </c>
      <c r="B381" s="170" t="s">
        <v>287</v>
      </c>
      <c r="C381" s="170" t="s">
        <v>1040</v>
      </c>
      <c r="D381" s="170" t="s">
        <v>1041</v>
      </c>
      <c r="AI381" s="170">
        <v>552.39907654334354</v>
      </c>
      <c r="AJ381" s="170">
        <v>544.73765792146969</v>
      </c>
      <c r="AK381" s="170">
        <v>502.82322831983242</v>
      </c>
      <c r="AL381" s="170">
        <v>463.45641539686983</v>
      </c>
      <c r="AM381" s="170">
        <v>445.70562008083397</v>
      </c>
      <c r="AN381" s="170">
        <v>460.18404816501811</v>
      </c>
      <c r="AO381" s="170">
        <v>459.69760060611731</v>
      </c>
      <c r="AP381" s="170">
        <v>411.6075866880318</v>
      </c>
      <c r="AQ381" s="170">
        <v>371.96176143857809</v>
      </c>
      <c r="AR381" s="170">
        <v>350.29070042333154</v>
      </c>
      <c r="AS381" s="170">
        <v>336.47880439225293</v>
      </c>
      <c r="AT381" s="170">
        <v>322.65832871837881</v>
      </c>
      <c r="AU381" s="170">
        <v>313.13772308817619</v>
      </c>
      <c r="AV381" s="170">
        <v>301.15391171108797</v>
      </c>
      <c r="AW381" s="170">
        <v>279.45049620752724</v>
      </c>
      <c r="AX381" s="170">
        <v>255.18085056120924</v>
      </c>
      <c r="AY381" s="170">
        <v>246.9342428499713</v>
      </c>
      <c r="AZ381" s="170">
        <v>222.71534369037573</v>
      </c>
      <c r="BA381" s="170">
        <v>202.38402882949805</v>
      </c>
      <c r="BB381" s="170">
        <v>191.77258741651514</v>
      </c>
      <c r="BC381" s="170">
        <v>184.69081158552683</v>
      </c>
      <c r="BD381" s="170">
        <v>186.57111324018885</v>
      </c>
      <c r="BE381" s="170">
        <v>190.60937495982134</v>
      </c>
      <c r="BF381" s="170">
        <v>168.65882848975613</v>
      </c>
    </row>
    <row r="382" spans="1:58" x14ac:dyDescent="0.3">
      <c r="A382" s="170" t="s">
        <v>286</v>
      </c>
      <c r="B382" s="170" t="s">
        <v>287</v>
      </c>
      <c r="C382" s="170" t="s">
        <v>1042</v>
      </c>
      <c r="D382" s="170" t="s">
        <v>1043</v>
      </c>
      <c r="AI382" s="170">
        <v>0.44760278683061516</v>
      </c>
      <c r="AJ382" s="170">
        <v>0.49690398558644799</v>
      </c>
      <c r="AK382" s="170">
        <v>0.6404267514707862</v>
      </c>
      <c r="AL382" s="170">
        <v>0.80473389610847612</v>
      </c>
      <c r="AM382" s="170">
        <v>1.2820562662577024</v>
      </c>
      <c r="AN382" s="170">
        <v>1.5784480974404775</v>
      </c>
      <c r="AO382" s="170">
        <v>2.1934268220012321</v>
      </c>
      <c r="AP382" s="170">
        <v>2.3958939614746058</v>
      </c>
      <c r="AQ382" s="170">
        <v>2.6148751015682823</v>
      </c>
      <c r="AR382" s="170">
        <v>2.8633090668924162</v>
      </c>
      <c r="AS382" s="170">
        <v>3.4065123235211083</v>
      </c>
      <c r="AT382" s="170">
        <v>3.7852010622393051</v>
      </c>
      <c r="AU382" s="170">
        <v>3.9008958542815879</v>
      </c>
      <c r="AV382" s="170">
        <v>3.8254767661344449</v>
      </c>
      <c r="AW382" s="170">
        <v>3.8005100440187096</v>
      </c>
      <c r="AX382" s="170">
        <v>4.3009185856937551</v>
      </c>
      <c r="AY382" s="170">
        <v>4.4932471930744189</v>
      </c>
      <c r="AZ382" s="170">
        <v>4.6690920759401431</v>
      </c>
      <c r="BA382" s="170">
        <v>4.7573121214433769</v>
      </c>
      <c r="BB382" s="170">
        <v>5.1654767281503835</v>
      </c>
      <c r="BC382" s="170">
        <v>5.4372670047391471</v>
      </c>
      <c r="BD382" s="170">
        <v>5.3662110762737747</v>
      </c>
      <c r="BE382" s="170">
        <v>5.2797621418902452</v>
      </c>
      <c r="BF382" s="170">
        <v>5.7249652995966471</v>
      </c>
    </row>
    <row r="383" spans="1:58" x14ac:dyDescent="0.3">
      <c r="A383" s="170" t="s">
        <v>286</v>
      </c>
      <c r="B383" s="170" t="s">
        <v>287</v>
      </c>
      <c r="C383" s="170" t="s">
        <v>1044</v>
      </c>
      <c r="D383" s="170" t="s">
        <v>1045</v>
      </c>
      <c r="AI383" s="170">
        <v>4380.9009716360779</v>
      </c>
      <c r="AJ383" s="170">
        <v>4426.0349225034333</v>
      </c>
      <c r="AK383" s="170">
        <v>3912.881754111198</v>
      </c>
      <c r="AL383" s="170">
        <v>3450.2392811798027</v>
      </c>
      <c r="AM383" s="170">
        <v>3068.3484892930478</v>
      </c>
      <c r="AN383" s="170">
        <v>2789.9744948008633</v>
      </c>
      <c r="AO383" s="170">
        <v>2806.4960629921261</v>
      </c>
      <c r="AP383" s="170">
        <v>2953.0493229218146</v>
      </c>
      <c r="AQ383" s="170">
        <v>3016.2876154533719</v>
      </c>
      <c r="AR383" s="170">
        <v>3002.8898854010963</v>
      </c>
      <c r="AS383" s="170">
        <v>2988.7056471764117</v>
      </c>
      <c r="AT383" s="170">
        <v>3009.5688960515713</v>
      </c>
      <c r="AU383" s="170">
        <v>3000.9123162696401</v>
      </c>
      <c r="AV383" s="170">
        <v>3062.9784627947329</v>
      </c>
      <c r="AW383" s="170">
        <v>3174.1007194244603</v>
      </c>
      <c r="AX383" s="170">
        <v>3245.6793956328261</v>
      </c>
      <c r="AY383" s="170">
        <v>3366.3057059558519</v>
      </c>
      <c r="AZ383" s="170">
        <v>3394.2468619246861</v>
      </c>
      <c r="BA383" s="170">
        <v>3481.7380352644836</v>
      </c>
      <c r="BB383" s="170">
        <v>3298.6220679499315</v>
      </c>
      <c r="BC383" s="170">
        <v>3563.8566912539513</v>
      </c>
      <c r="BD383" s="170">
        <v>3628.523171117914</v>
      </c>
      <c r="BE383" s="170">
        <v>3697.5908706677938</v>
      </c>
      <c r="BF383" s="170">
        <v>3648.3203042467781</v>
      </c>
    </row>
    <row r="384" spans="1:58" x14ac:dyDescent="0.3">
      <c r="A384" s="170" t="s">
        <v>286</v>
      </c>
      <c r="B384" s="170" t="s">
        <v>287</v>
      </c>
      <c r="C384" s="170" t="s">
        <v>1046</v>
      </c>
      <c r="D384" s="170" t="s">
        <v>1047</v>
      </c>
      <c r="AI384" s="170">
        <v>4465.3750122681322</v>
      </c>
      <c r="AJ384" s="170">
        <v>4348.467922307239</v>
      </c>
      <c r="AK384" s="170">
        <v>3620.7319890368049</v>
      </c>
      <c r="AL384" s="170">
        <v>3076.7007520265652</v>
      </c>
      <c r="AM384" s="170">
        <v>2615.7393174929111</v>
      </c>
      <c r="AN384" s="170">
        <v>2427.6694133804199</v>
      </c>
      <c r="AO384" s="170">
        <v>2501.348818897638</v>
      </c>
      <c r="AP384" s="170">
        <v>2505.6046258772367</v>
      </c>
      <c r="AQ384" s="170">
        <v>2466.165160393286</v>
      </c>
      <c r="AR384" s="170">
        <v>2409.583457897359</v>
      </c>
      <c r="AS384" s="170">
        <v>2456.1621189405296</v>
      </c>
      <c r="AT384" s="170">
        <v>2485.7025584206285</v>
      </c>
      <c r="AU384" s="170">
        <v>2550.250481500254</v>
      </c>
      <c r="AV384" s="170">
        <v>2643.6197815657856</v>
      </c>
      <c r="AW384" s="170">
        <v>2752.8003083247686</v>
      </c>
      <c r="AX384" s="170">
        <v>2769.0837214115695</v>
      </c>
      <c r="AY384" s="170">
        <v>2965.6632653061224</v>
      </c>
      <c r="AZ384" s="170">
        <v>2918.197907949791</v>
      </c>
      <c r="BA384" s="170">
        <v>2932.0986565910998</v>
      </c>
      <c r="BB384" s="170">
        <v>2790.0683706742402</v>
      </c>
      <c r="BC384" s="170">
        <v>2900.2204425711275</v>
      </c>
      <c r="BD384" s="170">
        <v>3097.7128681515887</v>
      </c>
      <c r="BE384" s="170">
        <v>3222.6178148774302</v>
      </c>
      <c r="BF384" s="170">
        <v>2881.5064441157824</v>
      </c>
    </row>
    <row r="385" spans="1:57" x14ac:dyDescent="0.3">
      <c r="A385" s="170" t="s">
        <v>286</v>
      </c>
      <c r="B385" s="170" t="s">
        <v>287</v>
      </c>
      <c r="C385" s="170" t="s">
        <v>1048</v>
      </c>
      <c r="D385" s="170" t="s">
        <v>1049</v>
      </c>
      <c r="AK385" s="170">
        <v>2.3651989686342012</v>
      </c>
      <c r="AL385" s="170">
        <v>2.3633515276437089</v>
      </c>
      <c r="AM385" s="170">
        <v>2.4639795140144543</v>
      </c>
      <c r="AN385" s="170">
        <v>2.5100948930044384</v>
      </c>
      <c r="AO385" s="170">
        <v>2.3671140184838855</v>
      </c>
      <c r="AP385" s="170">
        <v>2.3479664961445335</v>
      </c>
      <c r="AQ385" s="170">
        <v>2.3195068246516155</v>
      </c>
      <c r="AR385" s="170">
        <v>2.3084649115370159</v>
      </c>
      <c r="AS385" s="170">
        <v>2.1758256788034722</v>
      </c>
      <c r="AT385" s="170">
        <v>2.1312774041552305</v>
      </c>
      <c r="AU385" s="170">
        <v>2.0824377447038085</v>
      </c>
      <c r="AV385" s="170">
        <v>2.0742277189987481</v>
      </c>
      <c r="AW385" s="170">
        <v>2.1668156507134451</v>
      </c>
      <c r="AX385" s="170">
        <v>2.2073820292779009</v>
      </c>
      <c r="AY385" s="170">
        <v>2.1708021808685625</v>
      </c>
      <c r="AZ385" s="170">
        <v>2.1607955230580917</v>
      </c>
      <c r="BA385" s="170">
        <v>2.2484743907692999</v>
      </c>
      <c r="BB385" s="170">
        <v>2.2730407107510673</v>
      </c>
      <c r="BC385" s="170">
        <v>2.2607073362251597</v>
      </c>
      <c r="BD385" s="170">
        <v>2.1572400937084444</v>
      </c>
    </row>
    <row r="386" spans="1:57" x14ac:dyDescent="0.3">
      <c r="A386" s="170" t="s">
        <v>286</v>
      </c>
      <c r="B386" s="170" t="s">
        <v>287</v>
      </c>
      <c r="C386" s="170" t="s">
        <v>1050</v>
      </c>
      <c r="D386" s="170" t="s">
        <v>1051</v>
      </c>
      <c r="AK386" s="170">
        <v>31294.178</v>
      </c>
      <c r="AL386" s="170">
        <v>29053.641</v>
      </c>
      <c r="AM386" s="170">
        <v>27880.201000000001</v>
      </c>
      <c r="AN386" s="170">
        <v>26318.059000000001</v>
      </c>
      <c r="AO386" s="170">
        <v>27737.187999999998</v>
      </c>
      <c r="AP386" s="170">
        <v>31558.202000000001</v>
      </c>
      <c r="AQ386" s="170">
        <v>30953.147000000001</v>
      </c>
      <c r="AR386" s="170">
        <v>31994.575000000001</v>
      </c>
      <c r="AS386" s="170">
        <v>32658.302</v>
      </c>
      <c r="AT386" s="170">
        <v>33102.008999999998</v>
      </c>
      <c r="AU386" s="170">
        <v>33703.396999999997</v>
      </c>
      <c r="AV386" s="170">
        <v>35078.521999999997</v>
      </c>
      <c r="AW386" s="170">
        <v>38045.125</v>
      </c>
      <c r="AX386" s="170">
        <v>38804.194000000003</v>
      </c>
      <c r="AY386" s="170">
        <v>39511.925000000003</v>
      </c>
      <c r="AZ386" s="170">
        <v>39742.946000000004</v>
      </c>
      <c r="BA386" s="170">
        <v>40524.017</v>
      </c>
      <c r="BB386" s="170">
        <v>33652.059000000001</v>
      </c>
      <c r="BC386" s="170">
        <v>41569.112000000001</v>
      </c>
      <c r="BD386" s="170">
        <v>39357.911</v>
      </c>
    </row>
    <row r="387" spans="1:57" x14ac:dyDescent="0.3">
      <c r="A387" s="170" t="s">
        <v>286</v>
      </c>
      <c r="B387" s="170" t="s">
        <v>287</v>
      </c>
      <c r="C387" s="170" t="s">
        <v>1052</v>
      </c>
      <c r="D387" s="170" t="s">
        <v>1053</v>
      </c>
      <c r="AK387" s="170">
        <v>35.769972336323249</v>
      </c>
      <c r="AL387" s="170">
        <v>39.023789587745654</v>
      </c>
      <c r="AM387" s="170">
        <v>42.297635605006953</v>
      </c>
      <c r="AN387" s="170">
        <v>42.367178276269186</v>
      </c>
      <c r="AO387" s="170">
        <v>46.10789393477598</v>
      </c>
      <c r="AP387" s="170">
        <v>53.021994947939135</v>
      </c>
      <c r="AQ387" s="170">
        <v>53.74037053543006</v>
      </c>
      <c r="AR387" s="170">
        <v>57.318355012481938</v>
      </c>
      <c r="AS387" s="170">
        <v>61.079487003634867</v>
      </c>
      <c r="AT387" s="170">
        <v>62.936624137209783</v>
      </c>
      <c r="AU387" s="170">
        <v>64.331210191082803</v>
      </c>
      <c r="AV387" s="170">
        <v>65.296928327645048</v>
      </c>
      <c r="AW387" s="170">
        <v>65.55253680419537</v>
      </c>
      <c r="AX387" s="170">
        <v>65.698143664245364</v>
      </c>
      <c r="AY387" s="170">
        <v>63.904869224838393</v>
      </c>
      <c r="AZ387" s="170">
        <v>65.928584463775181</v>
      </c>
      <c r="BA387" s="170">
        <v>64.51255107997666</v>
      </c>
      <c r="BB387" s="170">
        <v>55.814377812918138</v>
      </c>
      <c r="BC387" s="170">
        <v>66.808109382366808</v>
      </c>
      <c r="BD387" s="170">
        <v>62.17343451312054</v>
      </c>
    </row>
    <row r="388" spans="1:57" x14ac:dyDescent="0.3">
      <c r="A388" s="170" t="s">
        <v>286</v>
      </c>
      <c r="B388" s="170" t="s">
        <v>287</v>
      </c>
      <c r="C388" s="170" t="s">
        <v>1054</v>
      </c>
      <c r="D388" s="170" t="s">
        <v>1055</v>
      </c>
      <c r="AK388" s="170">
        <v>4.1279169673368905</v>
      </c>
      <c r="AL388" s="170">
        <v>3.801764071434238</v>
      </c>
      <c r="AM388" s="170">
        <v>3.8118266576223223</v>
      </c>
      <c r="AN388" s="170">
        <v>4.009310027575637</v>
      </c>
      <c r="AO388" s="170">
        <v>3.7769336386593473</v>
      </c>
      <c r="AP388" s="170">
        <v>3.3544645488430422</v>
      </c>
      <c r="AQ388" s="170">
        <v>2.9946211686782722</v>
      </c>
      <c r="AR388" s="170">
        <v>2.8067247567317244</v>
      </c>
      <c r="AS388" s="170">
        <v>2.5411467730583741</v>
      </c>
      <c r="AT388" s="170">
        <v>2.3868811813911424</v>
      </c>
      <c r="AU388" s="170">
        <v>2.263368962620675</v>
      </c>
      <c r="AV388" s="170">
        <v>2.1681677595055353</v>
      </c>
      <c r="AW388" s="170">
        <v>2.1017196700009642</v>
      </c>
      <c r="AX388" s="170">
        <v>1.9551204716297486</v>
      </c>
      <c r="AY388" s="170">
        <v>1.8605849671316923</v>
      </c>
      <c r="AZ388" s="170">
        <v>1.670366415694595</v>
      </c>
      <c r="BA388" s="170">
        <v>1.5794726950629934</v>
      </c>
      <c r="BB388" s="170">
        <v>1.5130095939011836</v>
      </c>
      <c r="BC388" s="170">
        <v>1.449230859719933</v>
      </c>
      <c r="BD388" s="170">
        <v>1.396982050984851</v>
      </c>
    </row>
    <row r="389" spans="1:57" x14ac:dyDescent="0.3">
      <c r="A389" s="170" t="s">
        <v>286</v>
      </c>
      <c r="B389" s="170" t="s">
        <v>287</v>
      </c>
      <c r="C389" s="170" t="s">
        <v>1056</v>
      </c>
      <c r="D389" s="170" t="s">
        <v>1057</v>
      </c>
      <c r="AK389" s="170">
        <v>87487.285999999993</v>
      </c>
      <c r="AL389" s="170">
        <v>74451.100999999995</v>
      </c>
      <c r="AM389" s="170">
        <v>65914.324999999997</v>
      </c>
      <c r="AN389" s="170">
        <v>62118.98</v>
      </c>
      <c r="AO389" s="170">
        <v>60157.135000000002</v>
      </c>
      <c r="AP389" s="170">
        <v>59519.076999999997</v>
      </c>
      <c r="AQ389" s="170">
        <v>57597.569000000003</v>
      </c>
      <c r="AR389" s="170">
        <v>55819.074000000001</v>
      </c>
      <c r="AS389" s="170">
        <v>53468.527000000002</v>
      </c>
      <c r="AT389" s="170">
        <v>52595.781000000003</v>
      </c>
      <c r="AU389" s="170">
        <v>52390.428999999996</v>
      </c>
      <c r="AV389" s="170">
        <v>53721.55</v>
      </c>
      <c r="AW389" s="170">
        <v>58037.608999999997</v>
      </c>
      <c r="AX389" s="170">
        <v>59064.368999999999</v>
      </c>
      <c r="AY389" s="170">
        <v>61829.286999999997</v>
      </c>
      <c r="AZ389" s="170">
        <v>60281.813000000002</v>
      </c>
      <c r="BA389" s="170">
        <v>62815.71</v>
      </c>
      <c r="BB389" s="170">
        <v>60292.813999999998</v>
      </c>
      <c r="BC389" s="170">
        <v>62221.656000000003</v>
      </c>
      <c r="BD389" s="170">
        <v>63303.421000000002</v>
      </c>
    </row>
    <row r="390" spans="1:57" x14ac:dyDescent="0.3">
      <c r="A390" s="170" t="s">
        <v>286</v>
      </c>
      <c r="B390" s="170" t="s">
        <v>287</v>
      </c>
      <c r="C390" s="170" t="s">
        <v>1058</v>
      </c>
      <c r="D390" s="170" t="s">
        <v>1059</v>
      </c>
      <c r="AK390" s="170">
        <v>47164.953999999998</v>
      </c>
      <c r="AL390" s="170">
        <v>37616.086000000003</v>
      </c>
      <c r="AM390" s="170">
        <v>31363.850999999999</v>
      </c>
      <c r="AN390" s="170">
        <v>29893.383999999998</v>
      </c>
      <c r="AO390" s="170">
        <v>26644.421999999999</v>
      </c>
      <c r="AP390" s="170">
        <v>22889.414000000001</v>
      </c>
      <c r="AQ390" s="170">
        <v>21565.627</v>
      </c>
      <c r="AR390" s="170">
        <v>19541.442999999999</v>
      </c>
      <c r="AS390" s="170">
        <v>16387.823</v>
      </c>
      <c r="AT390" s="170">
        <v>15665.424000000001</v>
      </c>
      <c r="AU390" s="170">
        <v>14987.029</v>
      </c>
      <c r="AV390" s="170">
        <v>14877.019</v>
      </c>
      <c r="AW390" s="170">
        <v>16450.162</v>
      </c>
      <c r="AX390" s="170">
        <v>16530.835999999999</v>
      </c>
      <c r="AY390" s="170">
        <v>18518.349999999999</v>
      </c>
      <c r="AZ390" s="170">
        <v>16666.514999999999</v>
      </c>
      <c r="BA390" s="170">
        <v>18441.343000000001</v>
      </c>
      <c r="BB390" s="170">
        <v>22772.07</v>
      </c>
      <c r="BC390" s="170">
        <v>16483.165000000001</v>
      </c>
      <c r="BD390" s="170">
        <v>19684.455999999998</v>
      </c>
    </row>
    <row r="391" spans="1:57" x14ac:dyDescent="0.3">
      <c r="A391" s="170" t="s">
        <v>286</v>
      </c>
      <c r="B391" s="170" t="s">
        <v>287</v>
      </c>
      <c r="C391" s="170" t="s">
        <v>1060</v>
      </c>
      <c r="D391" s="170" t="s">
        <v>1061</v>
      </c>
      <c r="AK391" s="170">
        <v>53.910637941151819</v>
      </c>
      <c r="AL391" s="170">
        <v>50.524553021720934</v>
      </c>
      <c r="AM391" s="170">
        <v>47.582753824756608</v>
      </c>
      <c r="AN391" s="170">
        <v>48.122786304604482</v>
      </c>
      <c r="AO391" s="170">
        <v>44.291374580920447</v>
      </c>
      <c r="AP391" s="170">
        <v>38.457273119339533</v>
      </c>
      <c r="AQ391" s="170">
        <v>37.441904883173102</v>
      </c>
      <c r="AR391" s="170">
        <v>35.00854027066088</v>
      </c>
      <c r="AS391" s="170">
        <v>30.64947534462657</v>
      </c>
      <c r="AT391" s="170">
        <v>29.784563898765949</v>
      </c>
      <c r="AU391" s="170">
        <v>28.60642542171205</v>
      </c>
      <c r="AV391" s="170">
        <v>27.69283276450512</v>
      </c>
      <c r="AW391" s="170">
        <v>28.343969166614013</v>
      </c>
      <c r="AX391" s="170">
        <v>27.987831377661887</v>
      </c>
      <c r="AY391" s="170">
        <v>29.950773975446292</v>
      </c>
      <c r="AZ391" s="170">
        <v>27.647667133037292</v>
      </c>
      <c r="BA391" s="170">
        <v>29.357851722124927</v>
      </c>
      <c r="BB391" s="170">
        <v>37.769127843328064</v>
      </c>
      <c r="BC391" s="170">
        <v>26.49104196133899</v>
      </c>
      <c r="BD391" s="170">
        <v>31.095406360424029</v>
      </c>
    </row>
    <row r="392" spans="1:57" x14ac:dyDescent="0.3">
      <c r="A392" s="170" t="s">
        <v>286</v>
      </c>
      <c r="B392" s="170" t="s">
        <v>287</v>
      </c>
      <c r="C392" s="170" t="s">
        <v>1062</v>
      </c>
      <c r="D392" s="170" t="s">
        <v>1063</v>
      </c>
      <c r="AK392" s="170">
        <v>8.563751566170712</v>
      </c>
      <c r="AL392" s="170">
        <v>7.2713254224045309</v>
      </c>
      <c r="AM392" s="170">
        <v>6.4451280923046834</v>
      </c>
      <c r="AN392" s="170">
        <v>6.0936805964292722</v>
      </c>
      <c r="AO392" s="170">
        <v>5.920977854330709</v>
      </c>
      <c r="AP392" s="170">
        <v>5.8830757141445087</v>
      </c>
      <c r="AQ392" s="170">
        <v>5.7202869202502731</v>
      </c>
      <c r="AR392" s="170">
        <v>5.5624388639760838</v>
      </c>
      <c r="AS392" s="170">
        <v>5.3441806096951527</v>
      </c>
      <c r="AT392" s="170">
        <v>5.2977216962127311</v>
      </c>
      <c r="AU392" s="170">
        <v>5.3107378611251894</v>
      </c>
      <c r="AV392" s="170">
        <v>5.4834694294171689</v>
      </c>
      <c r="AW392" s="170">
        <v>5.9648107913669062</v>
      </c>
      <c r="AX392" s="170">
        <v>6.1124256442098721</v>
      </c>
      <c r="AY392" s="170">
        <v>6.4378682840483128</v>
      </c>
      <c r="AZ392" s="170">
        <v>6.3056289748953978</v>
      </c>
      <c r="BA392" s="170">
        <v>6.5927487405541561</v>
      </c>
      <c r="BB392" s="170">
        <v>6.3419389923214471</v>
      </c>
      <c r="BC392" s="170">
        <v>6.5565496311907276</v>
      </c>
      <c r="BD392" s="170">
        <v>6.6825103979731875</v>
      </c>
    </row>
    <row r="393" spans="1:57" x14ac:dyDescent="0.3">
      <c r="A393" s="170" t="s">
        <v>286</v>
      </c>
      <c r="B393" s="170" t="s">
        <v>287</v>
      </c>
      <c r="C393" s="170" t="s">
        <v>1064</v>
      </c>
      <c r="D393" s="170" t="s">
        <v>1065</v>
      </c>
      <c r="AK393" s="170">
        <v>1.7410757403044252</v>
      </c>
      <c r="AL393" s="170">
        <v>1.5662456612733637</v>
      </c>
      <c r="AM393" s="170">
        <v>1.5376676218816596</v>
      </c>
      <c r="AN393" s="170">
        <v>1.5842880821711411</v>
      </c>
      <c r="AO393" s="170">
        <v>1.4657067574302962</v>
      </c>
      <c r="AP393" s="170">
        <v>1.27985528920328</v>
      </c>
      <c r="AQ393" s="170">
        <v>1.1302948146090421</v>
      </c>
      <c r="AR393" s="170">
        <v>1.0434073875154199</v>
      </c>
      <c r="AS393" s="170">
        <v>0.92366000004686744</v>
      </c>
      <c r="AT393" s="170">
        <v>0.84825637956321664</v>
      </c>
      <c r="AU393" s="170">
        <v>0.79220099624580498</v>
      </c>
      <c r="AV393" s="170">
        <v>0.74404301928775385</v>
      </c>
      <c r="AW393" s="170">
        <v>0.7019388843109351</v>
      </c>
      <c r="AX393" s="170">
        <v>0.63262174790087289</v>
      </c>
      <c r="AY393" s="170">
        <v>0.58408798914283366</v>
      </c>
      <c r="AZ393" s="170">
        <v>0.51077967115430123</v>
      </c>
      <c r="BA393" s="170">
        <v>0.47369334417549641</v>
      </c>
      <c r="BB393" s="170">
        <v>0.45034061789131624</v>
      </c>
      <c r="BC393" s="170">
        <v>0.42615235040995197</v>
      </c>
      <c r="BD393" s="170">
        <v>0.40247868580955376</v>
      </c>
    </row>
    <row r="394" spans="1:57" x14ac:dyDescent="0.3">
      <c r="A394" s="170" t="s">
        <v>286</v>
      </c>
      <c r="B394" s="170" t="s">
        <v>287</v>
      </c>
      <c r="C394" s="170" t="s">
        <v>1066</v>
      </c>
      <c r="D394" s="170" t="s">
        <v>1067</v>
      </c>
      <c r="AK394" s="170">
        <v>1.1892769810273871</v>
      </c>
      <c r="AL394" s="170">
        <v>1.0953104273244698</v>
      </c>
      <c r="AM394" s="170">
        <v>1.0982095171602844</v>
      </c>
      <c r="AN394" s="170">
        <v>1.1551056291411204</v>
      </c>
      <c r="AO394" s="170">
        <v>1.0881566346581466</v>
      </c>
      <c r="AP394" s="170">
        <v>0.96644082310240531</v>
      </c>
      <c r="AQ394" s="170">
        <v>0.86276784416621788</v>
      </c>
      <c r="AR394" s="170">
        <v>0.80863379076498532</v>
      </c>
      <c r="AS394" s="170">
        <v>0.7321192229697544</v>
      </c>
      <c r="AT394" s="170">
        <v>0.68767440525997148</v>
      </c>
      <c r="AU394" s="170">
        <v>0.65208981384942744</v>
      </c>
      <c r="AV394" s="170">
        <v>0.6246617913560405</v>
      </c>
      <c r="AW394" s="170">
        <v>0.60551770878210831</v>
      </c>
      <c r="AX394" s="170">
        <v>0.56328162374466284</v>
      </c>
      <c r="AY394" s="170">
        <v>0.53604539290984499</v>
      </c>
      <c r="AZ394" s="170">
        <v>0.48124231756250813</v>
      </c>
      <c r="BA394" s="170">
        <v>0.45505530592384208</v>
      </c>
      <c r="BB394" s="170">
        <v>0.43590689840380681</v>
      </c>
      <c r="BC394" s="170">
        <v>0.41753187268477915</v>
      </c>
      <c r="BD394" s="170">
        <v>0.40247868580955376</v>
      </c>
    </row>
    <row r="395" spans="1:57" x14ac:dyDescent="0.3">
      <c r="A395" s="170" t="s">
        <v>286</v>
      </c>
      <c r="B395" s="170" t="s">
        <v>287</v>
      </c>
      <c r="C395" s="170" t="s">
        <v>1068</v>
      </c>
      <c r="D395" s="170" t="s">
        <v>1069</v>
      </c>
      <c r="AK395" s="170">
        <v>7880.3829999999998</v>
      </c>
      <c r="AL395" s="170">
        <v>6835.2879999999996</v>
      </c>
      <c r="AM395" s="170">
        <v>5929.5389999999998</v>
      </c>
      <c r="AN395" s="170">
        <v>5291.4809999999998</v>
      </c>
      <c r="AO395" s="170">
        <v>5038.4579999999996</v>
      </c>
      <c r="AP395" s="170">
        <v>4140.0429999999997</v>
      </c>
      <c r="AQ395" s="170">
        <v>4063.0360000000001</v>
      </c>
      <c r="AR395" s="170">
        <v>3234.2939999999999</v>
      </c>
      <c r="AS395" s="170">
        <v>3501.9850000000001</v>
      </c>
      <c r="AT395" s="170">
        <v>2929.933</v>
      </c>
      <c r="AU395" s="170">
        <v>2621.9050000000002</v>
      </c>
      <c r="AV395" s="170">
        <v>2530.23</v>
      </c>
      <c r="AW395" s="170">
        <v>2181.8649999999998</v>
      </c>
      <c r="AX395" s="170">
        <v>2167.1970000000001</v>
      </c>
      <c r="AY395" s="170">
        <v>2057.1869999999999</v>
      </c>
      <c r="AZ395" s="170">
        <v>1961.845</v>
      </c>
      <c r="BA395" s="170">
        <v>1745.492</v>
      </c>
      <c r="BB395" s="170">
        <v>1697.8209999999999</v>
      </c>
      <c r="BC395" s="170">
        <v>1910.5070000000001</v>
      </c>
      <c r="BD395" s="170">
        <v>1917.8409999999999</v>
      </c>
    </row>
    <row r="396" spans="1:57" x14ac:dyDescent="0.3">
      <c r="A396" s="170" t="s">
        <v>286</v>
      </c>
      <c r="B396" s="170" t="s">
        <v>287</v>
      </c>
      <c r="C396" s="170" t="s">
        <v>1070</v>
      </c>
      <c r="D396" s="170" t="s">
        <v>1071</v>
      </c>
      <c r="AK396" s="170">
        <v>9.0074608097912652</v>
      </c>
      <c r="AL396" s="170">
        <v>9.1809092252376487</v>
      </c>
      <c r="AM396" s="170">
        <v>8.9958275382475659</v>
      </c>
      <c r="AN396" s="170">
        <v>8.5182998819362457</v>
      </c>
      <c r="AO396" s="170">
        <v>8.3754952758305379</v>
      </c>
      <c r="AP396" s="170">
        <v>6.9558252726264547</v>
      </c>
      <c r="AQ396" s="170">
        <v>7.0541796651174629</v>
      </c>
      <c r="AR396" s="170">
        <v>5.7942451714623564</v>
      </c>
      <c r="AS396" s="170">
        <v>6.5496193676702568</v>
      </c>
      <c r="AT396" s="170">
        <v>5.5706616467963457</v>
      </c>
      <c r="AU396" s="170">
        <v>5.0045495905368522</v>
      </c>
      <c r="AV396" s="170">
        <v>4.7098976109215016</v>
      </c>
      <c r="AW396" s="170">
        <v>3.7593984962406015</v>
      </c>
      <c r="AX396" s="170">
        <v>3.6692121437884153</v>
      </c>
      <c r="AY396" s="170">
        <v>3.3272047921238364</v>
      </c>
      <c r="AZ396" s="170">
        <v>3.2544558671452033</v>
      </c>
      <c r="BA396" s="170">
        <v>2.778750729713952</v>
      </c>
      <c r="BB396" s="170">
        <v>2.815959129059725</v>
      </c>
      <c r="BC396" s="170">
        <v>3.0704856199905706</v>
      </c>
      <c r="BD396" s="170">
        <v>3.0296008804958579</v>
      </c>
    </row>
    <row r="397" spans="1:57" x14ac:dyDescent="0.3">
      <c r="A397" s="170" t="s">
        <v>286</v>
      </c>
      <c r="B397" s="170" t="s">
        <v>287</v>
      </c>
      <c r="C397" s="170" t="s">
        <v>1072</v>
      </c>
      <c r="D397" s="170" t="s">
        <v>1073</v>
      </c>
      <c r="O397" s="170">
        <v>41515</v>
      </c>
      <c r="P397" s="170">
        <v>41515</v>
      </c>
      <c r="Q397" s="170">
        <v>41515</v>
      </c>
      <c r="R397" s="170">
        <v>41515</v>
      </c>
      <c r="S397" s="170">
        <v>41515</v>
      </c>
      <c r="T397" s="170">
        <v>41515</v>
      </c>
      <c r="U397" s="170">
        <v>41515</v>
      </c>
      <c r="V397" s="170">
        <v>41515</v>
      </c>
      <c r="W397" s="170">
        <v>41515</v>
      </c>
      <c r="X397" s="170">
        <v>41515</v>
      </c>
      <c r="Y397" s="170">
        <v>41517.199999999997</v>
      </c>
      <c r="Z397" s="170">
        <v>41517.22</v>
      </c>
      <c r="AA397" s="170">
        <v>41517.24</v>
      </c>
      <c r="AB397" s="170">
        <v>41517.25</v>
      </c>
      <c r="AC397" s="170">
        <v>41517.269999999997</v>
      </c>
      <c r="AD397" s="170">
        <v>41517.279999999999</v>
      </c>
      <c r="AE397" s="170">
        <v>41517.339999999997</v>
      </c>
      <c r="AF397" s="170">
        <v>41517.4</v>
      </c>
      <c r="AG397" s="170">
        <v>41517.449999999997</v>
      </c>
      <c r="AH397" s="170">
        <v>41517.51</v>
      </c>
      <c r="AI397" s="170">
        <v>41517.591600000007</v>
      </c>
      <c r="AJ397" s="170">
        <v>41518.061999999998</v>
      </c>
      <c r="AK397" s="170">
        <v>41519.129999999997</v>
      </c>
      <c r="AL397" s="170">
        <v>41522.339999999997</v>
      </c>
      <c r="AM397" s="170">
        <v>41526.54</v>
      </c>
      <c r="AN397" s="170">
        <v>41536.99</v>
      </c>
      <c r="AO397" s="170">
        <v>41551.199999999997</v>
      </c>
      <c r="AP397" s="170">
        <v>41569.5</v>
      </c>
      <c r="AQ397" s="170">
        <v>182.89099999999962</v>
      </c>
      <c r="AR397" s="170">
        <v>3451.3</v>
      </c>
      <c r="AS397" s="170">
        <v>1012.9450000000001</v>
      </c>
      <c r="AT397" s="170">
        <v>202.6783000000014</v>
      </c>
      <c r="AU397" s="170">
        <v>7156.3799999999937</v>
      </c>
      <c r="AV397" s="170">
        <v>388.56399999999849</v>
      </c>
      <c r="AW397" s="170">
        <v>403.22669999999562</v>
      </c>
      <c r="AX397" s="170">
        <v>491.17719999999463</v>
      </c>
      <c r="AY397" s="170">
        <v>612.71099999999933</v>
      </c>
      <c r="AZ397" s="170">
        <v>586.12049999999726</v>
      </c>
      <c r="BA397" s="170">
        <v>678.68629999999757</v>
      </c>
      <c r="BB397" s="170">
        <v>833.54399999960515</v>
      </c>
      <c r="BC397" s="170">
        <v>553.02320000039799</v>
      </c>
      <c r="BD397" s="170">
        <v>553.02320000039617</v>
      </c>
      <c r="BE397" s="170">
        <v>553.02319999970314</v>
      </c>
    </row>
    <row r="398" spans="1:57" x14ac:dyDescent="0.3">
      <c r="A398" s="170" t="s">
        <v>286</v>
      </c>
      <c r="B398" s="170" t="s">
        <v>287</v>
      </c>
      <c r="C398" s="170" t="s">
        <v>1074</v>
      </c>
      <c r="D398" s="170" t="s">
        <v>1075</v>
      </c>
      <c r="AJ398" s="170">
        <v>1.1330136982179401E-3</v>
      </c>
      <c r="AK398" s="170">
        <v>3.70541724774576E-3</v>
      </c>
      <c r="AL398" s="170">
        <v>1.14370796016949E-2</v>
      </c>
      <c r="AM398" s="170">
        <v>2.1553273335839201E-2</v>
      </c>
      <c r="AN398" s="170">
        <v>4.67233267933631E-2</v>
      </c>
      <c r="AO398" s="170">
        <v>8.0949782260475403E-2</v>
      </c>
      <c r="AP398" s="170">
        <v>0.12502748353062601</v>
      </c>
      <c r="AQ398" s="170">
        <v>-99.559485526612306</v>
      </c>
      <c r="AR398" s="170">
        <v>-91.687138229858206</v>
      </c>
      <c r="AS398" s="170">
        <v>-97.560202889996106</v>
      </c>
      <c r="AT398" s="170">
        <v>-99.511825488451507</v>
      </c>
      <c r="AU398" s="170">
        <v>-82.763017496419593</v>
      </c>
      <c r="AV398" s="170">
        <v>-99.0640979280696</v>
      </c>
      <c r="AW398" s="170">
        <v>-99.028781091434993</v>
      </c>
      <c r="AX398" s="170">
        <v>-98.816941973098494</v>
      </c>
      <c r="AY398" s="170">
        <v>-98.524213528802093</v>
      </c>
      <c r="AZ398" s="170">
        <v>-98.588259873918105</v>
      </c>
      <c r="BA398" s="170">
        <v>-98.365304262976593</v>
      </c>
      <c r="BB398" s="170">
        <v>-97.992311288115303</v>
      </c>
      <c r="BC398" s="170">
        <v>-98.6679786117449</v>
      </c>
      <c r="BD398" s="170">
        <v>-98.6679786117449</v>
      </c>
      <c r="BE398" s="170">
        <v>-98.667978611746605</v>
      </c>
    </row>
    <row r="399" spans="1:57" x14ac:dyDescent="0.3">
      <c r="A399" s="170" t="s">
        <v>286</v>
      </c>
      <c r="B399" s="170" t="s">
        <v>287</v>
      </c>
      <c r="C399" s="170" t="s">
        <v>1076</v>
      </c>
      <c r="D399" s="170" t="s">
        <v>1077</v>
      </c>
      <c r="O399" s="170">
        <v>137111.87899999999</v>
      </c>
      <c r="P399" s="170">
        <v>138534.12</v>
      </c>
      <c r="Q399" s="170">
        <v>144373.66699999999</v>
      </c>
      <c r="R399" s="170">
        <v>150803.68700000001</v>
      </c>
      <c r="S399" s="170">
        <v>155506.25200000001</v>
      </c>
      <c r="T399" s="170">
        <v>168141.96799999999</v>
      </c>
      <c r="U399" s="170">
        <v>170915.46799999999</v>
      </c>
      <c r="V399" s="170">
        <v>175999.58100000001</v>
      </c>
      <c r="W399" s="170">
        <v>179476.55100000001</v>
      </c>
      <c r="X399" s="170">
        <v>185103.41399999999</v>
      </c>
      <c r="Y399" s="170">
        <v>188456.163</v>
      </c>
      <c r="Z399" s="170">
        <v>190307.12299999999</v>
      </c>
      <c r="AA399" s="170">
        <v>187935.01300000001</v>
      </c>
      <c r="AB399" s="170">
        <v>187596.16500000001</v>
      </c>
      <c r="AC399" s="170">
        <v>184777.984</v>
      </c>
      <c r="AD399" s="170">
        <v>183139.29699999999</v>
      </c>
      <c r="AE399" s="170">
        <v>181602.68900000001</v>
      </c>
      <c r="AF399" s="170">
        <v>181401.60200000001</v>
      </c>
      <c r="AG399" s="170">
        <v>186056.83300000001</v>
      </c>
      <c r="AH399" s="170">
        <v>182769.283</v>
      </c>
      <c r="AI399" s="170">
        <v>185411.76060000001</v>
      </c>
      <c r="AJ399" s="170">
        <v>181585.196</v>
      </c>
      <c r="AK399" s="170">
        <v>170164.14199999999</v>
      </c>
      <c r="AL399" s="170">
        <v>153338.533</v>
      </c>
      <c r="AM399" s="170">
        <v>139895.77600000001</v>
      </c>
      <c r="AN399" s="170">
        <v>130352.351</v>
      </c>
      <c r="AO399" s="170">
        <v>130526.99</v>
      </c>
      <c r="AP399" s="170">
        <v>131300.39499999999</v>
      </c>
      <c r="AQ399" s="170">
        <v>87300.091</v>
      </c>
      <c r="AR399" s="170">
        <v>87514.8</v>
      </c>
      <c r="AS399" s="170">
        <v>83387.544999999998</v>
      </c>
      <c r="AT399" s="170">
        <v>80803.902300000002</v>
      </c>
      <c r="AU399" s="170">
        <v>89727.104999999996</v>
      </c>
      <c r="AV399" s="170">
        <v>82041.115999999995</v>
      </c>
      <c r="AW399" s="170">
        <v>85627.160699999993</v>
      </c>
      <c r="AX399" s="170">
        <v>89989.723199999993</v>
      </c>
      <c r="AY399" s="170">
        <v>94475.092000000004</v>
      </c>
      <c r="AZ399" s="170">
        <v>95710.822499999995</v>
      </c>
      <c r="BA399" s="170">
        <v>100860.1753</v>
      </c>
      <c r="BB399" s="170">
        <v>101754.791693808</v>
      </c>
      <c r="BC399" s="170">
        <v>108204.547178591</v>
      </c>
      <c r="BD399" s="170">
        <v>108921.434693533</v>
      </c>
      <c r="BE399" s="170">
        <v>109647.238750262</v>
      </c>
    </row>
    <row r="400" spans="1:57" x14ac:dyDescent="0.3">
      <c r="A400" s="170" t="s">
        <v>286</v>
      </c>
      <c r="B400" s="170" t="s">
        <v>287</v>
      </c>
      <c r="C400" s="170" t="s">
        <v>1078</v>
      </c>
      <c r="D400" s="170" t="s">
        <v>1079</v>
      </c>
      <c r="AJ400" s="170">
        <v>-2.06381978555034</v>
      </c>
      <c r="AK400" s="170">
        <v>-8.2236523458156601</v>
      </c>
      <c r="AL400" s="170">
        <v>-17.2983782130161</v>
      </c>
      <c r="AM400" s="170">
        <v>-24.548596298696701</v>
      </c>
      <c r="AN400" s="170">
        <v>-29.695748221054298</v>
      </c>
      <c r="AO400" s="170">
        <v>-29.6015584029787</v>
      </c>
      <c r="AP400" s="170">
        <v>-29.184430062523202</v>
      </c>
      <c r="AQ400" s="170">
        <v>-52.9155590144372</v>
      </c>
      <c r="AR400" s="170">
        <v>-52.799757838014898</v>
      </c>
      <c r="AS400" s="170">
        <v>-55.025752018019503</v>
      </c>
      <c r="AT400" s="170">
        <v>-56.419214164994003</v>
      </c>
      <c r="AU400" s="170">
        <v>-51.606573008292798</v>
      </c>
      <c r="AV400" s="170">
        <v>-55.751935187653899</v>
      </c>
      <c r="AW400" s="170">
        <v>-53.817837432260497</v>
      </c>
      <c r="AX400" s="170">
        <v>-51.464932478506398</v>
      </c>
      <c r="AY400" s="170">
        <v>-49.045793160975997</v>
      </c>
      <c r="AZ400" s="170">
        <v>-48.379314132892198</v>
      </c>
      <c r="BA400" s="170">
        <v>-45.602061609461899</v>
      </c>
      <c r="BB400" s="170">
        <v>-45.119559102116597</v>
      </c>
      <c r="BC400" s="170">
        <v>-41.640947247123499</v>
      </c>
      <c r="BD400" s="170">
        <v>-41.254301053472098</v>
      </c>
      <c r="BE400" s="170">
        <v>-40.862845811161598</v>
      </c>
    </row>
    <row r="401" spans="1:58" x14ac:dyDescent="0.3">
      <c r="A401" s="170" t="s">
        <v>286</v>
      </c>
      <c r="B401" s="170" t="s">
        <v>287</v>
      </c>
      <c r="C401" s="170" t="s">
        <v>1080</v>
      </c>
      <c r="D401" s="170" t="s">
        <v>1081</v>
      </c>
      <c r="AI401" s="170">
        <v>0</v>
      </c>
      <c r="AS401" s="170">
        <v>107.7</v>
      </c>
      <c r="AX401" s="170">
        <v>440.2</v>
      </c>
      <c r="BA401" s="170">
        <v>612.1</v>
      </c>
      <c r="BC401" s="170">
        <v>516</v>
      </c>
    </row>
    <row r="402" spans="1:58" x14ac:dyDescent="0.3">
      <c r="A402" s="170" t="s">
        <v>286</v>
      </c>
      <c r="B402" s="170" t="s">
        <v>287</v>
      </c>
      <c r="C402" s="170" t="s">
        <v>1082</v>
      </c>
      <c r="D402" s="170" t="s">
        <v>1083</v>
      </c>
      <c r="O402" s="170">
        <v>10283.7161559299</v>
      </c>
      <c r="P402" s="170">
        <v>10819.050143476046</v>
      </c>
      <c r="Q402" s="170">
        <v>11176.775864963725</v>
      </c>
      <c r="R402" s="170">
        <v>11446.306320919077</v>
      </c>
      <c r="S402" s="170">
        <v>11814.598697335214</v>
      </c>
      <c r="T402" s="170">
        <v>12190.91220468453</v>
      </c>
      <c r="U402" s="170">
        <v>12252.127436186223</v>
      </c>
      <c r="V402" s="170">
        <v>12324.72947700602</v>
      </c>
      <c r="W402" s="170">
        <v>12571.021945220034</v>
      </c>
      <c r="X402" s="170">
        <v>12723.867009407175</v>
      </c>
      <c r="Y402" s="170">
        <v>12816.4824975474</v>
      </c>
      <c r="Z402" s="170">
        <v>12876.373930555488</v>
      </c>
      <c r="AA402" s="170">
        <v>13076.342482640941</v>
      </c>
      <c r="AB402" s="170">
        <v>13345.517153311868</v>
      </c>
      <c r="AC402" s="170">
        <v>13612.503975512325</v>
      </c>
      <c r="AD402" s="170">
        <v>13870.368286595669</v>
      </c>
      <c r="AE402" s="170">
        <v>14010.839205796208</v>
      </c>
      <c r="AF402" s="170">
        <v>14319.100691454192</v>
      </c>
      <c r="AG402" s="170">
        <v>13978.918082861672</v>
      </c>
      <c r="AH402" s="170">
        <v>14180.790737302177</v>
      </c>
      <c r="AI402" s="170">
        <v>14272.150055556493</v>
      </c>
      <c r="AJ402" s="170">
        <v>13720.833453736195</v>
      </c>
      <c r="AK402" s="170">
        <v>12967.10652904056</v>
      </c>
      <c r="AL402" s="170">
        <v>12132.620335269647</v>
      </c>
      <c r="AM402" s="170">
        <v>11282.157407973022</v>
      </c>
      <c r="AN402" s="170">
        <v>10326.778356905837</v>
      </c>
      <c r="AO402" s="170">
        <v>9693.7661868375253</v>
      </c>
      <c r="AP402" s="170">
        <v>9409.8329376882939</v>
      </c>
      <c r="AQ402" s="170">
        <v>9329.2528214155427</v>
      </c>
      <c r="AR402" s="170">
        <v>9008.7123328807247</v>
      </c>
      <c r="AS402" s="170">
        <v>8361.4756823142488</v>
      </c>
      <c r="AT402" s="170">
        <v>8290.7640921118473</v>
      </c>
      <c r="AU402" s="170">
        <v>8068.456046645736</v>
      </c>
      <c r="AV402" s="170">
        <v>7920.0866521237322</v>
      </c>
      <c r="AW402" s="170">
        <v>7926.0692635931555</v>
      </c>
      <c r="AX402" s="170">
        <v>8148.7608178724513</v>
      </c>
      <c r="AY402" s="170">
        <v>8193.4022098485148</v>
      </c>
      <c r="AZ402" s="170">
        <v>8222.4831412822969</v>
      </c>
      <c r="BA402" s="170">
        <v>8253.0693343064449</v>
      </c>
    </row>
    <row r="403" spans="1:58" x14ac:dyDescent="0.3">
      <c r="A403" s="170" t="s">
        <v>286</v>
      </c>
      <c r="B403" s="170" t="s">
        <v>287</v>
      </c>
      <c r="C403" s="170" t="s">
        <v>1084</v>
      </c>
      <c r="D403" s="170" t="s">
        <v>1085</v>
      </c>
      <c r="O403" s="170">
        <v>84.813454370932192</v>
      </c>
      <c r="P403" s="170">
        <v>84.997290716852831</v>
      </c>
      <c r="Q403" s="170">
        <v>84.828062546211441</v>
      </c>
      <c r="R403" s="170">
        <v>84.517623889058456</v>
      </c>
      <c r="S403" s="170">
        <v>84.326745636024512</v>
      </c>
      <c r="T403" s="170">
        <v>84.149540316172406</v>
      </c>
      <c r="U403" s="170">
        <v>83.584913913524929</v>
      </c>
      <c r="V403" s="170">
        <v>83.106739561739857</v>
      </c>
      <c r="W403" s="170">
        <v>82.843071898382377</v>
      </c>
      <c r="X403" s="170">
        <v>82.71382051230043</v>
      </c>
      <c r="Y403" s="170">
        <v>82.330572152471561</v>
      </c>
      <c r="Z403" s="170">
        <v>81.941529776159555</v>
      </c>
      <c r="AA403" s="170">
        <v>81.654162109120847</v>
      </c>
      <c r="AB403" s="170">
        <v>81.439660421748144</v>
      </c>
      <c r="AC403" s="170">
        <v>81.222129260318425</v>
      </c>
      <c r="AD403" s="170">
        <v>80.941914115122771</v>
      </c>
      <c r="AE403" s="170">
        <v>80.566051613215308</v>
      </c>
      <c r="AF403" s="170">
        <v>80.423602279490652</v>
      </c>
      <c r="AG403" s="170">
        <v>78.860207392795246</v>
      </c>
      <c r="AH403" s="170">
        <v>78.374622724621844</v>
      </c>
      <c r="AI403" s="170">
        <v>76.529146163965905</v>
      </c>
      <c r="AJ403" s="170">
        <v>76.040131752785911</v>
      </c>
      <c r="AK403" s="170">
        <v>74.618374654247972</v>
      </c>
      <c r="AL403" s="170">
        <v>73.250903123628106</v>
      </c>
      <c r="AM403" s="170">
        <v>71.508343630591995</v>
      </c>
      <c r="AN403" s="170">
        <v>69.601056519844434</v>
      </c>
      <c r="AO403" s="170">
        <v>67.939657327746488</v>
      </c>
      <c r="AP403" s="170">
        <v>67.381063778192015</v>
      </c>
      <c r="AQ403" s="170">
        <v>66.605644594483664</v>
      </c>
      <c r="AR403" s="170">
        <v>65.187938383750065</v>
      </c>
      <c r="AS403" s="170">
        <v>62.763004003169499</v>
      </c>
      <c r="AT403" s="170">
        <v>61.964320302183481</v>
      </c>
      <c r="AU403" s="170">
        <v>60.022436816682557</v>
      </c>
      <c r="AV403" s="170">
        <v>59.90399319373838</v>
      </c>
      <c r="AW403" s="170">
        <v>58.892227004243793</v>
      </c>
      <c r="AX403" s="170">
        <v>58.015640389813697</v>
      </c>
      <c r="AY403" s="170">
        <v>56.731976276967764</v>
      </c>
      <c r="AZ403" s="170">
        <v>55.292437857038223</v>
      </c>
      <c r="BA403" s="170">
        <v>53.78694821628288</v>
      </c>
    </row>
    <row r="404" spans="1:58" x14ac:dyDescent="0.3">
      <c r="A404" s="170" t="s">
        <v>286</v>
      </c>
      <c r="B404" s="170" t="s">
        <v>287</v>
      </c>
      <c r="C404" s="170" t="s">
        <v>1086</v>
      </c>
      <c r="D404" s="170" t="s">
        <v>1087</v>
      </c>
      <c r="O404" s="170">
        <v>466.57525345613055</v>
      </c>
      <c r="P404" s="170">
        <v>467.5779735827914</v>
      </c>
      <c r="Q404" s="170">
        <v>482.7527893400362</v>
      </c>
      <c r="R404" s="170">
        <v>511.36034572243494</v>
      </c>
      <c r="S404" s="170">
        <v>536.00901791630827</v>
      </c>
      <c r="T404" s="170">
        <v>560.11807052716301</v>
      </c>
      <c r="U404" s="170">
        <v>581.7007703827237</v>
      </c>
      <c r="V404" s="170">
        <v>598.38512597486488</v>
      </c>
      <c r="W404" s="170">
        <v>618.9037295917874</v>
      </c>
      <c r="X404" s="170">
        <v>580.00539433751214</v>
      </c>
      <c r="Y404" s="170">
        <v>591.15090184262544</v>
      </c>
      <c r="Z404" s="170">
        <v>592.89870230343831</v>
      </c>
      <c r="AA404" s="170">
        <v>591.52327923898395</v>
      </c>
      <c r="AB404" s="170">
        <v>591.03897817693155</v>
      </c>
      <c r="AC404" s="170">
        <v>590.30916888648358</v>
      </c>
      <c r="AD404" s="170">
        <v>594.22668410954941</v>
      </c>
      <c r="AE404" s="170">
        <v>589.05597717968931</v>
      </c>
      <c r="AF404" s="170">
        <v>587.80284007984642</v>
      </c>
      <c r="AG404" s="170">
        <v>732.37672390757234</v>
      </c>
      <c r="AH404" s="170">
        <v>779.58416999214</v>
      </c>
      <c r="AI404" s="170">
        <v>1125.4959882860016</v>
      </c>
      <c r="AJ404" s="170">
        <v>1011.8190068296428</v>
      </c>
      <c r="AK404" s="170">
        <v>1034.2738836462718</v>
      </c>
      <c r="AL404" s="170">
        <v>1023.3819748093101</v>
      </c>
      <c r="AM404" s="170">
        <v>1002.8269626382908</v>
      </c>
      <c r="AN404" s="170">
        <v>961.74138330762526</v>
      </c>
      <c r="AO404" s="170">
        <v>984.54717299859931</v>
      </c>
      <c r="AP404" s="170">
        <v>869.8533643400267</v>
      </c>
      <c r="AQ404" s="170">
        <v>893.88378105206834</v>
      </c>
      <c r="AR404" s="170">
        <v>843.17445311243398</v>
      </c>
      <c r="AS404" s="170">
        <v>933.16703647815325</v>
      </c>
      <c r="AT404" s="170">
        <v>947.6693609204068</v>
      </c>
      <c r="AU404" s="170">
        <v>941.05350368917937</v>
      </c>
      <c r="AV404" s="170">
        <v>918.1639809606263</v>
      </c>
      <c r="AW404" s="170">
        <v>898.23039000437393</v>
      </c>
      <c r="AX404" s="170">
        <v>954.89645928667608</v>
      </c>
      <c r="AY404" s="170">
        <v>991.53238412335372</v>
      </c>
      <c r="AZ404" s="170">
        <v>1029.876105629146</v>
      </c>
      <c r="BA404" s="170">
        <v>1077.0990684886954</v>
      </c>
    </row>
    <row r="405" spans="1:58" x14ac:dyDescent="0.3">
      <c r="A405" s="170" t="s">
        <v>286</v>
      </c>
      <c r="B405" s="170" t="s">
        <v>287</v>
      </c>
      <c r="C405" s="170" t="s">
        <v>1088</v>
      </c>
      <c r="D405" s="170" t="s">
        <v>1089</v>
      </c>
      <c r="O405" s="170">
        <v>3.8480115912951689</v>
      </c>
      <c r="P405" s="170">
        <v>3.6734149880411309</v>
      </c>
      <c r="Q405" s="170">
        <v>3.6639353158065253</v>
      </c>
      <c r="R405" s="170">
        <v>3.7757998222152604</v>
      </c>
      <c r="S405" s="170">
        <v>3.8257665173713167</v>
      </c>
      <c r="T405" s="170">
        <v>3.8662962513609465</v>
      </c>
      <c r="U405" s="170">
        <v>3.9684054111508411</v>
      </c>
      <c r="V405" s="170">
        <v>4.0349637624738026</v>
      </c>
      <c r="W405" s="170">
        <v>4.0785774133697146</v>
      </c>
      <c r="X405" s="170">
        <v>3.7704309584444657</v>
      </c>
      <c r="Y405" s="170">
        <v>3.797437556401805</v>
      </c>
      <c r="Z405" s="170">
        <v>3.7730363323603537</v>
      </c>
      <c r="AA405" s="170">
        <v>3.6937192336785496</v>
      </c>
      <c r="AB405" s="170">
        <v>3.6067552216814036</v>
      </c>
      <c r="AC405" s="170">
        <v>3.5222151416888448</v>
      </c>
      <c r="AD405" s="170">
        <v>3.4676689354089554</v>
      </c>
      <c r="AE405" s="170">
        <v>3.3872285281026384</v>
      </c>
      <c r="AF405" s="170">
        <v>3.3014099731521434</v>
      </c>
      <c r="AG405" s="170">
        <v>4.1316058935788398</v>
      </c>
      <c r="AH405" s="170">
        <v>4.3086183511967775</v>
      </c>
      <c r="AI405" s="170">
        <v>6.0350575532915531</v>
      </c>
      <c r="AJ405" s="170">
        <v>5.6074473062238432</v>
      </c>
      <c r="AK405" s="170">
        <v>5.9516620745099909</v>
      </c>
      <c r="AL405" s="170">
        <v>6.1786862049333164</v>
      </c>
      <c r="AM405" s="170">
        <v>6.3560977261037346</v>
      </c>
      <c r="AN405" s="170">
        <v>6.4820037831356885</v>
      </c>
      <c r="AO405" s="170">
        <v>6.9002899664891109</v>
      </c>
      <c r="AP405" s="170">
        <v>6.2287657398803207</v>
      </c>
      <c r="AQ405" s="170">
        <v>6.3818299888772394</v>
      </c>
      <c r="AR405" s="170">
        <v>6.1012941989090423</v>
      </c>
      <c r="AS405" s="170">
        <v>7.0045490379150239</v>
      </c>
      <c r="AT405" s="170">
        <v>7.0827835852316294</v>
      </c>
      <c r="AU405" s="170">
        <v>7.0006360745787903</v>
      </c>
      <c r="AV405" s="170">
        <v>6.9445817049807985</v>
      </c>
      <c r="AW405" s="170">
        <v>6.67402545587486</v>
      </c>
      <c r="AX405" s="170">
        <v>6.7984483567093097</v>
      </c>
      <c r="AY405" s="170">
        <v>6.8654742258736743</v>
      </c>
      <c r="AZ405" s="170">
        <v>6.9254457069117938</v>
      </c>
      <c r="BA405" s="170">
        <v>7.0196758895248648</v>
      </c>
    </row>
    <row r="406" spans="1:58" x14ac:dyDescent="0.3">
      <c r="A406" s="170" t="s">
        <v>286</v>
      </c>
      <c r="B406" s="170" t="s">
        <v>287</v>
      </c>
      <c r="C406" s="170" t="s">
        <v>1090</v>
      </c>
      <c r="D406" s="170" t="s">
        <v>1091</v>
      </c>
      <c r="O406" s="170">
        <v>12125.1</v>
      </c>
      <c r="P406" s="170">
        <v>12728.7</v>
      </c>
      <c r="Q406" s="170">
        <v>13175.8</v>
      </c>
      <c r="R406" s="170">
        <v>13543.1</v>
      </c>
      <c r="S406" s="170">
        <v>14010.5</v>
      </c>
      <c r="T406" s="170">
        <v>14487.2</v>
      </c>
      <c r="U406" s="170">
        <v>14658.3</v>
      </c>
      <c r="V406" s="170">
        <v>14830</v>
      </c>
      <c r="W406" s="170">
        <v>15174.5</v>
      </c>
      <c r="X406" s="170">
        <v>15383</v>
      </c>
      <c r="Y406" s="170">
        <v>15567.1</v>
      </c>
      <c r="Z406" s="170">
        <v>15714.1</v>
      </c>
      <c r="AA406" s="170">
        <v>16014.3</v>
      </c>
      <c r="AB406" s="170">
        <v>16387</v>
      </c>
      <c r="AC406" s="170">
        <v>16759.599999999999</v>
      </c>
      <c r="AD406" s="170">
        <v>17136.2</v>
      </c>
      <c r="AE406" s="170">
        <v>17390.5</v>
      </c>
      <c r="AF406" s="170">
        <v>17804.599999999999</v>
      </c>
      <c r="AG406" s="170">
        <v>17726.2</v>
      </c>
      <c r="AH406" s="170">
        <v>18093.599999999999</v>
      </c>
      <c r="AI406" s="170">
        <v>18649.3</v>
      </c>
      <c r="AJ406" s="170">
        <v>18044.2</v>
      </c>
      <c r="AK406" s="170">
        <v>17377.900000000001</v>
      </c>
      <c r="AL406" s="170">
        <v>16563.099999999999</v>
      </c>
      <c r="AM406" s="170">
        <v>15777.4</v>
      </c>
      <c r="AN406" s="170">
        <v>14837.1</v>
      </c>
      <c r="AO406" s="170">
        <v>14268.2</v>
      </c>
      <c r="AP406" s="170">
        <v>13965.1</v>
      </c>
      <c r="AQ406" s="170">
        <v>14006.7</v>
      </c>
      <c r="AR406" s="170">
        <v>13819.6</v>
      </c>
      <c r="AS406" s="170">
        <v>13322.3</v>
      </c>
      <c r="AT406" s="170">
        <v>13379.9</v>
      </c>
      <c r="AU406" s="170">
        <v>13442.4</v>
      </c>
      <c r="AV406" s="170">
        <v>13221.3</v>
      </c>
      <c r="AW406" s="170">
        <v>13458.6</v>
      </c>
      <c r="AX406" s="170">
        <v>14045.8</v>
      </c>
      <c r="AY406" s="170">
        <v>14442.3</v>
      </c>
      <c r="AZ406" s="170">
        <v>14870.9</v>
      </c>
      <c r="BA406" s="170">
        <v>15344</v>
      </c>
      <c r="BB406" s="170">
        <v>15913.6</v>
      </c>
      <c r="BC406" s="170">
        <v>16437.5</v>
      </c>
      <c r="BD406" s="170">
        <v>16528.600655119601</v>
      </c>
      <c r="BE406" s="170">
        <v>16619.6613102392</v>
      </c>
    </row>
    <row r="407" spans="1:58" x14ac:dyDescent="0.3">
      <c r="A407" s="170" t="s">
        <v>286</v>
      </c>
      <c r="B407" s="170" t="s">
        <v>287</v>
      </c>
      <c r="C407" s="170" t="s">
        <v>1092</v>
      </c>
      <c r="D407" s="170" t="s">
        <v>1093</v>
      </c>
      <c r="AJ407" s="170">
        <v>-3.24462580364946</v>
      </c>
      <c r="AK407" s="170">
        <v>-6.8174140584365004</v>
      </c>
      <c r="AL407" s="170">
        <v>-11.186478849072101</v>
      </c>
      <c r="AM407" s="170">
        <v>-15.399505611470699</v>
      </c>
      <c r="AN407" s="170">
        <v>-20.441517912200499</v>
      </c>
      <c r="AO407" s="170">
        <v>-23.492034553575699</v>
      </c>
      <c r="AP407" s="170">
        <v>-25.117296627755501</v>
      </c>
      <c r="AQ407" s="170">
        <v>-24.894231955086799</v>
      </c>
      <c r="AR407" s="170">
        <v>-25.8974867689404</v>
      </c>
      <c r="AS407" s="170">
        <v>-28.564074791010899</v>
      </c>
      <c r="AT407" s="170">
        <v>-28.255216013469699</v>
      </c>
      <c r="AU407" s="170">
        <v>-27.920082791311199</v>
      </c>
      <c r="AV407" s="170">
        <v>-29.105650078019</v>
      </c>
      <c r="AW407" s="170">
        <v>-27.833216260127699</v>
      </c>
      <c r="AX407" s="170">
        <v>-24.6845726113044</v>
      </c>
      <c r="AY407" s="170">
        <v>-22.5584874499311</v>
      </c>
      <c r="AZ407" s="170">
        <v>-20.260277865657201</v>
      </c>
      <c r="BA407" s="170">
        <v>-17.723453427206401</v>
      </c>
      <c r="BB407" s="170">
        <v>-14.669183293742901</v>
      </c>
      <c r="BC407" s="170">
        <v>-11.859962572321701</v>
      </c>
      <c r="BD407" s="170">
        <v>-11.3714688748661</v>
      </c>
      <c r="BE407" s="170">
        <v>-10.883189662672599</v>
      </c>
    </row>
    <row r="408" spans="1:58" x14ac:dyDescent="0.3">
      <c r="A408" s="170" t="s">
        <v>286</v>
      </c>
      <c r="B408" s="170" t="s">
        <v>287</v>
      </c>
      <c r="C408" s="170" t="s">
        <v>1094</v>
      </c>
      <c r="D408" s="170" t="s">
        <v>1095</v>
      </c>
      <c r="O408" s="170">
        <v>9424.4499650000016</v>
      </c>
      <c r="P408" s="170">
        <v>9884.1734550000019</v>
      </c>
      <c r="Q408" s="170">
        <v>10218.530031</v>
      </c>
      <c r="R408" s="170">
        <v>10551.909455999999</v>
      </c>
      <c r="S408" s="170">
        <v>10913.630227999998</v>
      </c>
      <c r="T408" s="170">
        <v>11325.611579</v>
      </c>
      <c r="U408" s="170">
        <v>11248.807932</v>
      </c>
      <c r="V408" s="170">
        <v>11396.146685</v>
      </c>
      <c r="W408" s="170">
        <v>11555.918422000001</v>
      </c>
      <c r="X408" s="170">
        <v>11553.761535000001</v>
      </c>
      <c r="Y408" s="170">
        <v>11983.076009</v>
      </c>
      <c r="Z408" s="170">
        <v>12058.23616</v>
      </c>
      <c r="AA408" s="170">
        <v>12434.653908</v>
      </c>
      <c r="AB408" s="170">
        <v>13120.925088000002</v>
      </c>
      <c r="AC408" s="170">
        <v>13173.375352000003</v>
      </c>
      <c r="AD408" s="170">
        <v>13548.184540999999</v>
      </c>
      <c r="AE408" s="170">
        <v>13817.255303</v>
      </c>
      <c r="AF408" s="170">
        <v>14058.790283999999</v>
      </c>
      <c r="AG408" s="170">
        <v>13805.589848000001</v>
      </c>
      <c r="AH408" s="170">
        <v>13039.846634000001</v>
      </c>
      <c r="AI408" s="170">
        <v>12524.600129</v>
      </c>
      <c r="AJ408" s="170">
        <v>10924.003417</v>
      </c>
      <c r="AK408" s="170">
        <v>9478.219806000001</v>
      </c>
      <c r="AL408" s="170">
        <v>9056.7611350000006</v>
      </c>
      <c r="AM408" s="170">
        <v>8495.6217649999999</v>
      </c>
      <c r="AN408" s="170">
        <v>8361.6170419999999</v>
      </c>
      <c r="AO408" s="170">
        <v>8410.1301510000012</v>
      </c>
      <c r="AP408" s="170">
        <v>8492.1942189999991</v>
      </c>
      <c r="AQ408" s="170">
        <v>8320.9092060000003</v>
      </c>
      <c r="AR408" s="170">
        <v>8211.819617000001</v>
      </c>
      <c r="AS408" s="170">
        <v>8066.2037819999996</v>
      </c>
      <c r="AT408" s="170">
        <v>8076.9987570000003</v>
      </c>
      <c r="AU408" s="170">
        <v>7762.2184020000004</v>
      </c>
      <c r="AV408" s="170">
        <v>7767.0323920000001</v>
      </c>
      <c r="AW408" s="170">
        <v>8220.5731179999984</v>
      </c>
      <c r="AX408" s="170">
        <v>8511.9167600000001</v>
      </c>
      <c r="AY408" s="170">
        <v>8622.0547380000007</v>
      </c>
      <c r="AZ408" s="170">
        <v>8754.9787390000001</v>
      </c>
      <c r="BA408" s="170">
        <v>8908.3605389999993</v>
      </c>
    </row>
    <row r="409" spans="1:58" x14ac:dyDescent="0.3">
      <c r="A409" s="170" t="s">
        <v>286</v>
      </c>
      <c r="B409" s="170" t="s">
        <v>287</v>
      </c>
      <c r="C409" s="170" t="s">
        <v>1096</v>
      </c>
      <c r="D409" s="170" t="s">
        <v>1097</v>
      </c>
      <c r="O409" s="170">
        <v>60.451197930440706</v>
      </c>
      <c r="P409" s="170">
        <v>60.741504419721117</v>
      </c>
      <c r="Q409" s="170">
        <v>60.454061295865991</v>
      </c>
      <c r="R409" s="170">
        <v>59.478919474310523</v>
      </c>
      <c r="S409" s="170">
        <v>58.813446888698806</v>
      </c>
      <c r="T409" s="170">
        <v>58.876039276229285</v>
      </c>
      <c r="U409" s="170">
        <v>58.22343861315602</v>
      </c>
      <c r="V409" s="170">
        <v>58.6264330971484</v>
      </c>
      <c r="W409" s="170">
        <v>59.224519359856131</v>
      </c>
      <c r="X409" s="170">
        <v>59.197194541244045</v>
      </c>
      <c r="Y409" s="170">
        <v>61.001626864329076</v>
      </c>
      <c r="Z409" s="170">
        <v>62.59530457199962</v>
      </c>
      <c r="AA409" s="170">
        <v>65.012790952100787</v>
      </c>
      <c r="AB409" s="170">
        <v>65.523000162547518</v>
      </c>
      <c r="AC409" s="170">
        <v>66.367573645856453</v>
      </c>
      <c r="AD409" s="170">
        <v>67.589464852684856</v>
      </c>
      <c r="AE409" s="170">
        <v>68.945458862546189</v>
      </c>
      <c r="AF409" s="170">
        <v>69.733980582524268</v>
      </c>
      <c r="AG409" s="170">
        <v>69.650685572097288</v>
      </c>
      <c r="AH409" s="170">
        <v>69.563757208322386</v>
      </c>
      <c r="AI409" s="170">
        <v>62.166484176772087</v>
      </c>
      <c r="AJ409" s="170">
        <v>60.390531675332547</v>
      </c>
      <c r="AK409" s="170">
        <v>59.213293644645518</v>
      </c>
      <c r="AL409" s="170">
        <v>62.319051925862254</v>
      </c>
      <c r="AM409" s="170">
        <v>64.702734703321397</v>
      </c>
      <c r="AN409" s="170">
        <v>63.761185823261179</v>
      </c>
      <c r="AO409" s="170">
        <v>63.402865456075162</v>
      </c>
      <c r="AP409" s="170">
        <v>64.148215995972308</v>
      </c>
      <c r="AQ409" s="170">
        <v>65.467420975609755</v>
      </c>
      <c r="AR409" s="170">
        <v>67.922412051282052</v>
      </c>
      <c r="AS409" s="170">
        <v>70.324357297297297</v>
      </c>
      <c r="AT409" s="170">
        <v>73.767099749719705</v>
      </c>
      <c r="AU409" s="170">
        <v>68.213346591296059</v>
      </c>
      <c r="AV409" s="170">
        <v>70.818286450795952</v>
      </c>
      <c r="AW409" s="170">
        <v>71.435823541137978</v>
      </c>
      <c r="AX409" s="170">
        <v>71.753947306528403</v>
      </c>
      <c r="AY409" s="170">
        <v>71.233214411027262</v>
      </c>
      <c r="AZ409" s="170">
        <v>70.721003300429203</v>
      </c>
      <c r="BA409" s="170">
        <v>71.162196181952808</v>
      </c>
    </row>
    <row r="410" spans="1:58" x14ac:dyDescent="0.3">
      <c r="A410" s="170" t="s">
        <v>286</v>
      </c>
      <c r="B410" s="170" t="s">
        <v>287</v>
      </c>
      <c r="C410" s="170" t="s">
        <v>1098</v>
      </c>
      <c r="D410" s="170" t="s">
        <v>1099</v>
      </c>
      <c r="O410" s="170">
        <v>712.09691184399992</v>
      </c>
      <c r="P410" s="170">
        <v>712.09726772399995</v>
      </c>
      <c r="Q410" s="170">
        <v>765.677505408</v>
      </c>
      <c r="R410" s="170">
        <v>810.02589640600002</v>
      </c>
      <c r="S410" s="170">
        <v>836.92308515599996</v>
      </c>
      <c r="T410" s="170">
        <v>1092.3895470040002</v>
      </c>
      <c r="U410" s="170">
        <v>1141.510798752</v>
      </c>
      <c r="V410" s="170">
        <v>1183.36591245</v>
      </c>
      <c r="W410" s="170">
        <v>1222.5861192099999</v>
      </c>
      <c r="X410" s="170">
        <v>1255.271647366</v>
      </c>
      <c r="Y410" s="170">
        <v>1284.6209560799998</v>
      </c>
      <c r="Z410" s="170">
        <v>1302.2578877600001</v>
      </c>
      <c r="AA410" s="170">
        <v>1283.7454884900001</v>
      </c>
      <c r="AB410" s="170">
        <v>1286.1184699800001</v>
      </c>
      <c r="AC410" s="170">
        <v>1272.2277140800002</v>
      </c>
      <c r="AD410" s="170">
        <v>1255.72981602</v>
      </c>
      <c r="AE410" s="170">
        <v>1254.1582431200002</v>
      </c>
      <c r="AF410" s="170">
        <v>1250.8534856400001</v>
      </c>
      <c r="AG410" s="170">
        <v>1273.8232019300001</v>
      </c>
      <c r="AH410" s="170">
        <v>1270.1096412499999</v>
      </c>
      <c r="AI410" s="170">
        <v>764.33462391000012</v>
      </c>
      <c r="AJ410" s="170">
        <v>797.18216190999999</v>
      </c>
      <c r="AK410" s="170">
        <v>749.50698538999995</v>
      </c>
      <c r="AL410" s="170">
        <v>812.94079273999989</v>
      </c>
      <c r="AM410" s="170">
        <v>522.7403458</v>
      </c>
      <c r="AN410" s="170">
        <v>459.40311460999999</v>
      </c>
      <c r="AO410" s="170">
        <v>456.70435939000004</v>
      </c>
      <c r="AP410" s="170">
        <v>460.27231957999999</v>
      </c>
      <c r="AQ410" s="170">
        <v>436.29569260000005</v>
      </c>
      <c r="AR410" s="170">
        <v>422.57482785999997</v>
      </c>
      <c r="AS410" s="170">
        <v>433.37493304999998</v>
      </c>
      <c r="AT410" s="170">
        <v>423.74411623999998</v>
      </c>
      <c r="AU410" s="170">
        <v>613.4969786580001</v>
      </c>
      <c r="AV410" s="170">
        <v>525.35510924799996</v>
      </c>
      <c r="AW410" s="170">
        <v>533.58460205799997</v>
      </c>
      <c r="AX410" s="170">
        <v>577.39645875799999</v>
      </c>
      <c r="AY410" s="170">
        <v>608.95209035799996</v>
      </c>
      <c r="AZ410" s="170">
        <v>633.21576276799999</v>
      </c>
      <c r="BA410" s="170">
        <v>675.47532887799991</v>
      </c>
    </row>
    <row r="411" spans="1:58" x14ac:dyDescent="0.3">
      <c r="A411" s="170" t="s">
        <v>286</v>
      </c>
      <c r="B411" s="170" t="s">
        <v>287</v>
      </c>
      <c r="C411" s="170" t="s">
        <v>1100</v>
      </c>
      <c r="D411" s="170" t="s">
        <v>1101</v>
      </c>
      <c r="O411" s="170">
        <v>4.56759933188708</v>
      </c>
      <c r="P411" s="170">
        <v>4.3760724689476493</v>
      </c>
      <c r="Q411" s="170">
        <v>4.5298408581641318</v>
      </c>
      <c r="R411" s="170">
        <v>4.5659475439341444</v>
      </c>
      <c r="S411" s="170">
        <v>4.5101703457446813</v>
      </c>
      <c r="T411" s="170">
        <v>5.6787723493540998</v>
      </c>
      <c r="U411" s="170">
        <v>5.9084201916473589</v>
      </c>
      <c r="V411" s="170">
        <v>6.087717577996048</v>
      </c>
      <c r="W411" s="170">
        <v>6.2658001417175466</v>
      </c>
      <c r="X411" s="170">
        <v>6.4315469629634334</v>
      </c>
      <c r="Y411" s="170">
        <v>6.5395536309737032</v>
      </c>
      <c r="Z411" s="170">
        <v>6.7601287646058257</v>
      </c>
      <c r="AA411" s="170">
        <v>6.7118777648654833</v>
      </c>
      <c r="AB411" s="170">
        <v>6.422591406655159</v>
      </c>
      <c r="AC411" s="170">
        <v>6.4094937138252126</v>
      </c>
      <c r="AD411" s="170">
        <v>6.2646110264813091</v>
      </c>
      <c r="AE411" s="170">
        <v>6.2580095440068444</v>
      </c>
      <c r="AF411" s="170">
        <v>6.2044451134941312</v>
      </c>
      <c r="AG411" s="170">
        <v>6.4265750532145338</v>
      </c>
      <c r="AH411" s="170">
        <v>6.7756624131983205</v>
      </c>
      <c r="AI411" s="170">
        <v>3.7938134402422539</v>
      </c>
      <c r="AJ411" s="170">
        <v>4.4070157031365138</v>
      </c>
      <c r="AK411" s="170">
        <v>4.6823958636743921</v>
      </c>
      <c r="AL411" s="170">
        <v>5.593798789683512</v>
      </c>
      <c r="AM411" s="170">
        <v>3.9811953555137927</v>
      </c>
      <c r="AN411" s="170">
        <v>3.5031605981594729</v>
      </c>
      <c r="AO411" s="170">
        <v>3.4430341185818789</v>
      </c>
      <c r="AP411" s="170">
        <v>3.4767985060122473</v>
      </c>
      <c r="AQ411" s="170">
        <v>3.4326962439024395</v>
      </c>
      <c r="AR411" s="170">
        <v>3.4952425794871798</v>
      </c>
      <c r="AS411" s="170">
        <v>3.7783342027027023</v>
      </c>
      <c r="AT411" s="170">
        <v>3.8700481987746458</v>
      </c>
      <c r="AU411" s="170">
        <v>5.3913301417966357</v>
      </c>
      <c r="AV411" s="170">
        <v>4.7900854196816205</v>
      </c>
      <c r="AW411" s="170">
        <v>4.6367880839623501</v>
      </c>
      <c r="AX411" s="170">
        <v>4.867349651654445</v>
      </c>
      <c r="AY411" s="170">
        <v>5.0310066610150823</v>
      </c>
      <c r="AZ411" s="170">
        <v>5.1149928953127892</v>
      </c>
      <c r="BA411" s="170">
        <v>5.3958646665956778</v>
      </c>
    </row>
    <row r="412" spans="1:58" x14ac:dyDescent="0.3">
      <c r="A412" s="170" t="s">
        <v>286</v>
      </c>
      <c r="B412" s="170" t="s">
        <v>287</v>
      </c>
      <c r="C412" s="170" t="s">
        <v>1102</v>
      </c>
      <c r="D412" s="170" t="s">
        <v>1103</v>
      </c>
      <c r="O412" s="170">
        <v>15590.179</v>
      </c>
      <c r="P412" s="170">
        <v>16272.52</v>
      </c>
      <c r="Q412" s="170">
        <v>16902.967000000001</v>
      </c>
      <c r="R412" s="170">
        <v>17740.587</v>
      </c>
      <c r="S412" s="170">
        <v>18556.351999999999</v>
      </c>
      <c r="T412" s="170">
        <v>19236.367999999999</v>
      </c>
      <c r="U412" s="170">
        <v>19320.067999999999</v>
      </c>
      <c r="V412" s="170">
        <v>19438.580999999998</v>
      </c>
      <c r="W412" s="170">
        <v>19512.050999999999</v>
      </c>
      <c r="X412" s="170">
        <v>19517.414000000001</v>
      </c>
      <c r="Y412" s="170">
        <v>19643.863000000001</v>
      </c>
      <c r="Z412" s="170">
        <v>19263.803</v>
      </c>
      <c r="AA412" s="170">
        <v>19126.473000000002</v>
      </c>
      <c r="AB412" s="170">
        <v>20024.915000000001</v>
      </c>
      <c r="AC412" s="170">
        <v>19849.114000000001</v>
      </c>
      <c r="AD412" s="170">
        <v>20044.816999999999</v>
      </c>
      <c r="AE412" s="170">
        <v>20040.848999999998</v>
      </c>
      <c r="AF412" s="170">
        <v>20160.601999999999</v>
      </c>
      <c r="AG412" s="170">
        <v>19821.183000000001</v>
      </c>
      <c r="AH412" s="170">
        <v>18745.172999999999</v>
      </c>
      <c r="AI412" s="170">
        <v>20146.868999999999</v>
      </c>
      <c r="AJ412" s="170">
        <v>18088.934000000001</v>
      </c>
      <c r="AK412" s="170">
        <v>16006.912</v>
      </c>
      <c r="AL412" s="170">
        <v>14532.893</v>
      </c>
      <c r="AM412" s="170">
        <v>13130.236000000001</v>
      </c>
      <c r="AN412" s="170">
        <v>13113.960999999999</v>
      </c>
      <c r="AO412" s="170">
        <v>13264.59</v>
      </c>
      <c r="AP412" s="170">
        <v>13238.395</v>
      </c>
      <c r="AQ412" s="170">
        <v>12710</v>
      </c>
      <c r="AR412" s="170">
        <v>12090</v>
      </c>
      <c r="AS412" s="170">
        <v>11470</v>
      </c>
      <c r="AT412" s="170">
        <v>10949.324000000001</v>
      </c>
      <c r="AU412" s="170">
        <v>11379.325000000001</v>
      </c>
      <c r="AV412" s="170">
        <v>10967.552</v>
      </c>
      <c r="AW412" s="170">
        <v>11507.634</v>
      </c>
      <c r="AX412" s="170">
        <v>11862.646000000001</v>
      </c>
      <c r="AY412" s="170">
        <v>12103.981</v>
      </c>
      <c r="AZ412" s="170">
        <v>12379.602000000001</v>
      </c>
      <c r="BA412" s="170">
        <v>12518.388999999999</v>
      </c>
      <c r="BB412" s="170">
        <v>12870.704</v>
      </c>
      <c r="BC412" s="170">
        <v>13473.313</v>
      </c>
      <c r="BD412" s="170">
        <v>13689.2315918645</v>
      </c>
      <c r="BE412" s="170">
        <v>13905.150183729</v>
      </c>
    </row>
    <row r="413" spans="1:58" x14ac:dyDescent="0.3">
      <c r="A413" s="170" t="s">
        <v>286</v>
      </c>
      <c r="B413" s="170" t="s">
        <v>287</v>
      </c>
      <c r="C413" s="170" t="s">
        <v>1104</v>
      </c>
      <c r="D413" s="170" t="s">
        <v>1105</v>
      </c>
      <c r="AJ413" s="170">
        <v>-10.214664124733201</v>
      </c>
      <c r="AK413" s="170">
        <v>-20.548885288329402</v>
      </c>
      <c r="AL413" s="170">
        <v>-27.865252908528898</v>
      </c>
      <c r="AM413" s="170">
        <v>-34.827411643963103</v>
      </c>
      <c r="AN413" s="170">
        <v>-34.908193426978599</v>
      </c>
      <c r="AO413" s="170">
        <v>-34.160538791412201</v>
      </c>
      <c r="AP413" s="170">
        <v>-34.290558994551503</v>
      </c>
      <c r="AQ413" s="170">
        <v>-36.9132742164552</v>
      </c>
      <c r="AR413" s="170">
        <v>-39.990675474189104</v>
      </c>
      <c r="AS413" s="170">
        <v>-43.068076731923</v>
      </c>
      <c r="AT413" s="170">
        <v>-45.6524783081679</v>
      </c>
      <c r="AU413" s="170">
        <v>-43.518146665866503</v>
      </c>
      <c r="AV413" s="170">
        <v>-45.562002711190502</v>
      </c>
      <c r="AW413" s="170">
        <v>-42.881278475578497</v>
      </c>
      <c r="AX413" s="170">
        <v>-41.119158515400102</v>
      </c>
      <c r="AY413" s="170">
        <v>-39.921280075827198</v>
      </c>
      <c r="AZ413" s="170">
        <v>-38.553221346701598</v>
      </c>
      <c r="BA413" s="170">
        <v>-37.8643450751578</v>
      </c>
      <c r="BB413" s="170">
        <v>-36.115611810450503</v>
      </c>
      <c r="BC413" s="170">
        <v>-33.124531657996101</v>
      </c>
      <c r="BD413" s="170">
        <v>-32.052808841589702</v>
      </c>
      <c r="BE413" s="170">
        <v>-30.981086025183401</v>
      </c>
    </row>
    <row r="414" spans="1:58" x14ac:dyDescent="0.3">
      <c r="A414" s="170" t="s">
        <v>286</v>
      </c>
      <c r="B414" s="170" t="s">
        <v>287</v>
      </c>
      <c r="C414" s="170" t="s">
        <v>1106</v>
      </c>
      <c r="D414" s="170" t="s">
        <v>1107</v>
      </c>
      <c r="AI414" s="170">
        <v>2.6</v>
      </c>
      <c r="AS414" s="170">
        <v>23.9</v>
      </c>
      <c r="AX414" s="170">
        <v>23.4</v>
      </c>
      <c r="BA414" s="170">
        <v>23.1</v>
      </c>
      <c r="BC414" s="170">
        <v>23</v>
      </c>
    </row>
    <row r="415" spans="1:58" x14ac:dyDescent="0.3">
      <c r="A415" s="170" t="s">
        <v>286</v>
      </c>
      <c r="B415" s="170" t="s">
        <v>287</v>
      </c>
      <c r="C415" s="170" t="s">
        <v>1108</v>
      </c>
      <c r="D415" s="170" t="s">
        <v>1109</v>
      </c>
      <c r="AI415" s="170">
        <v>25.2296786892448</v>
      </c>
      <c r="AN415" s="170">
        <v>18.936163028903099</v>
      </c>
      <c r="AS415" s="170">
        <v>15.247576066366101</v>
      </c>
      <c r="AX415" s="170">
        <v>14.904268485956599</v>
      </c>
      <c r="BC415" s="170">
        <v>13.803744833882099</v>
      </c>
      <c r="BD415" s="170">
        <v>13.7062630174918</v>
      </c>
      <c r="BF415" s="170">
        <v>13.6036818540599</v>
      </c>
    </row>
    <row r="416" spans="1:58" x14ac:dyDescent="0.3">
      <c r="A416" s="170" t="s">
        <v>286</v>
      </c>
      <c r="B416" s="170" t="s">
        <v>287</v>
      </c>
      <c r="C416" s="170" t="s">
        <v>1110</v>
      </c>
      <c r="D416" s="170" t="s">
        <v>1111</v>
      </c>
      <c r="AI416" s="170">
        <v>100</v>
      </c>
      <c r="AN416" s="170">
        <v>100</v>
      </c>
      <c r="AS416" s="170">
        <v>99.973432674917802</v>
      </c>
      <c r="AX416" s="170">
        <v>99.378356491799494</v>
      </c>
      <c r="BC416" s="170">
        <v>98.281833266973706</v>
      </c>
      <c r="BD416" s="170">
        <v>97.666580767317797</v>
      </c>
      <c r="BF416" s="170">
        <v>92.479247493704605</v>
      </c>
    </row>
    <row r="417" spans="1:60" x14ac:dyDescent="0.3">
      <c r="A417" s="170" t="s">
        <v>286</v>
      </c>
      <c r="B417" s="170" t="s">
        <v>287</v>
      </c>
      <c r="C417" s="170" t="s">
        <v>1112</v>
      </c>
      <c r="D417" s="170" t="s">
        <v>1113</v>
      </c>
      <c r="AI417" s="170">
        <v>0</v>
      </c>
      <c r="AS417" s="170">
        <v>0</v>
      </c>
      <c r="AX417" s="170">
        <v>0</v>
      </c>
      <c r="BA417" s="170">
        <v>0</v>
      </c>
      <c r="BC417" s="170">
        <v>0</v>
      </c>
    </row>
    <row r="418" spans="1:60" x14ac:dyDescent="0.3">
      <c r="A418" s="170" t="s">
        <v>286</v>
      </c>
      <c r="B418" s="170" t="s">
        <v>287</v>
      </c>
      <c r="C418" s="170" t="s">
        <v>1114</v>
      </c>
      <c r="D418" s="170" t="s">
        <v>1115</v>
      </c>
      <c r="BH418" s="170">
        <v>9</v>
      </c>
    </row>
    <row r="419" spans="1:60" x14ac:dyDescent="0.3">
      <c r="A419" s="170" t="s">
        <v>286</v>
      </c>
      <c r="B419" s="170" t="s">
        <v>287</v>
      </c>
      <c r="C419" s="170" t="s">
        <v>1116</v>
      </c>
      <c r="D419" s="170" t="s">
        <v>1117</v>
      </c>
    </row>
    <row r="420" spans="1:60" x14ac:dyDescent="0.3">
      <c r="A420" s="170" t="s">
        <v>286</v>
      </c>
      <c r="B420" s="170" t="s">
        <v>287</v>
      </c>
      <c r="C420" s="170" t="s">
        <v>1118</v>
      </c>
      <c r="D420" s="170" t="s">
        <v>1119</v>
      </c>
      <c r="AI420" s="170">
        <v>-28.57443629238384</v>
      </c>
      <c r="AJ420" s="170">
        <v>-30.587246339190653</v>
      </c>
      <c r="AK420" s="170">
        <v>-28.782892740226043</v>
      </c>
      <c r="AL420" s="170">
        <v>-22.487723367371341</v>
      </c>
      <c r="AM420" s="170">
        <v>-31.73408025629417</v>
      </c>
      <c r="AN420" s="170">
        <v>-31.221795047412169</v>
      </c>
      <c r="AO420" s="170">
        <v>-29.288350773717681</v>
      </c>
      <c r="AP420" s="170">
        <v>-26.427874770870805</v>
      </c>
      <c r="AQ420" s="170">
        <v>-24.464330955228959</v>
      </c>
      <c r="AR420" s="170">
        <v>-31.368449800938862</v>
      </c>
      <c r="AS420" s="170">
        <v>-30.902778333953322</v>
      </c>
      <c r="AT420" s="170">
        <v>-28.95121554294305</v>
      </c>
      <c r="AU420" s="170">
        <v>-25.632117098789159</v>
      </c>
      <c r="AV420" s="170">
        <v>-22.276606939927511</v>
      </c>
      <c r="AW420" s="170">
        <v>-22.888591096867255</v>
      </c>
      <c r="AX420" s="170">
        <v>-26.20997921337834</v>
      </c>
      <c r="AY420" s="170">
        <v>-28.420577678736617</v>
      </c>
      <c r="AZ420" s="170">
        <v>-27.559480779965469</v>
      </c>
      <c r="BA420" s="170">
        <v>-27.138455793252373</v>
      </c>
      <c r="BB420" s="170">
        <v>-30.043537800000028</v>
      </c>
    </row>
    <row r="421" spans="1:60" x14ac:dyDescent="0.3">
      <c r="A421" s="170" t="s">
        <v>286</v>
      </c>
      <c r="B421" s="170" t="s">
        <v>287</v>
      </c>
      <c r="C421" s="170" t="s">
        <v>1120</v>
      </c>
      <c r="D421" s="170" t="s">
        <v>1121</v>
      </c>
      <c r="BB421" s="170">
        <v>2.1958551526536665E-2</v>
      </c>
    </row>
    <row r="422" spans="1:60" x14ac:dyDescent="0.3">
      <c r="A422" s="170" t="s">
        <v>286</v>
      </c>
      <c r="B422" s="170" t="s">
        <v>287</v>
      </c>
      <c r="C422" s="170" t="s">
        <v>1122</v>
      </c>
      <c r="D422" s="170" t="s">
        <v>1123</v>
      </c>
      <c r="AI422" s="170">
        <v>13.884992987377279</v>
      </c>
      <c r="AJ422" s="170">
        <v>13.491321068495999</v>
      </c>
      <c r="AK422" s="170">
        <v>13.486122307958079</v>
      </c>
      <c r="AL422" s="170">
        <v>14.107498341074983</v>
      </c>
      <c r="AM422" s="170">
        <v>13.357287923761913</v>
      </c>
      <c r="AN422" s="170">
        <v>14.313312258517739</v>
      </c>
      <c r="AO422" s="170">
        <v>14.5649541601799</v>
      </c>
      <c r="AP422" s="170">
        <v>11.92644784327204</v>
      </c>
      <c r="AQ422" s="170">
        <v>10.623556581986142</v>
      </c>
      <c r="AR422" s="170">
        <v>10.965236686390533</v>
      </c>
      <c r="AS422" s="170">
        <v>11.494914603722894</v>
      </c>
      <c r="AT422" s="170">
        <v>10.37328094302554</v>
      </c>
      <c r="AU422" s="170">
        <v>10.102402520677431</v>
      </c>
      <c r="AV422" s="170">
        <v>9.7722406073583823</v>
      </c>
      <c r="AW422" s="170">
        <v>8.8872567021667273</v>
      </c>
      <c r="AX422" s="170">
        <v>9.0528994728231229</v>
      </c>
      <c r="AY422" s="170">
        <v>8.7890966276428433</v>
      </c>
      <c r="AZ422" s="170">
        <v>8.7042354630294323</v>
      </c>
      <c r="BA422" s="170">
        <v>8.1451060917180023</v>
      </c>
      <c r="BB422" s="170">
        <v>8.710427472724021</v>
      </c>
      <c r="BC422" s="170">
        <v>8.7871700634814562</v>
      </c>
      <c r="BD422" s="170">
        <v>9.1515896715264358</v>
      </c>
      <c r="BE422" s="170">
        <v>9.6746278989269641</v>
      </c>
      <c r="BF422" s="170">
        <v>9.3562231759656633</v>
      </c>
    </row>
    <row r="423" spans="1:60" x14ac:dyDescent="0.3">
      <c r="A423" s="170" t="s">
        <v>286</v>
      </c>
      <c r="B423" s="170" t="s">
        <v>287</v>
      </c>
      <c r="C423" s="170" t="s">
        <v>1124</v>
      </c>
      <c r="D423" s="170" t="s">
        <v>1125</v>
      </c>
      <c r="AI423" s="170">
        <v>62.312161891404536</v>
      </c>
      <c r="AJ423" s="170">
        <v>61.043550566469186</v>
      </c>
      <c r="AK423" s="170">
        <v>62.962109869860647</v>
      </c>
      <c r="AL423" s="170">
        <v>61.393497013934976</v>
      </c>
      <c r="AM423" s="170">
        <v>66.052179346977042</v>
      </c>
      <c r="AN423" s="170">
        <v>64.436248682824029</v>
      </c>
      <c r="AO423" s="170">
        <v>62.895692786715095</v>
      </c>
      <c r="AP423" s="170">
        <v>65.200206221000172</v>
      </c>
      <c r="AQ423" s="170">
        <v>63.901225794990225</v>
      </c>
      <c r="AR423" s="170">
        <v>64.90384615384616</v>
      </c>
      <c r="AS423" s="170">
        <v>65.822298982920728</v>
      </c>
      <c r="AT423" s="170">
        <v>67.445972495088398</v>
      </c>
      <c r="AU423" s="170">
        <v>66.837337534462378</v>
      </c>
      <c r="AV423" s="170">
        <v>66.186490169359544</v>
      </c>
      <c r="AW423" s="170">
        <v>67.407271391847218</v>
      </c>
      <c r="AX423" s="170">
        <v>65.533539356480645</v>
      </c>
      <c r="AY423" s="170">
        <v>64.197099423379342</v>
      </c>
      <c r="AZ423" s="170">
        <v>62.508973438621673</v>
      </c>
      <c r="BA423" s="170">
        <v>61.259411362080762</v>
      </c>
      <c r="BB423" s="170">
        <v>61.581112502235733</v>
      </c>
      <c r="BC423" s="170">
        <v>62.128299365185427</v>
      </c>
      <c r="BD423" s="170">
        <v>58.615844018970662</v>
      </c>
      <c r="BE423" s="170">
        <v>57.268951194184851</v>
      </c>
      <c r="BF423" s="170">
        <v>56.12017167381974</v>
      </c>
    </row>
    <row r="424" spans="1:60" x14ac:dyDescent="0.3">
      <c r="A424" s="170" t="s">
        <v>286</v>
      </c>
      <c r="B424" s="170" t="s">
        <v>287</v>
      </c>
      <c r="C424" s="170" t="s">
        <v>1126</v>
      </c>
      <c r="D424" s="170" t="s">
        <v>1127</v>
      </c>
      <c r="AI424" s="170">
        <v>8.3850931677018625</v>
      </c>
      <c r="AJ424" s="170">
        <v>8.4710529051034218</v>
      </c>
      <c r="AK424" s="170">
        <v>6.2996660140504437</v>
      </c>
      <c r="AL424" s="170">
        <v>7.3258128732581289</v>
      </c>
      <c r="AM424" s="170">
        <v>6.5146070926417732</v>
      </c>
      <c r="AN424" s="170">
        <v>5.9887600983491396</v>
      </c>
      <c r="AO424" s="170">
        <v>6.6597474485383152</v>
      </c>
      <c r="AP424" s="170">
        <v>6.6506272555421893</v>
      </c>
      <c r="AQ424" s="170">
        <v>7.9054894297388527</v>
      </c>
      <c r="AR424" s="170">
        <v>7.8772189349112427</v>
      </c>
      <c r="AS424" s="170">
        <v>6.1792362310497024</v>
      </c>
      <c r="AT424" s="170">
        <v>6.4243614931237714</v>
      </c>
      <c r="AU424" s="170">
        <v>6.3804647499015363</v>
      </c>
      <c r="AV424" s="170">
        <v>7.0274479268055288</v>
      </c>
      <c r="AW424" s="170">
        <v>7.1979434447300772</v>
      </c>
      <c r="AX424" s="170">
        <v>7.3441192510452655</v>
      </c>
      <c r="AY424" s="170">
        <v>6.9893412545867566</v>
      </c>
      <c r="AZ424" s="170">
        <v>7.6633165829145726</v>
      </c>
      <c r="BA424" s="170">
        <v>7.768651608487338</v>
      </c>
      <c r="BB424" s="170">
        <v>7.1722411017707026</v>
      </c>
      <c r="BC424" s="170">
        <v>7.3504844637487476</v>
      </c>
      <c r="BD424" s="170">
        <v>8.4314069910416301</v>
      </c>
      <c r="BE424" s="170">
        <v>8.9304257528556601</v>
      </c>
      <c r="BF424" s="170">
        <v>9.0300429184549351</v>
      </c>
    </row>
    <row r="425" spans="1:60" x14ac:dyDescent="0.3">
      <c r="A425" s="170" t="s">
        <v>286</v>
      </c>
      <c r="B425" s="170" t="s">
        <v>287</v>
      </c>
      <c r="C425" s="170" t="s">
        <v>1128</v>
      </c>
      <c r="D425" s="170" t="s">
        <v>1129</v>
      </c>
      <c r="AI425" s="170">
        <v>3.9070326587858166</v>
      </c>
      <c r="AJ425" s="170">
        <v>4.2615112774139874</v>
      </c>
      <c r="AK425" s="170">
        <v>4.2151330185419766</v>
      </c>
      <c r="AL425" s="170">
        <v>4.6184472461844717</v>
      </c>
      <c r="AM425" s="170">
        <v>3.5619434463365103</v>
      </c>
      <c r="AN425" s="170">
        <v>3.5300316122233935</v>
      </c>
      <c r="AO425" s="170">
        <v>3.3212247016087182</v>
      </c>
      <c r="AP425" s="170">
        <v>3.1448702526207248</v>
      </c>
      <c r="AQ425" s="170">
        <v>3.2687866406111223</v>
      </c>
      <c r="AR425" s="170">
        <v>3.125</v>
      </c>
      <c r="AS425" s="170">
        <v>4.106697370946077</v>
      </c>
      <c r="AT425" s="170">
        <v>3.7328094302554029</v>
      </c>
      <c r="AU425" s="170">
        <v>3.6628593934619937</v>
      </c>
      <c r="AV425" s="170">
        <v>3.6986568035818559</v>
      </c>
      <c r="AW425" s="170">
        <v>3.6907822254865956</v>
      </c>
      <c r="AX425" s="170">
        <v>3.9265588074895477</v>
      </c>
      <c r="AY425" s="170">
        <v>4.0538179276603179</v>
      </c>
      <c r="AZ425" s="170">
        <v>4.4149318018664747</v>
      </c>
      <c r="BA425" s="170">
        <v>4.7399041752224518</v>
      </c>
      <c r="BB425" s="170">
        <v>4.1137542478984086</v>
      </c>
      <c r="BC425" s="170">
        <v>3.4580688272636153</v>
      </c>
      <c r="BD425" s="170">
        <v>3.9170911645880913</v>
      </c>
      <c r="BE425" s="170">
        <v>3.894080996884735</v>
      </c>
      <c r="BF425" s="170">
        <v>4.1030042918454939</v>
      </c>
    </row>
    <row r="426" spans="1:60" x14ac:dyDescent="0.3">
      <c r="A426" s="170" t="s">
        <v>286</v>
      </c>
      <c r="B426" s="170" t="s">
        <v>287</v>
      </c>
      <c r="C426" s="170" t="s">
        <v>1130</v>
      </c>
      <c r="D426" s="170" t="s">
        <v>1131</v>
      </c>
      <c r="AI426" s="170">
        <v>11.500701262272091</v>
      </c>
      <c r="AJ426" s="170">
        <v>12.742958112462322</v>
      </c>
      <c r="AK426" s="170">
        <v>13.048485546470115</v>
      </c>
      <c r="AL426" s="170">
        <v>12.568015925680163</v>
      </c>
      <c r="AM426" s="170">
        <v>10.513982190282768</v>
      </c>
      <c r="AN426" s="170">
        <v>11.731647348085703</v>
      </c>
      <c r="AO426" s="170">
        <v>12.541082857637086</v>
      </c>
      <c r="AP426" s="170">
        <v>13.095033510912529</v>
      </c>
      <c r="AQ426" s="170">
        <v>14.300941552673654</v>
      </c>
      <c r="AR426" s="170">
        <v>13.128698224852069</v>
      </c>
      <c r="AS426" s="170">
        <v>12.396852811360583</v>
      </c>
      <c r="AT426" s="170">
        <v>12.043222003929273</v>
      </c>
      <c r="AU426" s="170">
        <v>13.016935801496651</v>
      </c>
      <c r="AV426" s="170">
        <v>13.295697878138993</v>
      </c>
      <c r="AW426" s="170">
        <v>12.835108336393683</v>
      </c>
      <c r="AX426" s="170">
        <v>14.142883112161424</v>
      </c>
      <c r="AY426" s="170">
        <v>15.970644766730738</v>
      </c>
      <c r="AZ426" s="170">
        <v>16.69059583632448</v>
      </c>
      <c r="BA426" s="170">
        <v>18.069815195071868</v>
      </c>
      <c r="BB426" s="170">
        <v>18.440350563405474</v>
      </c>
      <c r="BC426" s="170">
        <v>18.275977280320749</v>
      </c>
      <c r="BD426" s="170">
        <v>19.884068153873176</v>
      </c>
      <c r="BE426" s="170">
        <v>20.231914157147802</v>
      </c>
      <c r="BF426" s="170">
        <v>21.390557939914164</v>
      </c>
    </row>
    <row r="427" spans="1:60" x14ac:dyDescent="0.3">
      <c r="A427" s="170" t="s">
        <v>286</v>
      </c>
      <c r="B427" s="170" t="s">
        <v>287</v>
      </c>
      <c r="C427" s="170" t="s">
        <v>1132</v>
      </c>
      <c r="D427" s="170" t="s">
        <v>1133</v>
      </c>
      <c r="BH427" s="170">
        <v>2</v>
      </c>
    </row>
    <row r="428" spans="1:60" x14ac:dyDescent="0.3">
      <c r="A428" s="170" t="s">
        <v>286</v>
      </c>
      <c r="B428" s="170" t="s">
        <v>287</v>
      </c>
      <c r="C428" s="170" t="s">
        <v>1134</v>
      </c>
      <c r="D428" s="170" t="s">
        <v>1135</v>
      </c>
      <c r="BH428" s="170">
        <v>1</v>
      </c>
    </row>
    <row r="429" spans="1:60" x14ac:dyDescent="0.3">
      <c r="A429" s="170" t="s">
        <v>286</v>
      </c>
      <c r="B429" s="170" t="s">
        <v>287</v>
      </c>
      <c r="C429" s="170" t="s">
        <v>1136</v>
      </c>
      <c r="D429" s="170" t="s">
        <v>1137</v>
      </c>
      <c r="BH429" s="170">
        <v>3</v>
      </c>
    </row>
    <row r="430" spans="1:60" x14ac:dyDescent="0.3">
      <c r="A430" s="170" t="s">
        <v>286</v>
      </c>
      <c r="B430" s="170" t="s">
        <v>287</v>
      </c>
      <c r="C430" s="170" t="s">
        <v>1138</v>
      </c>
      <c r="D430" s="170" t="s">
        <v>1139</v>
      </c>
      <c r="F430" s="170">
        <v>40.777045947544863</v>
      </c>
      <c r="G430" s="170">
        <v>41.17495563005324</v>
      </c>
      <c r="H430" s="170">
        <v>41.595503845395385</v>
      </c>
      <c r="I430" s="170">
        <v>42.024373890751328</v>
      </c>
      <c r="J430" s="170">
        <v>42.447249063301122</v>
      </c>
      <c r="K430" s="170">
        <v>42.873673831591404</v>
      </c>
      <c r="L430" s="170">
        <v>43.313192664168803</v>
      </c>
      <c r="M430" s="170">
        <v>43.751488858213371</v>
      </c>
      <c r="N430" s="170">
        <v>44.174245710905147</v>
      </c>
      <c r="O430" s="170">
        <v>44.567146519424178</v>
      </c>
      <c r="P430" s="170">
        <v>44.939735752317098</v>
      </c>
      <c r="Q430" s="170">
        <v>45.301557878130545</v>
      </c>
      <c r="R430" s="170">
        <v>45.638296194044564</v>
      </c>
      <c r="S430" s="170">
        <v>45.935633997239201</v>
      </c>
      <c r="T430" s="170">
        <v>46.179254584894501</v>
      </c>
      <c r="U430" s="170">
        <v>46.39617432459081</v>
      </c>
      <c r="V430" s="170">
        <v>46.65253401695918</v>
      </c>
      <c r="W430" s="170">
        <v>46.958193650167622</v>
      </c>
      <c r="X430" s="170">
        <v>47.249063301124039</v>
      </c>
      <c r="Y430" s="170">
        <v>47.539932952080456</v>
      </c>
      <c r="Z430" s="170">
        <v>47.870242555708934</v>
      </c>
      <c r="AA430" s="170">
        <v>48.195622165253404</v>
      </c>
      <c r="AB430" s="170">
        <v>48.525931768881875</v>
      </c>
      <c r="AC430" s="170">
        <v>48.856241372510354</v>
      </c>
      <c r="AD430" s="170">
        <v>49.176690987970815</v>
      </c>
      <c r="AE430" s="170">
        <v>49.511930585683295</v>
      </c>
      <c r="AF430" s="170">
        <v>49.847170183395782</v>
      </c>
      <c r="AG430" s="170">
        <v>49.990140011831983</v>
      </c>
      <c r="AH430" s="170">
        <v>50.138039834352199</v>
      </c>
      <c r="AI430" s="170">
        <v>50.231709721948334</v>
      </c>
      <c r="AJ430" s="170">
        <v>50.25635969236837</v>
      </c>
      <c r="AK430" s="170">
        <v>50.364819562216525</v>
      </c>
      <c r="AL430" s="170">
        <v>50.478209426148688</v>
      </c>
      <c r="AM430" s="170">
        <v>50.419049497140605</v>
      </c>
      <c r="AN430" s="170">
        <v>50.25635969236837</v>
      </c>
      <c r="AO430" s="170">
        <v>50.088739893512127</v>
      </c>
      <c r="AP430" s="170">
        <v>49.87675014789982</v>
      </c>
      <c r="AQ430" s="170">
        <v>49.640110431867484</v>
      </c>
      <c r="AR430" s="170">
        <v>49.47249063301124</v>
      </c>
      <c r="AS430" s="170">
        <v>49.324590810491024</v>
      </c>
      <c r="AT430" s="170">
        <v>48.944981266022481</v>
      </c>
      <c r="AU430" s="170">
        <v>48.636789429571564</v>
      </c>
      <c r="AV430" s="170">
        <v>48.30153330375191</v>
      </c>
      <c r="AW430" s="170">
        <v>47.975938070114886</v>
      </c>
      <c r="AX430" s="170">
        <v>47.640881526401422</v>
      </c>
      <c r="AY430" s="170">
        <v>47.333661902414981</v>
      </c>
      <c r="AZ430" s="170">
        <v>47.116806308526371</v>
      </c>
      <c r="BA430" s="170">
        <v>46.959093149334649</v>
      </c>
      <c r="BB430" s="170">
        <v>46.874075534957107</v>
      </c>
      <c r="BC430" s="170">
        <v>46.771808772794479</v>
      </c>
      <c r="BD430" s="170">
        <v>46.685722734217144</v>
      </c>
      <c r="BE430" s="170">
        <v>46.641368094228966</v>
      </c>
      <c r="BF430" s="170">
        <v>46.651224680893009</v>
      </c>
      <c r="BG430" s="170">
        <v>46.67093785422108</v>
      </c>
    </row>
    <row r="431" spans="1:60" x14ac:dyDescent="0.3">
      <c r="A431" s="170" t="s">
        <v>286</v>
      </c>
      <c r="B431" s="170" t="s">
        <v>287</v>
      </c>
      <c r="C431" s="170" t="s">
        <v>1140</v>
      </c>
      <c r="D431" s="170" t="s">
        <v>1141</v>
      </c>
      <c r="AI431" s="170">
        <v>0</v>
      </c>
      <c r="AS431" s="170">
        <v>0</v>
      </c>
      <c r="BC431" s="170">
        <v>0</v>
      </c>
    </row>
    <row r="432" spans="1:60" x14ac:dyDescent="0.3">
      <c r="A432" s="170" t="s">
        <v>286</v>
      </c>
      <c r="B432" s="170" t="s">
        <v>287</v>
      </c>
      <c r="C432" s="170" t="s">
        <v>1142</v>
      </c>
      <c r="D432" s="170" t="s">
        <v>1143</v>
      </c>
      <c r="AI432" s="170">
        <v>0</v>
      </c>
      <c r="AS432" s="170">
        <v>0</v>
      </c>
      <c r="BC432" s="170">
        <v>0</v>
      </c>
    </row>
    <row r="433" spans="1:60" x14ac:dyDescent="0.3">
      <c r="A433" s="170" t="s">
        <v>286</v>
      </c>
      <c r="B433" s="170" t="s">
        <v>287</v>
      </c>
      <c r="C433" s="170" t="s">
        <v>1144</v>
      </c>
      <c r="D433" s="170" t="s">
        <v>1145</v>
      </c>
      <c r="AI433" s="170">
        <v>0</v>
      </c>
      <c r="AS433" s="170">
        <v>0</v>
      </c>
      <c r="BC433" s="170">
        <v>0</v>
      </c>
    </row>
    <row r="434" spans="1:60" x14ac:dyDescent="0.3">
      <c r="A434" s="170" t="s">
        <v>286</v>
      </c>
      <c r="B434" s="170" t="s">
        <v>287</v>
      </c>
      <c r="C434" s="170" t="s">
        <v>1146</v>
      </c>
      <c r="D434" s="170" t="s">
        <v>1147</v>
      </c>
    </row>
    <row r="435" spans="1:60" x14ac:dyDescent="0.3">
      <c r="A435" s="170" t="s">
        <v>286</v>
      </c>
      <c r="B435" s="170" t="s">
        <v>287</v>
      </c>
      <c r="C435" s="170" t="s">
        <v>1148</v>
      </c>
      <c r="D435" s="170" t="s">
        <v>1149</v>
      </c>
      <c r="E435" s="170">
        <v>550710</v>
      </c>
      <c r="F435" s="170">
        <v>580833</v>
      </c>
      <c r="G435" s="170">
        <v>612649</v>
      </c>
      <c r="H435" s="170">
        <v>646207</v>
      </c>
      <c r="I435" s="170">
        <v>681653</v>
      </c>
      <c r="J435" s="170">
        <v>718938</v>
      </c>
      <c r="K435" s="170">
        <v>758319</v>
      </c>
      <c r="L435" s="170">
        <v>799856</v>
      </c>
      <c r="M435" s="170">
        <v>843731</v>
      </c>
      <c r="N435" s="170">
        <v>889881</v>
      </c>
      <c r="O435" s="170">
        <v>931566</v>
      </c>
      <c r="P435" s="170">
        <v>966515</v>
      </c>
      <c r="Q435" s="170">
        <v>1002827</v>
      </c>
      <c r="R435" s="170">
        <v>1040396</v>
      </c>
      <c r="S435" s="170">
        <v>1079428</v>
      </c>
      <c r="T435" s="170">
        <v>1119925</v>
      </c>
      <c r="U435" s="170">
        <v>1161999</v>
      </c>
      <c r="V435" s="170">
        <v>1205532</v>
      </c>
      <c r="W435" s="170">
        <v>1250760</v>
      </c>
      <c r="X435" s="170">
        <v>1289550</v>
      </c>
      <c r="Y435" s="170">
        <v>1319711</v>
      </c>
      <c r="Z435" s="170">
        <v>1350492</v>
      </c>
      <c r="AA435" s="170">
        <v>1382034</v>
      </c>
      <c r="AB435" s="170">
        <v>1414313</v>
      </c>
      <c r="AC435" s="170">
        <v>1447393</v>
      </c>
      <c r="AD435" s="170">
        <v>1481151</v>
      </c>
      <c r="AE435" s="170">
        <v>1515745</v>
      </c>
      <c r="AF435" s="170">
        <v>1551147</v>
      </c>
      <c r="AG435" s="170">
        <v>1587427</v>
      </c>
      <c r="AH435" s="170">
        <v>1610396</v>
      </c>
      <c r="AI435" s="170">
        <v>1617544</v>
      </c>
      <c r="AJ435" s="170">
        <v>1624724</v>
      </c>
      <c r="AK435" s="170">
        <v>1631945</v>
      </c>
      <c r="AL435" s="170">
        <v>1639179</v>
      </c>
      <c r="AM435" s="170">
        <v>1646455</v>
      </c>
      <c r="AN435" s="170">
        <v>1653763</v>
      </c>
      <c r="AO435" s="170">
        <v>1661114</v>
      </c>
      <c r="AP435" s="170">
        <v>1668477</v>
      </c>
      <c r="AQ435" s="170">
        <v>1675883</v>
      </c>
      <c r="AR435" s="170">
        <v>1685887</v>
      </c>
      <c r="AS435" s="170">
        <v>1700376</v>
      </c>
      <c r="AT435" s="170">
        <v>1714949</v>
      </c>
      <c r="AU435" s="170">
        <v>1729668</v>
      </c>
      <c r="AV435" s="170">
        <v>1744512</v>
      </c>
      <c r="AW435" s="170">
        <v>1759505</v>
      </c>
      <c r="AX435" s="170">
        <v>1774585</v>
      </c>
      <c r="AY435" s="170">
        <v>1789815</v>
      </c>
      <c r="AZ435" s="170">
        <v>1804472</v>
      </c>
      <c r="BA435" s="170">
        <v>1818556</v>
      </c>
      <c r="BB435" s="170">
        <v>1832710</v>
      </c>
      <c r="BC435" s="170">
        <v>1846994</v>
      </c>
      <c r="BD435" s="170">
        <v>1861389</v>
      </c>
      <c r="BE435" s="170">
        <v>1875897</v>
      </c>
      <c r="BF435" s="170">
        <v>1890517</v>
      </c>
      <c r="BG435" s="170">
        <v>1905252</v>
      </c>
      <c r="BH435" s="170">
        <v>1915396</v>
      </c>
    </row>
    <row r="436" spans="1:60" x14ac:dyDescent="0.3">
      <c r="A436" s="170" t="s">
        <v>286</v>
      </c>
      <c r="B436" s="170" t="s">
        <v>287</v>
      </c>
      <c r="C436" s="170" t="s">
        <v>1150</v>
      </c>
      <c r="D436" s="170" t="s">
        <v>1151</v>
      </c>
      <c r="E436" s="170">
        <v>20.732736648954877</v>
      </c>
      <c r="F436" s="170">
        <v>20.948455229368584</v>
      </c>
      <c r="G436" s="170">
        <v>21.16210234854297</v>
      </c>
      <c r="H436" s="170">
        <v>21.38069769403964</v>
      </c>
      <c r="I436" s="170">
        <v>21.612587084883366</v>
      </c>
      <c r="J436" s="170">
        <v>21.90057985186133</v>
      </c>
      <c r="K436" s="170">
        <v>22.205358844893468</v>
      </c>
      <c r="L436" s="170">
        <v>22.522685131084508</v>
      </c>
      <c r="M436" s="170">
        <v>22.860698465270872</v>
      </c>
      <c r="N436" s="170">
        <v>23.225843328306482</v>
      </c>
      <c r="O436" s="170">
        <v>23.414982113879994</v>
      </c>
      <c r="P436" s="170">
        <v>23.380657565648068</v>
      </c>
      <c r="Q436" s="170">
        <v>23.370625583201196</v>
      </c>
      <c r="R436" s="170">
        <v>23.391517821711613</v>
      </c>
      <c r="S436" s="170">
        <v>23.451113062543804</v>
      </c>
      <c r="T436" s="170">
        <v>23.622061361147921</v>
      </c>
      <c r="U436" s="170">
        <v>23.823039359098182</v>
      </c>
      <c r="V436" s="170">
        <v>24.018978773205692</v>
      </c>
      <c r="W436" s="170">
        <v>24.206569851483263</v>
      </c>
      <c r="X436" s="170">
        <v>24.286554791507211</v>
      </c>
      <c r="Y436" s="170">
        <v>24.223316670649705</v>
      </c>
      <c r="Z436" s="170">
        <v>24.152994792365284</v>
      </c>
      <c r="AA436" s="170">
        <v>24.098268297799144</v>
      </c>
      <c r="AB436" s="170">
        <v>24.053703059314461</v>
      </c>
      <c r="AC436" s="170">
        <v>24.022003956662594</v>
      </c>
      <c r="AD436" s="170">
        <v>24.01408790951519</v>
      </c>
      <c r="AE436" s="170">
        <v>24.010930930188827</v>
      </c>
      <c r="AF436" s="170">
        <v>24.019386499875502</v>
      </c>
      <c r="AG436" s="170">
        <v>24.132288419267738</v>
      </c>
      <c r="AH436" s="170">
        <v>24.143889784608501</v>
      </c>
      <c r="AI436" s="170">
        <v>24.060555684800569</v>
      </c>
      <c r="AJ436" s="170">
        <v>24.012476194051402</v>
      </c>
      <c r="AK436" s="170">
        <v>23.925953130234436</v>
      </c>
      <c r="AL436" s="170">
        <v>23.839136125654452</v>
      </c>
      <c r="AM436" s="170">
        <v>23.836041195132537</v>
      </c>
      <c r="AN436" s="170">
        <v>23.883206226813794</v>
      </c>
      <c r="AO436" s="170">
        <v>23.935039487223008</v>
      </c>
      <c r="AP436" s="170">
        <v>24.010096899380979</v>
      </c>
      <c r="AQ436" s="170">
        <v>24.099367074227494</v>
      </c>
      <c r="AR436" s="170">
        <v>24.179023391689576</v>
      </c>
      <c r="AS436" s="170">
        <v>24.288313376801703</v>
      </c>
      <c r="AT436" s="170">
        <v>24.516538076102169</v>
      </c>
      <c r="AU436" s="170">
        <v>24.716138535254835</v>
      </c>
      <c r="AV436" s="170">
        <v>24.933967247754886</v>
      </c>
      <c r="AW436" s="170">
        <v>25.155173165604062</v>
      </c>
      <c r="AX436" s="170">
        <v>25.381792093246048</v>
      </c>
      <c r="AY436" s="170">
        <v>25.593468786825696</v>
      </c>
      <c r="AZ436" s="170">
        <v>25.760143008485919</v>
      </c>
      <c r="BA436" s="170">
        <v>25.888344311636814</v>
      </c>
      <c r="BB436" s="170">
        <v>25.990238716919954</v>
      </c>
      <c r="BC436" s="170">
        <v>26.083934334364645</v>
      </c>
      <c r="BD436" s="170">
        <v>26.183158280898251</v>
      </c>
      <c r="BE436" s="170">
        <v>26.264985409951585</v>
      </c>
      <c r="BF436" s="170">
        <v>26.321093288049301</v>
      </c>
      <c r="BG436" s="170">
        <v>26.375994125783976</v>
      </c>
      <c r="BH436" s="170">
        <v>26.441137493097738</v>
      </c>
    </row>
    <row r="437" spans="1:60" x14ac:dyDescent="0.3">
      <c r="A437" s="170" t="s">
        <v>286</v>
      </c>
      <c r="B437" s="170" t="s">
        <v>287</v>
      </c>
      <c r="C437" s="170" t="s">
        <v>1152</v>
      </c>
      <c r="D437" s="170" t="s">
        <v>1153</v>
      </c>
      <c r="E437" s="170">
        <v>550710</v>
      </c>
      <c r="F437" s="170">
        <v>580833</v>
      </c>
      <c r="G437" s="170">
        <v>612649</v>
      </c>
      <c r="H437" s="170">
        <v>646207</v>
      </c>
      <c r="I437" s="170">
        <v>681653</v>
      </c>
      <c r="J437" s="170">
        <v>718938</v>
      </c>
      <c r="K437" s="170">
        <v>758319</v>
      </c>
      <c r="L437" s="170">
        <v>799856</v>
      </c>
      <c r="M437" s="170">
        <v>843731</v>
      </c>
      <c r="N437" s="170">
        <v>889881</v>
      </c>
      <c r="O437" s="170">
        <v>931566</v>
      </c>
      <c r="P437" s="170">
        <v>966515</v>
      </c>
      <c r="Q437" s="170">
        <v>1002827</v>
      </c>
      <c r="R437" s="170">
        <v>1040396</v>
      </c>
      <c r="S437" s="170">
        <v>1079428</v>
      </c>
      <c r="T437" s="170">
        <v>1119925</v>
      </c>
      <c r="U437" s="170">
        <v>1161999</v>
      </c>
      <c r="V437" s="170">
        <v>1205532</v>
      </c>
      <c r="W437" s="170">
        <v>1250760</v>
      </c>
      <c r="X437" s="170">
        <v>1289550</v>
      </c>
      <c r="Y437" s="170">
        <v>1319711</v>
      </c>
      <c r="Z437" s="170">
        <v>1350492</v>
      </c>
      <c r="AA437" s="170">
        <v>1382034</v>
      </c>
      <c r="AB437" s="170">
        <v>1414313</v>
      </c>
      <c r="AC437" s="170">
        <v>1447393</v>
      </c>
      <c r="AD437" s="170">
        <v>1481151</v>
      </c>
      <c r="AE437" s="170">
        <v>1515745</v>
      </c>
      <c r="AF437" s="170">
        <v>1551147</v>
      </c>
      <c r="AG437" s="170">
        <v>1587427</v>
      </c>
      <c r="AH437" s="170">
        <v>1610396</v>
      </c>
      <c r="AI437" s="170">
        <v>1617544</v>
      </c>
      <c r="AJ437" s="170">
        <v>1624724</v>
      </c>
      <c r="AK437" s="170">
        <v>1631945</v>
      </c>
      <c r="AL437" s="170">
        <v>1639179</v>
      </c>
      <c r="AM437" s="170">
        <v>1646455</v>
      </c>
      <c r="AN437" s="170">
        <v>1653763</v>
      </c>
      <c r="AO437" s="170">
        <v>1661114</v>
      </c>
      <c r="AP437" s="170">
        <v>1668477</v>
      </c>
      <c r="AQ437" s="170">
        <v>1675883</v>
      </c>
      <c r="AR437" s="170">
        <v>1685887</v>
      </c>
      <c r="AS437" s="170">
        <v>1700376</v>
      </c>
      <c r="AT437" s="170">
        <v>1714949</v>
      </c>
      <c r="AU437" s="170">
        <v>1729668</v>
      </c>
      <c r="AV437" s="170">
        <v>1744512</v>
      </c>
      <c r="AW437" s="170">
        <v>1759505</v>
      </c>
      <c r="AX437" s="170">
        <v>1774585</v>
      </c>
      <c r="AY437" s="170">
        <v>1789815</v>
      </c>
      <c r="AZ437" s="170">
        <v>1804472</v>
      </c>
      <c r="BA437" s="170">
        <v>1818556</v>
      </c>
      <c r="BB437" s="170">
        <v>1832710</v>
      </c>
      <c r="BC437" s="170">
        <v>1846994</v>
      </c>
      <c r="BD437" s="170">
        <v>1861389</v>
      </c>
      <c r="BE437" s="170">
        <v>1875897</v>
      </c>
      <c r="BF437" s="170">
        <v>1890517</v>
      </c>
      <c r="BG437" s="170">
        <v>1905252</v>
      </c>
      <c r="BH437" s="170">
        <v>1915396</v>
      </c>
    </row>
    <row r="438" spans="1:60" x14ac:dyDescent="0.3">
      <c r="A438" s="170" t="s">
        <v>286</v>
      </c>
      <c r="B438" s="170" t="s">
        <v>287</v>
      </c>
      <c r="C438" s="170" t="s">
        <v>1154</v>
      </c>
      <c r="D438" s="170" t="s">
        <v>1155</v>
      </c>
      <c r="E438" s="170">
        <v>6.717614052207856</v>
      </c>
      <c r="F438" s="170">
        <v>7.0223410922892109</v>
      </c>
      <c r="G438" s="170">
        <v>7.335420037145914</v>
      </c>
      <c r="H438" s="170">
        <v>7.6589929019375074</v>
      </c>
      <c r="I438" s="170">
        <v>7.9966575256586401</v>
      </c>
      <c r="J438" s="170">
        <v>8.3500348432055755</v>
      </c>
      <c r="K438" s="170">
        <v>8.7198223284412482</v>
      </c>
      <c r="L438" s="170">
        <v>9.1041207205205588</v>
      </c>
      <c r="M438" s="170">
        <v>9.5073080872138664</v>
      </c>
      <c r="N438" s="170">
        <v>9.931370632067841</v>
      </c>
      <c r="O438" s="170">
        <v>10.304933628318585</v>
      </c>
      <c r="P438" s="170">
        <v>10.602895527391796</v>
      </c>
      <c r="Q438" s="170">
        <v>10.91338004441848</v>
      </c>
      <c r="R438" s="170">
        <v>11.238688892364834</v>
      </c>
      <c r="S438" s="170">
        <v>11.58484860453096</v>
      </c>
      <c r="T438" s="170">
        <v>11.956069179032774</v>
      </c>
      <c r="U438" s="170">
        <v>12.347242588460313</v>
      </c>
      <c r="V438" s="170">
        <v>12.73942724294621</v>
      </c>
      <c r="W438" s="170">
        <v>13.131338582677166</v>
      </c>
      <c r="X438" s="170">
        <v>13.455237896494157</v>
      </c>
      <c r="Y438" s="170">
        <v>13.685689100902209</v>
      </c>
      <c r="Z438" s="170">
        <v>13.908259526261585</v>
      </c>
      <c r="AA438" s="170">
        <v>14.137009001636661</v>
      </c>
      <c r="AB438" s="170">
        <v>14.368718886518339</v>
      </c>
      <c r="AC438" s="170">
        <v>14.605378405650857</v>
      </c>
      <c r="AD438" s="170">
        <v>14.848631578947369</v>
      </c>
      <c r="AE438" s="170">
        <v>15.092552026286965</v>
      </c>
      <c r="AF438" s="170">
        <v>15.341182870141429</v>
      </c>
      <c r="AG438" s="170">
        <v>15.655098619329388</v>
      </c>
      <c r="AH438" s="170">
        <v>15.834768928220255</v>
      </c>
      <c r="AI438" s="170">
        <v>15.875395033860046</v>
      </c>
      <c r="AJ438" s="170">
        <v>15.938041985481654</v>
      </c>
      <c r="AK438" s="170">
        <v>15.974402897415818</v>
      </c>
      <c r="AL438" s="170">
        <v>16.009170817462643</v>
      </c>
      <c r="AM438" s="170">
        <v>16.099100420455656</v>
      </c>
      <c r="AN438" s="170">
        <v>16.222905630763194</v>
      </c>
      <c r="AO438" s="170">
        <v>16.349547244094488</v>
      </c>
      <c r="AP438" s="170">
        <v>16.491815755658791</v>
      </c>
      <c r="AQ438" s="170">
        <v>16.643986493196941</v>
      </c>
      <c r="AR438" s="170">
        <v>16.800069755854512</v>
      </c>
      <c r="AS438" s="170">
        <v>16.995262368815592</v>
      </c>
      <c r="AT438" s="170">
        <v>17.27386180499597</v>
      </c>
      <c r="AU438" s="170">
        <v>17.533380638621388</v>
      </c>
      <c r="AV438" s="170">
        <v>17.806593855261816</v>
      </c>
      <c r="AW438" s="170">
        <v>18.083299075025693</v>
      </c>
      <c r="AX438" s="170">
        <v>18.364741798613267</v>
      </c>
      <c r="AY438" s="170">
        <v>18.636141191170346</v>
      </c>
      <c r="AZ438" s="170">
        <v>18.875230125523011</v>
      </c>
      <c r="BA438" s="170">
        <v>19.08643996641478</v>
      </c>
      <c r="BB438" s="170">
        <v>19.277479751761859</v>
      </c>
      <c r="BC438" s="170">
        <v>19.462528977871443</v>
      </c>
      <c r="BD438" s="170">
        <v>19.649414124353427</v>
      </c>
      <c r="BE438" s="170">
        <v>19.82139687235841</v>
      </c>
      <c r="BF438" s="170">
        <v>19.971656454679906</v>
      </c>
      <c r="BG438" s="170">
        <v>20.118817317845831</v>
      </c>
      <c r="BH438" s="170">
        <v>20.27303132938188</v>
      </c>
    </row>
    <row r="439" spans="1:60" x14ac:dyDescent="0.3">
      <c r="A439" s="170" t="s">
        <v>286</v>
      </c>
      <c r="B439" s="170" t="s">
        <v>287</v>
      </c>
      <c r="C439" s="170" t="s">
        <v>1156</v>
      </c>
      <c r="D439" s="170" t="s">
        <v>1157</v>
      </c>
      <c r="AQ439" s="170">
        <v>0.13</v>
      </c>
      <c r="AS439" s="170">
        <v>0.36</v>
      </c>
      <c r="AU439" s="170">
        <v>0.36</v>
      </c>
      <c r="AW439" s="170">
        <v>0.44</v>
      </c>
      <c r="AY439" s="170">
        <v>0.55000000000000004</v>
      </c>
      <c r="BA439" s="170">
        <v>1.06</v>
      </c>
      <c r="BC439" s="170">
        <v>0.86</v>
      </c>
      <c r="BE439" s="170">
        <v>0.9</v>
      </c>
      <c r="BG439" s="170">
        <v>1.06</v>
      </c>
    </row>
    <row r="440" spans="1:60" x14ac:dyDescent="0.3">
      <c r="A440" s="170" t="s">
        <v>286</v>
      </c>
      <c r="B440" s="170" t="s">
        <v>287</v>
      </c>
      <c r="C440" s="170" t="s">
        <v>1158</v>
      </c>
      <c r="D440" s="170" t="s">
        <v>1159</v>
      </c>
      <c r="AQ440" s="170">
        <v>0.34</v>
      </c>
      <c r="AS440" s="170">
        <v>0.55000000000000004</v>
      </c>
      <c r="AU440" s="170">
        <v>0.5</v>
      </c>
      <c r="AW440" s="170">
        <v>0.62</v>
      </c>
      <c r="AY440" s="170">
        <v>0.79</v>
      </c>
      <c r="BA440" s="170">
        <v>1.33</v>
      </c>
      <c r="BC440" s="170">
        <v>1.08</v>
      </c>
      <c r="BE440" s="170">
        <v>0.88</v>
      </c>
      <c r="BG440" s="170">
        <v>1.06</v>
      </c>
    </row>
    <row r="441" spans="1:60" x14ac:dyDescent="0.3">
      <c r="A441" s="170" t="s">
        <v>286</v>
      </c>
      <c r="B441" s="170" t="s">
        <v>287</v>
      </c>
      <c r="C441" s="170" t="s">
        <v>1160</v>
      </c>
      <c r="D441" s="170" t="s">
        <v>1161</v>
      </c>
      <c r="AX441" s="170">
        <v>2.1783725851020022E-2</v>
      </c>
      <c r="BA441" s="170">
        <v>2.8392958546280524E-2</v>
      </c>
    </row>
    <row r="442" spans="1:60" x14ac:dyDescent="0.3">
      <c r="A442" s="170" t="s">
        <v>286</v>
      </c>
      <c r="B442" s="170" t="s">
        <v>287</v>
      </c>
      <c r="C442" s="170" t="s">
        <v>1162</v>
      </c>
      <c r="D442" s="170" t="s">
        <v>1163</v>
      </c>
      <c r="AG442" s="170">
        <v>16152</v>
      </c>
      <c r="AH442" s="170">
        <v>17817</v>
      </c>
      <c r="AI442" s="170">
        <v>16638</v>
      </c>
      <c r="AJ442" s="170">
        <v>14750</v>
      </c>
      <c r="AK442" s="170">
        <v>8415</v>
      </c>
      <c r="AL442" s="170">
        <v>7018</v>
      </c>
      <c r="AM442" s="170">
        <v>6934</v>
      </c>
      <c r="AN442" s="170">
        <v>5463</v>
      </c>
      <c r="AO442" s="170">
        <v>6038</v>
      </c>
      <c r="AP442" s="170">
        <v>4322</v>
      </c>
      <c r="AQ442" s="170">
        <v>4727</v>
      </c>
      <c r="AR442" s="170">
        <v>4824</v>
      </c>
      <c r="AS442" s="170">
        <v>6716</v>
      </c>
      <c r="AT442" s="170">
        <v>4666</v>
      </c>
      <c r="AU442" s="170">
        <v>6523</v>
      </c>
      <c r="AV442" s="170">
        <v>5393</v>
      </c>
      <c r="AW442" s="170">
        <v>4150</v>
      </c>
      <c r="AX442" s="170">
        <v>5648</v>
      </c>
      <c r="AY442" s="170">
        <v>8406</v>
      </c>
      <c r="AZ442" s="170">
        <v>14091</v>
      </c>
      <c r="BA442" s="170">
        <v>14636</v>
      </c>
      <c r="BB442" s="170">
        <v>15659</v>
      </c>
      <c r="BC442" s="170">
        <v>16265</v>
      </c>
      <c r="BD442" s="170">
        <v>16293</v>
      </c>
      <c r="BE442" s="170">
        <v>15499</v>
      </c>
      <c r="BF442" s="170">
        <v>13548</v>
      </c>
      <c r="BG442" s="170">
        <v>10658</v>
      </c>
    </row>
    <row r="443" spans="1:60" x14ac:dyDescent="0.3">
      <c r="A443" s="170" t="s">
        <v>286</v>
      </c>
      <c r="B443" s="170" t="s">
        <v>287</v>
      </c>
      <c r="C443" s="170" t="s">
        <v>1164</v>
      </c>
      <c r="D443" s="170" t="s">
        <v>1165</v>
      </c>
      <c r="AG443" s="170">
        <v>2848</v>
      </c>
      <c r="AH443" s="170">
        <v>3640</v>
      </c>
      <c r="AI443" s="170">
        <v>2988</v>
      </c>
      <c r="AJ443" s="170">
        <v>793</v>
      </c>
      <c r="AK443" s="170">
        <v>1507</v>
      </c>
      <c r="AL443" s="170">
        <v>2993</v>
      </c>
      <c r="AM443" s="170">
        <v>787</v>
      </c>
      <c r="AN443" s="170">
        <v>715</v>
      </c>
      <c r="AO443" s="170">
        <v>821</v>
      </c>
      <c r="AP443" s="170">
        <v>499</v>
      </c>
      <c r="AQ443" s="170">
        <v>457</v>
      </c>
      <c r="AR443" s="170">
        <v>980</v>
      </c>
      <c r="AS443" s="170">
        <v>553</v>
      </c>
      <c r="AT443" s="170">
        <v>944</v>
      </c>
      <c r="AU443" s="170">
        <v>1020</v>
      </c>
      <c r="AV443" s="170">
        <v>803</v>
      </c>
      <c r="AW443" s="170">
        <v>583</v>
      </c>
      <c r="AX443" s="170">
        <v>594</v>
      </c>
      <c r="AY443" s="170">
        <v>645</v>
      </c>
      <c r="AZ443" s="170">
        <v>689</v>
      </c>
      <c r="BA443" s="170">
        <v>809</v>
      </c>
      <c r="BB443" s="170">
        <v>826</v>
      </c>
      <c r="BC443" s="170">
        <v>897</v>
      </c>
      <c r="BD443" s="170">
        <v>1122</v>
      </c>
      <c r="BE443" s="170">
        <v>965</v>
      </c>
      <c r="BF443" s="170">
        <v>697</v>
      </c>
      <c r="BG443" s="170">
        <v>766</v>
      </c>
    </row>
    <row r="444" spans="1:60" x14ac:dyDescent="0.3">
      <c r="A444" s="170" t="s">
        <v>286</v>
      </c>
      <c r="B444" s="170" t="s">
        <v>287</v>
      </c>
      <c r="C444" s="170" t="s">
        <v>1166</v>
      </c>
      <c r="D444" s="170" t="s">
        <v>1167</v>
      </c>
      <c r="AG444" s="170">
        <v>19000</v>
      </c>
      <c r="AH444" s="170">
        <v>21457</v>
      </c>
      <c r="AI444" s="170">
        <v>19626</v>
      </c>
      <c r="AJ444" s="170">
        <v>15543</v>
      </c>
      <c r="AK444" s="170">
        <v>9922</v>
      </c>
      <c r="AL444" s="170">
        <v>10011</v>
      </c>
      <c r="AM444" s="170">
        <v>7721</v>
      </c>
      <c r="AN444" s="170">
        <v>6178</v>
      </c>
      <c r="AO444" s="170">
        <v>6859</v>
      </c>
      <c r="AP444" s="170">
        <v>4821</v>
      </c>
      <c r="AQ444" s="170">
        <v>5184</v>
      </c>
      <c r="AR444" s="170">
        <v>5804</v>
      </c>
      <c r="AS444" s="170">
        <v>7269</v>
      </c>
      <c r="AT444" s="170">
        <v>5610</v>
      </c>
      <c r="AU444" s="170">
        <v>7543</v>
      </c>
      <c r="AV444" s="170">
        <v>6196</v>
      </c>
      <c r="AW444" s="170">
        <v>4733</v>
      </c>
      <c r="AX444" s="170">
        <v>6242</v>
      </c>
      <c r="AY444" s="170">
        <v>9051</v>
      </c>
      <c r="AZ444" s="170">
        <v>14780</v>
      </c>
      <c r="BA444" s="170">
        <v>15445</v>
      </c>
      <c r="BB444" s="170">
        <v>16485</v>
      </c>
      <c r="BC444" s="170">
        <v>17162</v>
      </c>
      <c r="BD444" s="170">
        <v>17415</v>
      </c>
      <c r="BE444" s="170">
        <v>16464</v>
      </c>
      <c r="BF444" s="170">
        <v>14245</v>
      </c>
      <c r="BG444" s="170">
        <v>11424</v>
      </c>
    </row>
    <row r="445" spans="1:60" x14ac:dyDescent="0.3">
      <c r="A445" s="170" t="s">
        <v>286</v>
      </c>
      <c r="B445" s="170" t="s">
        <v>287</v>
      </c>
      <c r="C445" s="170" t="s">
        <v>1168</v>
      </c>
      <c r="D445" s="170" t="s">
        <v>1169</v>
      </c>
      <c r="AP445" s="170">
        <v>8.9612334431608964</v>
      </c>
      <c r="AU445" s="170">
        <v>12.600490238367144</v>
      </c>
      <c r="AZ445" s="170">
        <v>21.154147542979207</v>
      </c>
      <c r="BE445" s="170">
        <v>29.779704343669891</v>
      </c>
      <c r="BG445" s="170">
        <v>31.264015910152061</v>
      </c>
    </row>
    <row r="446" spans="1:60" x14ac:dyDescent="0.3">
      <c r="A446" s="170" t="s">
        <v>286</v>
      </c>
      <c r="B446" s="170" t="s">
        <v>287</v>
      </c>
      <c r="C446" s="170" t="s">
        <v>1170</v>
      </c>
      <c r="D446" s="170" t="s">
        <v>1171</v>
      </c>
      <c r="AP446" s="170">
        <v>28.69</v>
      </c>
      <c r="AU446" s="170">
        <v>24.06</v>
      </c>
      <c r="AZ446" s="170">
        <v>23.97</v>
      </c>
      <c r="BE446" s="170">
        <v>30.43</v>
      </c>
      <c r="BG446" s="170">
        <v>32.299999999999997</v>
      </c>
    </row>
    <row r="447" spans="1:60" x14ac:dyDescent="0.3">
      <c r="A447" s="170" t="s">
        <v>286</v>
      </c>
      <c r="B447" s="170" t="s">
        <v>287</v>
      </c>
      <c r="C447" s="170" t="s">
        <v>1172</v>
      </c>
      <c r="D447" s="170" t="s">
        <v>1173</v>
      </c>
      <c r="AP447" s="170">
        <v>37.979999999999997</v>
      </c>
      <c r="AU447" s="170">
        <v>46.3</v>
      </c>
      <c r="AZ447" s="170">
        <v>47.07</v>
      </c>
      <c r="BE447" s="170">
        <v>38.08</v>
      </c>
      <c r="BG447" s="170">
        <v>36.130000000000003</v>
      </c>
    </row>
    <row r="448" spans="1:60" x14ac:dyDescent="0.3">
      <c r="A448" s="170" t="s">
        <v>286</v>
      </c>
      <c r="B448" s="170" t="s">
        <v>287</v>
      </c>
      <c r="C448" s="170" t="s">
        <v>1174</v>
      </c>
      <c r="D448" s="170" t="s">
        <v>1175</v>
      </c>
      <c r="AP448" s="170">
        <v>33.33</v>
      </c>
      <c r="AU448" s="170">
        <v>29.64</v>
      </c>
      <c r="AZ448" s="170">
        <v>28.96</v>
      </c>
      <c r="BE448" s="170">
        <v>31.49</v>
      </c>
      <c r="BG448" s="170">
        <v>31.57</v>
      </c>
    </row>
    <row r="449" spans="1:60" x14ac:dyDescent="0.3">
      <c r="A449" s="170" t="s">
        <v>286</v>
      </c>
      <c r="B449" s="170" t="s">
        <v>287</v>
      </c>
      <c r="C449" s="170" t="s">
        <v>1176</v>
      </c>
      <c r="D449" s="170" t="s">
        <v>1177</v>
      </c>
      <c r="AP449" s="170">
        <v>1.98</v>
      </c>
      <c r="AU449" s="170">
        <v>1.837</v>
      </c>
      <c r="AZ449" s="170">
        <v>1.706</v>
      </c>
      <c r="BE449" s="170">
        <v>1.548</v>
      </c>
      <c r="BG449" s="170">
        <v>1.514</v>
      </c>
    </row>
    <row r="450" spans="1:60" x14ac:dyDescent="0.3">
      <c r="A450" s="170" t="s">
        <v>286</v>
      </c>
      <c r="B450" s="170" t="s">
        <v>287</v>
      </c>
      <c r="C450" s="170" t="s">
        <v>1178</v>
      </c>
      <c r="D450" s="170" t="s">
        <v>1179</v>
      </c>
      <c r="AP450" s="170">
        <v>5.8235294117647056</v>
      </c>
      <c r="AU450" s="170">
        <v>5.4029411764705877</v>
      </c>
      <c r="AZ450" s="170">
        <v>5.0176470588235293</v>
      </c>
      <c r="BE450" s="170">
        <v>4.552941176470588</v>
      </c>
      <c r="BG450" s="170">
        <v>4.4529411764705884</v>
      </c>
    </row>
    <row r="451" spans="1:60" x14ac:dyDescent="0.3">
      <c r="A451" s="170" t="s">
        <v>286</v>
      </c>
      <c r="B451" s="170" t="s">
        <v>287</v>
      </c>
      <c r="C451" s="170" t="s">
        <v>1180</v>
      </c>
      <c r="D451" s="170" t="s">
        <v>1181</v>
      </c>
      <c r="AK451" s="170">
        <v>34</v>
      </c>
      <c r="AP451" s="170">
        <v>34</v>
      </c>
      <c r="AU451" s="170">
        <v>34</v>
      </c>
      <c r="AZ451" s="170">
        <v>34</v>
      </c>
      <c r="BE451" s="170">
        <v>34</v>
      </c>
      <c r="BG451" s="170">
        <v>34</v>
      </c>
    </row>
    <row r="452" spans="1:60" x14ac:dyDescent="0.3">
      <c r="A452" s="170" t="s">
        <v>286</v>
      </c>
      <c r="B452" s="170" t="s">
        <v>287</v>
      </c>
      <c r="C452" s="170" t="s">
        <v>1182</v>
      </c>
      <c r="D452" s="170" t="s">
        <v>1183</v>
      </c>
      <c r="AK452" s="170">
        <v>3328.1127642913079</v>
      </c>
      <c r="AP452" s="170">
        <v>3360.6800434911534</v>
      </c>
      <c r="AU452" s="170">
        <v>3446.5281297516472</v>
      </c>
      <c r="AZ452" s="170">
        <v>3556.4853556485355</v>
      </c>
      <c r="BE452" s="170">
        <v>3592.5612848689775</v>
      </c>
      <c r="BG452" s="170">
        <v>3590.2851108764517</v>
      </c>
    </row>
    <row r="453" spans="1:60" x14ac:dyDescent="0.3">
      <c r="A453" s="170" t="s">
        <v>286</v>
      </c>
      <c r="B453" s="170" t="s">
        <v>287</v>
      </c>
      <c r="C453" s="170" t="s">
        <v>1184</v>
      </c>
      <c r="D453" s="170" t="s">
        <v>1185</v>
      </c>
      <c r="AI453" s="170">
        <v>6.51</v>
      </c>
      <c r="AS453" s="170">
        <v>7.18</v>
      </c>
      <c r="BG453" s="170">
        <v>8.57</v>
      </c>
    </row>
    <row r="454" spans="1:60" x14ac:dyDescent="0.3">
      <c r="A454" s="170" t="s">
        <v>286</v>
      </c>
      <c r="B454" s="170" t="s">
        <v>287</v>
      </c>
      <c r="C454" s="170" t="s">
        <v>1186</v>
      </c>
      <c r="D454" s="170" t="s">
        <v>1187</v>
      </c>
      <c r="AI454" s="170">
        <v>0</v>
      </c>
      <c r="AS454" s="170">
        <v>0</v>
      </c>
      <c r="BG454" s="170">
        <v>0</v>
      </c>
    </row>
    <row r="455" spans="1:60" x14ac:dyDescent="0.3">
      <c r="A455" s="170" t="s">
        <v>286</v>
      </c>
      <c r="B455" s="170" t="s">
        <v>287</v>
      </c>
      <c r="C455" s="170" t="s">
        <v>1188</v>
      </c>
      <c r="D455" s="170" t="s">
        <v>1189</v>
      </c>
      <c r="AI455" s="170">
        <v>6.51</v>
      </c>
      <c r="AS455" s="170">
        <v>7.18</v>
      </c>
      <c r="BG455" s="170">
        <v>8.57</v>
      </c>
    </row>
    <row r="456" spans="1:60" x14ac:dyDescent="0.3">
      <c r="A456" s="170" t="s">
        <v>286</v>
      </c>
      <c r="B456" s="170" t="s">
        <v>287</v>
      </c>
      <c r="C456" s="170" t="s">
        <v>1190</v>
      </c>
      <c r="D456" s="170" t="s">
        <v>1191</v>
      </c>
      <c r="AS456" s="170">
        <v>10.8</v>
      </c>
      <c r="AT456" s="170">
        <v>14.9</v>
      </c>
      <c r="AU456" s="170">
        <v>9</v>
      </c>
      <c r="AV456" s="170">
        <v>3.7</v>
      </c>
      <c r="AW456" s="170">
        <v>2.8</v>
      </c>
      <c r="AX456" s="170">
        <v>3.1</v>
      </c>
      <c r="AY456" s="170">
        <v>2.8</v>
      </c>
      <c r="AZ456" s="170">
        <v>1.9</v>
      </c>
      <c r="BA456" s="170">
        <v>1.7</v>
      </c>
      <c r="BB456" s="170">
        <v>4.2</v>
      </c>
      <c r="BC456" s="170">
        <v>3.5488042714301402</v>
      </c>
      <c r="BD456" s="170">
        <v>4.1595958116289502</v>
      </c>
      <c r="BE456" s="170">
        <v>5.5018740060900804</v>
      </c>
      <c r="BF456" s="170">
        <v>4.4473313575554299</v>
      </c>
      <c r="BG456" s="170">
        <v>4.3713040336612403</v>
      </c>
      <c r="BH456" s="170">
        <v>5.08974752462436</v>
      </c>
    </row>
    <row r="457" spans="1:60" x14ac:dyDescent="0.3">
      <c r="A457" s="170" t="s">
        <v>286</v>
      </c>
      <c r="B457" s="170" t="s">
        <v>287</v>
      </c>
      <c r="C457" s="170" t="s">
        <v>1192</v>
      </c>
      <c r="D457" s="170" t="s">
        <v>1193</v>
      </c>
      <c r="AW457" s="170">
        <v>10.853628676535999</v>
      </c>
      <c r="AX457" s="170">
        <v>15.388993768369399</v>
      </c>
      <c r="AY457" s="170">
        <v>18.931182782386799</v>
      </c>
      <c r="AZ457" s="170">
        <v>25.646809238372999</v>
      </c>
      <c r="BA457" s="170">
        <v>30.2206484970622</v>
      </c>
      <c r="BB457" s="170">
        <v>33.350905035672703</v>
      </c>
      <c r="BC457" s="170">
        <v>37.904292977236203</v>
      </c>
      <c r="BD457" s="170">
        <v>41.168496195409702</v>
      </c>
      <c r="BE457" s="170">
        <v>46.063677170624402</v>
      </c>
      <c r="BF457" s="170">
        <v>50.989077823716002</v>
      </c>
    </row>
    <row r="458" spans="1:60" x14ac:dyDescent="0.3">
      <c r="A458" s="170" t="s">
        <v>286</v>
      </c>
      <c r="B458" s="170" t="s">
        <v>287</v>
      </c>
      <c r="C458" s="170" t="s">
        <v>1194</v>
      </c>
      <c r="D458" s="170" t="s">
        <v>1195</v>
      </c>
      <c r="AT458" s="170">
        <v>15.1</v>
      </c>
      <c r="AU458" s="170">
        <v>18.7</v>
      </c>
      <c r="AX458" s="170">
        <v>19.8</v>
      </c>
      <c r="AY458" s="170">
        <v>17.899999999999999</v>
      </c>
      <c r="AZ458" s="170">
        <v>16</v>
      </c>
      <c r="BA458" s="170">
        <v>18.600000000000001</v>
      </c>
      <c r="BB458" s="170">
        <v>16.7</v>
      </c>
      <c r="BC458" s="170">
        <v>13.6416796240295</v>
      </c>
      <c r="BD458" s="170">
        <v>13.9764980880599</v>
      </c>
      <c r="BE458" s="170">
        <v>14.3535784710434</v>
      </c>
      <c r="BF458" s="170">
        <v>13.962160573164599</v>
      </c>
      <c r="BG458" s="170">
        <v>13.323056763471399</v>
      </c>
      <c r="BH458" s="170">
        <v>12.1809323559105</v>
      </c>
    </row>
    <row r="459" spans="1:60" x14ac:dyDescent="0.3">
      <c r="A459" s="170" t="s">
        <v>286</v>
      </c>
      <c r="B459" s="170" t="s">
        <v>287</v>
      </c>
      <c r="C459" s="170" t="s">
        <v>1196</v>
      </c>
      <c r="D459" s="170" t="s">
        <v>1197</v>
      </c>
      <c r="AW459" s="170">
        <v>6.0936945669841398</v>
      </c>
      <c r="AX459" s="170">
        <v>5.7953774302856296</v>
      </c>
      <c r="AY459" s="170">
        <v>5.56149533101246</v>
      </c>
      <c r="AZ459" s="170">
        <v>4.8710486611010504</v>
      </c>
      <c r="BA459" s="170">
        <v>4.3876634848915703</v>
      </c>
      <c r="BB459" s="170">
        <v>3.6672413163994002</v>
      </c>
      <c r="BC459" s="170">
        <v>3.1927220333421298</v>
      </c>
      <c r="BD459" s="170">
        <v>2.0975206080869002</v>
      </c>
      <c r="BE459" s="170">
        <v>1.70514017086613</v>
      </c>
      <c r="BF459" s="170">
        <v>1.55910829940423</v>
      </c>
    </row>
    <row r="460" spans="1:60" x14ac:dyDescent="0.3">
      <c r="A460" s="170" t="s">
        <v>286</v>
      </c>
      <c r="B460" s="170" t="s">
        <v>287</v>
      </c>
      <c r="C460" s="170" t="s">
        <v>1198</v>
      </c>
      <c r="D460" s="170" t="s">
        <v>1199</v>
      </c>
    </row>
    <row r="461" spans="1:60" x14ac:dyDescent="0.3">
      <c r="A461" s="170" t="s">
        <v>286</v>
      </c>
      <c r="B461" s="170" t="s">
        <v>287</v>
      </c>
      <c r="C461" s="170" t="s">
        <v>1200</v>
      </c>
      <c r="D461" s="170" t="s">
        <v>1201</v>
      </c>
    </row>
    <row r="462" spans="1:60" x14ac:dyDescent="0.3">
      <c r="A462" s="170" t="s">
        <v>286</v>
      </c>
      <c r="B462" s="170" t="s">
        <v>287</v>
      </c>
      <c r="C462" s="170" t="s">
        <v>1202</v>
      </c>
      <c r="D462" s="170" t="s">
        <v>1203</v>
      </c>
      <c r="BB462" s="170">
        <v>164.89959999999999</v>
      </c>
    </row>
    <row r="463" spans="1:60" x14ac:dyDescent="0.3">
      <c r="A463" s="170" t="s">
        <v>286</v>
      </c>
      <c r="B463" s="170" t="s">
        <v>287</v>
      </c>
      <c r="C463" s="170" t="s">
        <v>1204</v>
      </c>
      <c r="D463" s="170" t="s">
        <v>1205</v>
      </c>
      <c r="AM463" s="170">
        <v>17.573993997706989</v>
      </c>
      <c r="AN463" s="170">
        <v>6.0622882047007227</v>
      </c>
      <c r="AO463" s="170">
        <v>6.4132565711283203</v>
      </c>
      <c r="AP463" s="170">
        <v>8.2578108775697512</v>
      </c>
      <c r="AQ463" s="170">
        <v>16.093070706993025</v>
      </c>
      <c r="AR463" s="170">
        <v>9.2430567671129982</v>
      </c>
      <c r="AS463" s="170">
        <v>8.7861019630383854</v>
      </c>
      <c r="AT463" s="170">
        <v>8.1566729031281309</v>
      </c>
      <c r="AU463" s="170">
        <v>9.0445774595134338</v>
      </c>
      <c r="AV463" s="170">
        <v>11.714901481205969</v>
      </c>
      <c r="AW463" s="170">
        <v>13.858245308630615</v>
      </c>
      <c r="AX463" s="170">
        <v>15.466636441458126</v>
      </c>
      <c r="AY463" s="170">
        <v>19.475727099549623</v>
      </c>
      <c r="AZ463" s="170">
        <v>23.659146012002232</v>
      </c>
      <c r="BA463" s="170">
        <v>27.221629807351523</v>
      </c>
      <c r="BB463" s="170">
        <v>35.340041850319622</v>
      </c>
      <c r="BC463" s="170">
        <v>42.333484013786801</v>
      </c>
      <c r="BD463" s="170">
        <v>38.533377664452239</v>
      </c>
      <c r="BE463" s="170">
        <v>21.420550234701064</v>
      </c>
      <c r="BF463" s="170">
        <v>22.165729512700988</v>
      </c>
      <c r="BG463" s="170">
        <v>22.889405084812172</v>
      </c>
    </row>
    <row r="464" spans="1:60" x14ac:dyDescent="0.3">
      <c r="A464" s="170" t="s">
        <v>286</v>
      </c>
      <c r="B464" s="170" t="s">
        <v>287</v>
      </c>
      <c r="C464" s="170" t="s">
        <v>1206</v>
      </c>
      <c r="D464" s="170" t="s">
        <v>1207</v>
      </c>
      <c r="AT464" s="170">
        <v>10.874391619380857</v>
      </c>
      <c r="AU464" s="170">
        <v>9.8379509030048453</v>
      </c>
      <c r="AV464" s="170">
        <v>10.687126354510722</v>
      </c>
      <c r="AW464" s="170">
        <v>10.29563567426394</v>
      </c>
      <c r="AX464" s="170">
        <v>13.997622954535791</v>
      </c>
      <c r="AY464" s="170">
        <v>10.53679879364857</v>
      </c>
      <c r="AZ464" s="170">
        <v>8.4111115280618876</v>
      </c>
      <c r="BA464" s="170">
        <v>6.9099822580689363</v>
      </c>
      <c r="BB464" s="170">
        <v>4.8479543927134463</v>
      </c>
      <c r="BC464" s="170">
        <v>18.868340968087765</v>
      </c>
      <c r="BD464" s="170">
        <v>31.81448611039222</v>
      </c>
      <c r="BE464" s="170">
        <v>23.644874708926462</v>
      </c>
      <c r="BF464" s="170">
        <v>17.995288678903499</v>
      </c>
      <c r="BG464" s="170">
        <v>16.975110568663794</v>
      </c>
    </row>
    <row r="465" spans="1:60" x14ac:dyDescent="0.3">
      <c r="A465" s="170" t="s">
        <v>286</v>
      </c>
      <c r="B465" s="170" t="s">
        <v>287</v>
      </c>
      <c r="C465" s="170" t="s">
        <v>1208</v>
      </c>
      <c r="D465" s="170" t="s">
        <v>1209</v>
      </c>
      <c r="AM465" s="170">
        <v>100987552.65935101</v>
      </c>
      <c r="AN465" s="170">
        <v>377020403.61747003</v>
      </c>
      <c r="AO465" s="170">
        <v>469150024.61694199</v>
      </c>
      <c r="AP465" s="170">
        <v>393699160.752177</v>
      </c>
      <c r="AQ465" s="170">
        <v>702756650.846573</v>
      </c>
      <c r="AR465" s="170">
        <v>294270276.55277002</v>
      </c>
      <c r="AS465" s="170">
        <v>350495841.64612198</v>
      </c>
      <c r="AT465" s="170">
        <v>390676493.59978199</v>
      </c>
      <c r="AU465" s="170">
        <v>687361274.46805</v>
      </c>
      <c r="AV465" s="170">
        <v>636538852.30002606</v>
      </c>
      <c r="AW465" s="170">
        <v>836974642.81514394</v>
      </c>
      <c r="AX465" s="170">
        <v>1341819426.70311</v>
      </c>
      <c r="AY465" s="170">
        <v>1386410520.6475101</v>
      </c>
      <c r="AZ465" s="170">
        <v>4178575848.46101</v>
      </c>
      <c r="BA465" s="170">
        <v>3063153364.9986601</v>
      </c>
      <c r="BB465" s="170">
        <v>5640214003.441494</v>
      </c>
      <c r="BC465" s="170">
        <v>5025438896.1859798</v>
      </c>
      <c r="BD465" s="170">
        <v>7863287454.6197596</v>
      </c>
      <c r="BE465" s="170">
        <v>8094991248.44557</v>
      </c>
      <c r="BF465" s="170">
        <v>6655081872.2780504</v>
      </c>
      <c r="BG465" s="170">
        <v>5067717213.8485794</v>
      </c>
      <c r="BH465" s="170">
        <v>2743599045.5194702</v>
      </c>
    </row>
    <row r="466" spans="1:60" x14ac:dyDescent="0.3">
      <c r="A466" s="170" t="s">
        <v>286</v>
      </c>
      <c r="B466" s="170" t="s">
        <v>287</v>
      </c>
      <c r="C466" s="170" t="s">
        <v>1210</v>
      </c>
      <c r="D466" s="170" t="s">
        <v>1211</v>
      </c>
      <c r="AM466" s="170">
        <v>7.7915099615816565</v>
      </c>
      <c r="AN466" s="170">
        <v>22.330794371609915</v>
      </c>
      <c r="AO466" s="170">
        <v>24.034054155995268</v>
      </c>
      <c r="AP466" s="170">
        <v>19.052537629794276</v>
      </c>
      <c r="AQ466" s="170">
        <v>29.697251518298994</v>
      </c>
      <c r="AR466" s="170">
        <v>11.03615621517878</v>
      </c>
      <c r="AS466" s="170">
        <v>13.459343531302157</v>
      </c>
      <c r="AT466" s="170">
        <v>14.051347280495433</v>
      </c>
      <c r="AU466" s="170">
        <v>20.346413941365931</v>
      </c>
      <c r="AV466" s="170">
        <v>16.924818040728915</v>
      </c>
      <c r="AW466" s="170">
        <v>18.257999739867845</v>
      </c>
      <c r="AX466" s="170">
        <v>25.396258160319839</v>
      </c>
      <c r="AY466" s="170">
        <v>21.186167613458526</v>
      </c>
      <c r="AZ466" s="170">
        <v>33.46029234612817</v>
      </c>
      <c r="BA466" s="170">
        <v>20.256929153027386</v>
      </c>
      <c r="BB466" s="170">
        <v>25.5747607521646</v>
      </c>
      <c r="BC466" s="170">
        <v>17.697150328638124</v>
      </c>
      <c r="BD466" s="170">
        <v>23.177996778071911</v>
      </c>
      <c r="BE466" s="170">
        <v>23.981083536278309</v>
      </c>
      <c r="BF466" s="170">
        <v>16.817029288683411</v>
      </c>
      <c r="BG466" s="170">
        <v>12.664913824043939</v>
      </c>
    </row>
    <row r="467" spans="1:60" x14ac:dyDescent="0.3">
      <c r="A467" s="170" t="s">
        <v>286</v>
      </c>
      <c r="B467" s="170" t="s">
        <v>287</v>
      </c>
      <c r="C467" s="170" t="s">
        <v>1212</v>
      </c>
      <c r="D467" s="170" t="s">
        <v>1213</v>
      </c>
      <c r="AM467" s="170">
        <v>0.37537189688768807</v>
      </c>
      <c r="AN467" s="170">
        <v>0.77933006793957937</v>
      </c>
      <c r="AO467" s="170">
        <v>0.76290759349043336</v>
      </c>
      <c r="AP467" s="170">
        <v>0.53647842215528929</v>
      </c>
      <c r="AQ467" s="170">
        <v>1.0238917730241583</v>
      </c>
      <c r="AR467" s="170">
        <v>0.52563907690283418</v>
      </c>
      <c r="AS467" s="170">
        <v>0.54712969439900405</v>
      </c>
      <c r="AT467" s="170">
        <v>0.5487800162941171</v>
      </c>
      <c r="AU467" s="170">
        <v>0.8990795157743019</v>
      </c>
      <c r="AV467" s="170">
        <v>0.65364249765534077</v>
      </c>
      <c r="AW467" s="170">
        <v>0.60397585669761966</v>
      </c>
      <c r="AX467" s="170">
        <v>0.92481868268185952</v>
      </c>
      <c r="AY467" s="170">
        <v>0.71074587626166263</v>
      </c>
      <c r="AZ467" s="170">
        <v>1.6531683397908479</v>
      </c>
      <c r="BA467" s="170">
        <v>0.87504083557464041</v>
      </c>
      <c r="BB467" s="170">
        <v>2.1676178898969369</v>
      </c>
      <c r="BC467" s="170">
        <v>1.5703801330209799</v>
      </c>
      <c r="BD467" s="170">
        <v>1.8942963891608737</v>
      </c>
      <c r="BE467" s="170">
        <v>1.8883418960292455</v>
      </c>
      <c r="BF467" s="170">
        <v>1.5994460782877087</v>
      </c>
      <c r="BG467" s="170">
        <v>1.2918704778756314</v>
      </c>
    </row>
    <row r="468" spans="1:60" x14ac:dyDescent="0.3">
      <c r="A468" s="170" t="s">
        <v>286</v>
      </c>
      <c r="B468" s="170" t="s">
        <v>287</v>
      </c>
      <c r="C468" s="170" t="s">
        <v>1214</v>
      </c>
      <c r="D468" s="170" t="s">
        <v>1215</v>
      </c>
      <c r="AM468" s="170">
        <v>100987552.65935101</v>
      </c>
      <c r="AN468" s="170">
        <v>377020403.61747003</v>
      </c>
      <c r="AO468" s="170">
        <v>469150024.61694199</v>
      </c>
      <c r="AP468" s="170">
        <v>393699160.752177</v>
      </c>
      <c r="AQ468" s="170">
        <v>702756650.846573</v>
      </c>
      <c r="AR468" s="170">
        <v>294270276.55277002</v>
      </c>
      <c r="AS468" s="170">
        <v>350495841.64612198</v>
      </c>
      <c r="AT468" s="170">
        <v>390676493.59978199</v>
      </c>
      <c r="AU468" s="170">
        <v>618811274.46805</v>
      </c>
      <c r="AV468" s="170">
        <v>594813852.30002606</v>
      </c>
      <c r="AW468" s="170">
        <v>749374642.81514394</v>
      </c>
      <c r="AX468" s="170">
        <v>1136619426.70311</v>
      </c>
      <c r="AY468" s="170">
        <v>1068560520.6475101</v>
      </c>
      <c r="AZ468" s="170">
        <v>3952129348.46101</v>
      </c>
      <c r="BA468" s="170">
        <v>2686986489.9986601</v>
      </c>
      <c r="BB468" s="170">
        <v>4831382883.5781002</v>
      </c>
      <c r="BC468" s="170">
        <v>3431039696.1859798</v>
      </c>
      <c r="BD468" s="170">
        <v>6011236754.6197596</v>
      </c>
      <c r="BE468" s="170">
        <v>5808988048.44557</v>
      </c>
      <c r="BF468" s="170">
        <v>4937826222.2780504</v>
      </c>
      <c r="BG468" s="170">
        <v>3422009613.8485799</v>
      </c>
      <c r="BH468" s="170">
        <v>2743599045.5194702</v>
      </c>
    </row>
    <row r="469" spans="1:60" x14ac:dyDescent="0.3">
      <c r="A469" s="170" t="s">
        <v>286</v>
      </c>
      <c r="B469" s="170" t="s">
        <v>287</v>
      </c>
      <c r="C469" s="170" t="s">
        <v>1216</v>
      </c>
      <c r="D469" s="170" t="s">
        <v>1217</v>
      </c>
      <c r="AN469" s="170">
        <v>44.729212809075207</v>
      </c>
      <c r="AO469" s="170">
        <v>15.247424609125462</v>
      </c>
      <c r="AP469" s="170">
        <v>21.267747560916703</v>
      </c>
      <c r="AQ469" s="170">
        <v>63.486571017598905</v>
      </c>
      <c r="AR469" s="170">
        <v>45.2705210074581</v>
      </c>
      <c r="AS469" s="170">
        <v>22.224889148081065</v>
      </c>
      <c r="AT469" s="170">
        <v>12.713190934378032</v>
      </c>
      <c r="AU469" s="170">
        <v>5.8476891853825892</v>
      </c>
      <c r="AV469" s="170">
        <v>24.104428102613333</v>
      </c>
      <c r="AW469" s="170">
        <v>-18.177576500426365</v>
      </c>
      <c r="AX469" s="170">
        <v>-2.0861723889840338</v>
      </c>
      <c r="AY469" s="170">
        <v>-6.0723773080769936</v>
      </c>
      <c r="AZ469" s="170">
        <v>-32.452839322006</v>
      </c>
      <c r="BA469" s="170">
        <v>-4.3025489555779517</v>
      </c>
      <c r="BB469" s="170">
        <v>-49.735004088339842</v>
      </c>
      <c r="BC469" s="170">
        <v>-4.7330473393562587</v>
      </c>
      <c r="BD469" s="170">
        <v>-82.898862668418445</v>
      </c>
      <c r="BE469" s="170">
        <v>0.48725502206122895</v>
      </c>
      <c r="BF469" s="170">
        <v>7.7298907317218584</v>
      </c>
      <c r="BG469" s="170">
        <v>4.3459880431102782</v>
      </c>
    </row>
    <row r="470" spans="1:60" x14ac:dyDescent="0.3">
      <c r="A470" s="170" t="s">
        <v>286</v>
      </c>
      <c r="B470" s="170" t="s">
        <v>287</v>
      </c>
      <c r="C470" s="170" t="s">
        <v>1218</v>
      </c>
      <c r="D470" s="170" t="s">
        <v>1219</v>
      </c>
      <c r="AU470" s="170">
        <v>59.851877606021198</v>
      </c>
      <c r="AV470" s="170">
        <v>64.920044144020636</v>
      </c>
      <c r="AW470" s="170">
        <v>60.512677503844309</v>
      </c>
      <c r="AX470" s="170">
        <v>42.331768046349012</v>
      </c>
      <c r="AY470" s="170">
        <v>64.889509434366929</v>
      </c>
      <c r="AZ470" s="170">
        <v>58.698546061058003</v>
      </c>
      <c r="BA470" s="170">
        <v>71.821638093582521</v>
      </c>
      <c r="BB470" s="170">
        <v>64.881758740337787</v>
      </c>
      <c r="BC470" s="170">
        <v>79.174970954014157</v>
      </c>
      <c r="BD470" s="170">
        <v>153.02588901647036</v>
      </c>
      <c r="BE470" s="170">
        <v>56.731958761801856</v>
      </c>
      <c r="BF470" s="170">
        <v>39.150374085478518</v>
      </c>
      <c r="BG470" s="170">
        <v>33.55496844148265</v>
      </c>
    </row>
    <row r="471" spans="1:60" x14ac:dyDescent="0.3">
      <c r="A471" s="170" t="s">
        <v>286</v>
      </c>
      <c r="B471" s="170" t="s">
        <v>287</v>
      </c>
      <c r="C471" s="170" t="s">
        <v>1220</v>
      </c>
      <c r="D471" s="170" t="s">
        <v>1221</v>
      </c>
      <c r="AM471" s="170">
        <v>7083349737.9552002</v>
      </c>
      <c r="AN471" s="170">
        <v>18231634035.399101</v>
      </c>
      <c r="AO471" s="170">
        <v>28895932594.437401</v>
      </c>
      <c r="AP471" s="170">
        <v>62271080437.478104</v>
      </c>
      <c r="AQ471" s="170">
        <v>247451547067.87201</v>
      </c>
      <c r="AR471" s="170">
        <v>601731746944.44202</v>
      </c>
      <c r="AS471" s="170">
        <v>1749980690270.28</v>
      </c>
      <c r="AT471" s="170">
        <v>3025150012802.9302</v>
      </c>
      <c r="AU471" s="170">
        <v>4708562152600</v>
      </c>
      <c r="AV471" s="170">
        <v>8107997465700</v>
      </c>
      <c r="AW471" s="170">
        <v>10603118155500</v>
      </c>
      <c r="AX471" s="170">
        <v>14160440800000</v>
      </c>
      <c r="AY471" s="170">
        <v>21554100800000</v>
      </c>
      <c r="AZ471" s="170">
        <v>26148639000000</v>
      </c>
      <c r="BA471" s="170">
        <v>42694878800000</v>
      </c>
      <c r="BB471" s="170">
        <v>47384480700000</v>
      </c>
      <c r="BC471" s="170">
        <v>75752118800000</v>
      </c>
      <c r="BD471" s="170">
        <v>110998082300000</v>
      </c>
      <c r="BE471" s="170">
        <v>174623172400000</v>
      </c>
      <c r="BF471" s="170">
        <v>250238116237471</v>
      </c>
      <c r="BG471" s="170">
        <v>323503236360978</v>
      </c>
    </row>
    <row r="472" spans="1:60" x14ac:dyDescent="0.3">
      <c r="A472" s="170" t="s">
        <v>286</v>
      </c>
      <c r="B472" s="170" t="s">
        <v>287</v>
      </c>
      <c r="C472" s="170" t="s">
        <v>1222</v>
      </c>
      <c r="D472" s="170" t="s">
        <v>1223</v>
      </c>
      <c r="AM472" s="170">
        <v>2639514662.0447998</v>
      </c>
      <c r="AN472" s="170">
        <v>3159943064.6009102</v>
      </c>
      <c r="AO472" s="170">
        <v>3822688135.5626001</v>
      </c>
      <c r="AP472" s="170">
        <v>9012271362.5219307</v>
      </c>
      <c r="AQ472" s="170">
        <v>43008298632.128197</v>
      </c>
      <c r="AR472" s="170">
        <v>87376425655.558395</v>
      </c>
      <c r="AS472" s="170">
        <v>432489843829.72498</v>
      </c>
      <c r="AT472" s="170">
        <v>608234169042.06702</v>
      </c>
      <c r="AU472" s="170">
        <v>902703464736.23401</v>
      </c>
      <c r="AV472" s="170">
        <v>1161900200287.1101</v>
      </c>
      <c r="AW472" s="170">
        <v>1503570244718.1499</v>
      </c>
      <c r="AX472" s="170">
        <v>2644293100000</v>
      </c>
      <c r="AY472" s="170">
        <v>1423475700000</v>
      </c>
      <c r="AZ472" s="170">
        <v>6387532200000</v>
      </c>
      <c r="BA472" s="170">
        <v>3098909900000</v>
      </c>
      <c r="BB472" s="170">
        <v>8001900300000</v>
      </c>
      <c r="BC472" s="170">
        <v>-2088773500000</v>
      </c>
      <c r="BD472" s="170">
        <v>34793156100000</v>
      </c>
      <c r="BE472" s="170">
        <v>30593606400000</v>
      </c>
      <c r="BF472" s="170">
        <v>-13242489800000</v>
      </c>
      <c r="BG472" s="170">
        <v>-39383359300000</v>
      </c>
    </row>
    <row r="473" spans="1:60" x14ac:dyDescent="0.3">
      <c r="A473" s="170" t="s">
        <v>286</v>
      </c>
      <c r="B473" s="170" t="s">
        <v>287</v>
      </c>
      <c r="C473" s="170" t="s">
        <v>1224</v>
      </c>
      <c r="D473" s="170" t="s">
        <v>1225</v>
      </c>
      <c r="AN473" s="170">
        <v>61.433648526834098</v>
      </c>
      <c r="AO473" s="170">
        <v>27.530029534314515</v>
      </c>
      <c r="AP473" s="170">
        <v>65.945984756905474</v>
      </c>
      <c r="AQ473" s="170">
        <v>143.61478234267119</v>
      </c>
      <c r="AR473" s="170">
        <v>77.513026434997812</v>
      </c>
      <c r="AS473" s="170">
        <v>104.51989289437699</v>
      </c>
      <c r="AT473" s="170">
        <v>37.378504161312883</v>
      </c>
      <c r="AU473" s="170">
        <v>37.45125706810451</v>
      </c>
      <c r="AV473" s="170">
        <v>50.334265500276345</v>
      </c>
      <c r="AW473" s="170">
        <v>45.484529010931098</v>
      </c>
      <c r="AX473" s="170">
        <v>38.118337379094051</v>
      </c>
      <c r="AY473" s="170">
        <v>44.987664897900451</v>
      </c>
      <c r="AZ473" s="170">
        <v>46.244324573766583</v>
      </c>
      <c r="BA473" s="170">
        <v>53.306965115812879</v>
      </c>
      <c r="BB473" s="170">
        <v>43.912896080117669</v>
      </c>
      <c r="BC473" s="170">
        <v>57.360458929397332</v>
      </c>
      <c r="BD473" s="170">
        <v>83.980278403826844</v>
      </c>
      <c r="BE473" s="170">
        <v>-0.90377649414806016</v>
      </c>
      <c r="BF473" s="170">
        <v>18.745787310018159</v>
      </c>
      <c r="BG473" s="170">
        <v>17.779488785153298</v>
      </c>
    </row>
    <row r="474" spans="1:60" x14ac:dyDescent="0.3">
      <c r="A474" s="170" t="s">
        <v>286</v>
      </c>
      <c r="B474" s="170" t="s">
        <v>287</v>
      </c>
      <c r="C474" s="170" t="s">
        <v>1226</v>
      </c>
      <c r="D474" s="170" t="s">
        <v>1227</v>
      </c>
      <c r="AM474" s="170">
        <v>6940212900</v>
      </c>
      <c r="AN474" s="170">
        <v>17934460600</v>
      </c>
      <c r="AO474" s="170">
        <v>27336942600</v>
      </c>
      <c r="AP474" s="170">
        <v>57779255900</v>
      </c>
      <c r="AQ474" s="170">
        <v>217252437100</v>
      </c>
      <c r="AR474" s="170">
        <v>505442257900</v>
      </c>
      <c r="AS474" s="170">
        <v>1613714312100</v>
      </c>
      <c r="AT474" s="170">
        <v>2562288036300</v>
      </c>
      <c r="AU474" s="170">
        <v>3818540259000</v>
      </c>
      <c r="AV474" s="170">
        <v>5893739782500</v>
      </c>
      <c r="AW474" s="170">
        <v>8839035890500</v>
      </c>
      <c r="AX474" s="170">
        <v>12570589100000</v>
      </c>
      <c r="AY474" s="170">
        <v>17505865800000</v>
      </c>
      <c r="AZ474" s="170">
        <v>24506017500000</v>
      </c>
      <c r="BA474" s="170">
        <v>30961100300000</v>
      </c>
      <c r="BB474" s="170">
        <v>38107072900000</v>
      </c>
      <c r="BC474" s="170">
        <v>50260171200000</v>
      </c>
      <c r="BD474" s="170">
        <v>111195323900000</v>
      </c>
      <c r="BE474" s="170">
        <v>161293764300000</v>
      </c>
      <c r="BF474" s="170">
        <v>193306784100000</v>
      </c>
      <c r="BG474" s="170">
        <v>239442730700000</v>
      </c>
    </row>
    <row r="475" spans="1:60" x14ac:dyDescent="0.3">
      <c r="A475" s="170" t="s">
        <v>286</v>
      </c>
      <c r="B475" s="170" t="s">
        <v>287</v>
      </c>
      <c r="C475" s="170" t="s">
        <v>1228</v>
      </c>
      <c r="D475" s="170" t="s">
        <v>1229</v>
      </c>
      <c r="AM475" s="170">
        <v>39.004860845716344</v>
      </c>
      <c r="AN475" s="170">
        <v>14.772715411366807</v>
      </c>
      <c r="AO475" s="170">
        <v>14.249925249896789</v>
      </c>
      <c r="AP475" s="170">
        <v>15.750958250154499</v>
      </c>
      <c r="AQ475" s="170">
        <v>30.940540155243575</v>
      </c>
      <c r="AR475" s="170">
        <v>16.702961603220711</v>
      </c>
      <c r="AS475" s="170">
        <v>17.667502157918939</v>
      </c>
      <c r="AT475" s="170">
        <v>14.920271331493257</v>
      </c>
      <c r="AU475" s="170">
        <v>14.608984742695586</v>
      </c>
      <c r="AV475" s="170">
        <v>16.11861621696276</v>
      </c>
      <c r="AW475" s="170">
        <v>17.680971460319491</v>
      </c>
      <c r="AX475" s="170">
        <v>19.31942425588354</v>
      </c>
      <c r="AY475" s="170">
        <v>22.084683159448446</v>
      </c>
      <c r="AZ475" s="170">
        <v>25.220955937973745</v>
      </c>
      <c r="BA475" s="170">
        <v>23.854618586217203</v>
      </c>
      <c r="BB475" s="170">
        <v>27.725889792218105</v>
      </c>
      <c r="BC475" s="170">
        <v>30.557735257584532</v>
      </c>
      <c r="BD475" s="170">
        <v>37.419634052895148</v>
      </c>
      <c r="BE475" s="170">
        <v>30.412386465304873</v>
      </c>
      <c r="BF475" s="170">
        <v>29.780249208648073</v>
      </c>
      <c r="BG475" s="170">
        <v>30.758692141040818</v>
      </c>
    </row>
    <row r="476" spans="1:60" x14ac:dyDescent="0.3">
      <c r="A476" s="170" t="s">
        <v>286</v>
      </c>
      <c r="B476" s="170" t="s">
        <v>287</v>
      </c>
      <c r="C476" s="170" t="s">
        <v>1230</v>
      </c>
      <c r="D476" s="170" t="s">
        <v>1231</v>
      </c>
      <c r="AM476" s="170">
        <v>57.670964607302572</v>
      </c>
      <c r="AN476" s="170">
        <v>5.4748707729838735</v>
      </c>
      <c r="AO476" s="170">
        <v>4.4822372975009337</v>
      </c>
      <c r="AP476" s="170">
        <v>5.652438620875099</v>
      </c>
      <c r="AQ476" s="170">
        <v>6.7018556205976481</v>
      </c>
      <c r="AR476" s="170">
        <v>6.8898788127842838</v>
      </c>
      <c r="AS476" s="170">
        <v>6.4202884227918453</v>
      </c>
      <c r="AT476" s="170">
        <v>4.7184120831032255</v>
      </c>
      <c r="AU476" s="170">
        <v>3.1019647208329362</v>
      </c>
      <c r="AV476" s="170">
        <v>4.513807151009356</v>
      </c>
      <c r="AW476" s="170">
        <v>4.8886278156293326</v>
      </c>
      <c r="AX476" s="170">
        <v>4.3496283433527028</v>
      </c>
      <c r="AY476" s="170">
        <v>5.8877952335289185</v>
      </c>
      <c r="AZ476" s="170">
        <v>2.7327436027580627</v>
      </c>
      <c r="BA476" s="170">
        <v>4.7311376493469623</v>
      </c>
      <c r="BB476" s="170">
        <v>2.4189752362379013</v>
      </c>
      <c r="BC476" s="170">
        <v>3.3577696880861567</v>
      </c>
      <c r="BD476" s="170">
        <v>2.8426363109703003</v>
      </c>
      <c r="BE476" s="170">
        <v>2.3899933383041811</v>
      </c>
      <c r="BF476" s="170">
        <v>3.2709820421763585</v>
      </c>
      <c r="BG476" s="170">
        <v>4.621299222087635</v>
      </c>
    </row>
    <row r="477" spans="1:60" x14ac:dyDescent="0.3">
      <c r="A477" s="170" t="s">
        <v>286</v>
      </c>
      <c r="B477" s="170" t="s">
        <v>287</v>
      </c>
      <c r="C477" s="170" t="s">
        <v>1232</v>
      </c>
      <c r="D477" s="170" t="s">
        <v>1233</v>
      </c>
      <c r="AN477" s="170">
        <v>158.41369506114142</v>
      </c>
      <c r="AO477" s="170">
        <v>52.426901537256157</v>
      </c>
      <c r="AP477" s="170">
        <v>111.35961232182564</v>
      </c>
      <c r="AQ477" s="170">
        <v>276.00421416988172</v>
      </c>
      <c r="AR477" s="170">
        <v>132.65205428620712</v>
      </c>
      <c r="AS477" s="170">
        <v>219.26778714637427</v>
      </c>
      <c r="AT477" s="170">
        <v>58.782010984681534</v>
      </c>
      <c r="AU477" s="170">
        <v>49.028532503084847</v>
      </c>
      <c r="AV477" s="170">
        <v>54.345361911765032</v>
      </c>
      <c r="AW477" s="170">
        <v>49.973297374704714</v>
      </c>
      <c r="AX477" s="170">
        <v>42.216744628343356</v>
      </c>
      <c r="AY477" s="170">
        <v>39.260504505711666</v>
      </c>
      <c r="AZ477" s="170">
        <v>39.987463516371754</v>
      </c>
      <c r="BA477" s="170">
        <v>26.340807109927184</v>
      </c>
      <c r="BB477" s="170">
        <v>23.080486580769225</v>
      </c>
      <c r="BC477" s="170">
        <v>31.891975360825995</v>
      </c>
      <c r="BD477" s="170">
        <v>121.23944516130101</v>
      </c>
      <c r="BE477" s="170">
        <v>45.054448912846773</v>
      </c>
      <c r="BF477" s="170">
        <v>19.847648753771445</v>
      </c>
      <c r="BG477" s="170">
        <v>23.866698116571687</v>
      </c>
    </row>
    <row r="478" spans="1:60" x14ac:dyDescent="0.3">
      <c r="A478" s="170" t="s">
        <v>286</v>
      </c>
      <c r="B478" s="170" t="s">
        <v>287</v>
      </c>
      <c r="C478" s="170" t="s">
        <v>1234</v>
      </c>
      <c r="D478" s="170" t="s">
        <v>1235</v>
      </c>
      <c r="AM478" s="170">
        <v>2686733700</v>
      </c>
      <c r="AN478" s="170">
        <v>10026595800</v>
      </c>
      <c r="AO478" s="170">
        <v>15708354700</v>
      </c>
      <c r="AP478" s="170">
        <v>33852264000</v>
      </c>
      <c r="AQ478" s="170">
        <v>80932274100</v>
      </c>
      <c r="AR478" s="170">
        <v>233415199200</v>
      </c>
      <c r="AS478" s="170">
        <v>508431937300</v>
      </c>
      <c r="AT478" s="170">
        <v>1636417953300</v>
      </c>
      <c r="AU478" s="170">
        <v>2309217966400</v>
      </c>
      <c r="AV478" s="170">
        <v>3382820639600</v>
      </c>
      <c r="AW478" s="170">
        <v>4636208095000</v>
      </c>
      <c r="AX478" s="170">
        <v>6806018500000</v>
      </c>
      <c r="AY478" s="170">
        <v>9308147300000</v>
      </c>
      <c r="AZ478" s="170">
        <v>11614057700000</v>
      </c>
      <c r="BA478" s="170">
        <v>14120556600000</v>
      </c>
      <c r="BB478" s="170">
        <v>14885591700000</v>
      </c>
      <c r="BC478" s="170">
        <v>18714808500000</v>
      </c>
      <c r="BD478" s="170">
        <v>35165611400000</v>
      </c>
      <c r="BE478" s="170">
        <v>50061505300000</v>
      </c>
      <c r="BF478" s="170">
        <v>56140681900000</v>
      </c>
      <c r="BG478" s="170">
        <v>65159569000000</v>
      </c>
    </row>
    <row r="479" spans="1:60" x14ac:dyDescent="0.3">
      <c r="A479" s="170" t="s">
        <v>286</v>
      </c>
      <c r="B479" s="170" t="s">
        <v>287</v>
      </c>
      <c r="C479" s="170" t="s">
        <v>1236</v>
      </c>
      <c r="D479" s="170" t="s">
        <v>1237</v>
      </c>
      <c r="AM479" s="170">
        <v>6940212900</v>
      </c>
      <c r="AN479" s="170">
        <v>17934460600</v>
      </c>
      <c r="AO479" s="170">
        <v>27336942600</v>
      </c>
      <c r="AP479" s="170">
        <v>57779255900</v>
      </c>
      <c r="AQ479" s="170">
        <v>217252437100</v>
      </c>
      <c r="AR479" s="170">
        <v>505442257900</v>
      </c>
      <c r="AS479" s="170">
        <v>1613714312100</v>
      </c>
      <c r="AT479" s="170">
        <v>2562288036300</v>
      </c>
      <c r="AU479" s="170">
        <v>3818540259000</v>
      </c>
      <c r="AV479" s="170">
        <v>5893739782500</v>
      </c>
      <c r="AW479" s="170">
        <v>8839035890500</v>
      </c>
      <c r="AX479" s="170">
        <v>12570589100000</v>
      </c>
      <c r="AY479" s="170">
        <v>17505865800000</v>
      </c>
      <c r="AZ479" s="170">
        <v>24506017500000</v>
      </c>
      <c r="BA479" s="170">
        <v>30961100300000</v>
      </c>
      <c r="BB479" s="170">
        <v>38107072900000</v>
      </c>
      <c r="BC479" s="170">
        <v>50260171200000</v>
      </c>
      <c r="BD479" s="170">
        <v>111195323900000</v>
      </c>
      <c r="BE479" s="170">
        <v>161293764300000</v>
      </c>
      <c r="BF479" s="170">
        <v>193306784100000</v>
      </c>
      <c r="BG479" s="170">
        <v>239442730700000</v>
      </c>
    </row>
    <row r="480" spans="1:60" x14ac:dyDescent="0.3">
      <c r="A480" s="170" t="s">
        <v>286</v>
      </c>
      <c r="B480" s="170" t="s">
        <v>287</v>
      </c>
      <c r="C480" s="170" t="s">
        <v>1238</v>
      </c>
      <c r="D480" s="170" t="s">
        <v>1239</v>
      </c>
      <c r="AM480" s="170">
        <v>39.004860845716344</v>
      </c>
      <c r="AN480" s="170">
        <v>14.772715411366807</v>
      </c>
      <c r="AO480" s="170">
        <v>14.249925249896789</v>
      </c>
      <c r="AP480" s="170">
        <v>15.750958250154499</v>
      </c>
      <c r="AQ480" s="170">
        <v>30.940540155243575</v>
      </c>
      <c r="AR480" s="170">
        <v>16.702961603220711</v>
      </c>
      <c r="AS480" s="170">
        <v>17.667502157918939</v>
      </c>
      <c r="AT480" s="170">
        <v>14.920271331493257</v>
      </c>
      <c r="AU480" s="170">
        <v>14.608984742695586</v>
      </c>
      <c r="AV480" s="170">
        <v>16.11861621696276</v>
      </c>
      <c r="AW480" s="170">
        <v>17.680971460319491</v>
      </c>
      <c r="AX480" s="170">
        <v>19.31942425588354</v>
      </c>
      <c r="AY480" s="170">
        <v>22.084683159448446</v>
      </c>
      <c r="AZ480" s="170">
        <v>25.220955937973745</v>
      </c>
      <c r="BA480" s="170">
        <v>23.854618586217203</v>
      </c>
      <c r="BB480" s="170">
        <v>27.725889792218105</v>
      </c>
      <c r="BC480" s="170">
        <v>30.557735257584532</v>
      </c>
      <c r="BD480" s="170">
        <v>37.419634052895148</v>
      </c>
      <c r="BE480" s="170">
        <v>30.412386465304873</v>
      </c>
      <c r="BF480" s="170">
        <v>29.780249208648073</v>
      </c>
      <c r="BG480" s="170">
        <v>30.758692141040818</v>
      </c>
    </row>
    <row r="481" spans="1:60" x14ac:dyDescent="0.3">
      <c r="A481" s="170" t="s">
        <v>286</v>
      </c>
      <c r="B481" s="170" t="s">
        <v>287</v>
      </c>
      <c r="C481" s="170" t="s">
        <v>1240</v>
      </c>
      <c r="D481" s="170" t="s">
        <v>1241</v>
      </c>
      <c r="AM481" s="170">
        <v>57.670964607302572</v>
      </c>
      <c r="AN481" s="170">
        <v>5.4748707729838735</v>
      </c>
      <c r="AO481" s="170">
        <v>4.4822372975009337</v>
      </c>
      <c r="AP481" s="170">
        <v>5.652438620875099</v>
      </c>
      <c r="AQ481" s="170">
        <v>6.7018556205976481</v>
      </c>
      <c r="AR481" s="170">
        <v>6.8898788127842838</v>
      </c>
      <c r="AS481" s="170">
        <v>6.4202884227918453</v>
      </c>
      <c r="AT481" s="170">
        <v>4.7184120831032255</v>
      </c>
      <c r="AU481" s="170">
        <v>3.1019647208329362</v>
      </c>
      <c r="AV481" s="170">
        <v>4.513807151009356</v>
      </c>
      <c r="AW481" s="170">
        <v>4.8886278156293326</v>
      </c>
      <c r="AX481" s="170">
        <v>4.3496283433527028</v>
      </c>
      <c r="AY481" s="170">
        <v>5.8877952335289185</v>
      </c>
      <c r="AZ481" s="170">
        <v>2.7327436027580627</v>
      </c>
      <c r="BA481" s="170">
        <v>4.7311376493469623</v>
      </c>
      <c r="BB481" s="170">
        <v>2.4189752362379013</v>
      </c>
      <c r="BC481" s="170">
        <v>3.3577696880861567</v>
      </c>
      <c r="BD481" s="170">
        <v>2.8426363109703003</v>
      </c>
      <c r="BE481" s="170">
        <v>2.3899933383041811</v>
      </c>
      <c r="BF481" s="170">
        <v>3.2709820421763585</v>
      </c>
      <c r="BG481" s="170">
        <v>4.621299222087635</v>
      </c>
    </row>
    <row r="482" spans="1:60" x14ac:dyDescent="0.3">
      <c r="A482" s="170" t="s">
        <v>286</v>
      </c>
      <c r="B482" s="170" t="s">
        <v>287</v>
      </c>
      <c r="C482" s="170" t="s">
        <v>1242</v>
      </c>
      <c r="D482" s="170" t="s">
        <v>1243</v>
      </c>
      <c r="AN482" s="170">
        <v>158.41369506114142</v>
      </c>
      <c r="AO482" s="170">
        <v>52.426901537256157</v>
      </c>
      <c r="AP482" s="170">
        <v>111.35961232182564</v>
      </c>
      <c r="AQ482" s="170">
        <v>276.00421416988172</v>
      </c>
      <c r="AR482" s="170">
        <v>132.65205428620712</v>
      </c>
      <c r="AS482" s="170">
        <v>219.26778714637427</v>
      </c>
      <c r="AT482" s="170">
        <v>58.782010984681534</v>
      </c>
      <c r="AU482" s="170">
        <v>49.028532503084847</v>
      </c>
      <c r="AV482" s="170">
        <v>54.345361911765032</v>
      </c>
      <c r="AW482" s="170">
        <v>49.973297374704714</v>
      </c>
      <c r="AX482" s="170">
        <v>42.216744628343356</v>
      </c>
      <c r="AY482" s="170">
        <v>39.260504505711666</v>
      </c>
      <c r="AZ482" s="170">
        <v>39.987463516371754</v>
      </c>
      <c r="BA482" s="170">
        <v>26.340807109927184</v>
      </c>
      <c r="BB482" s="170">
        <v>23.080486580769225</v>
      </c>
      <c r="BC482" s="170">
        <v>31.891975360825995</v>
      </c>
      <c r="BD482" s="170">
        <v>121.23944516130101</v>
      </c>
      <c r="BE482" s="170">
        <v>45.054448912846773</v>
      </c>
      <c r="BF482" s="170">
        <v>19.847648753771445</v>
      </c>
      <c r="BG482" s="170">
        <v>23.866698116571687</v>
      </c>
    </row>
    <row r="483" spans="1:60" x14ac:dyDescent="0.3">
      <c r="A483" s="170" t="s">
        <v>286</v>
      </c>
      <c r="B483" s="170" t="s">
        <v>287</v>
      </c>
      <c r="C483" s="170" t="s">
        <v>1244</v>
      </c>
      <c r="D483" s="170" t="s">
        <v>1245</v>
      </c>
      <c r="AM483" s="170">
        <v>4253479200</v>
      </c>
      <c r="AN483" s="170">
        <v>7907864800</v>
      </c>
      <c r="AO483" s="170">
        <v>11628587900</v>
      </c>
      <c r="AP483" s="170">
        <v>23926991900</v>
      </c>
      <c r="AQ483" s="170">
        <v>136320163000</v>
      </c>
      <c r="AR483" s="170">
        <v>272027058700</v>
      </c>
      <c r="AS483" s="170">
        <v>1105282374800</v>
      </c>
      <c r="AW483" s="170">
        <v>4202827795500</v>
      </c>
      <c r="AX483" s="170">
        <v>5764570600000</v>
      </c>
      <c r="AY483" s="170">
        <v>8197718500000</v>
      </c>
      <c r="AZ483" s="170">
        <v>12891959800000</v>
      </c>
      <c r="BA483" s="170">
        <v>16840543700000</v>
      </c>
      <c r="BB483" s="170">
        <v>23221481200000</v>
      </c>
      <c r="BC483" s="170">
        <v>31545362700000</v>
      </c>
      <c r="BD483" s="170">
        <v>76029712500000</v>
      </c>
      <c r="BE483" s="170">
        <v>111232259000000</v>
      </c>
      <c r="BF483" s="170">
        <v>137166102200000</v>
      </c>
      <c r="BG483" s="170">
        <v>174283161700000</v>
      </c>
    </row>
    <row r="484" spans="1:60" x14ac:dyDescent="0.3">
      <c r="A484" s="170" t="s">
        <v>286</v>
      </c>
      <c r="B484" s="170" t="s">
        <v>287</v>
      </c>
      <c r="C484" s="170" t="s">
        <v>1246</v>
      </c>
      <c r="D484" s="170" t="s">
        <v>1247</v>
      </c>
    </row>
    <row r="485" spans="1:60" x14ac:dyDescent="0.3">
      <c r="A485" s="170" t="s">
        <v>286</v>
      </c>
      <c r="B485" s="170" t="s">
        <v>287</v>
      </c>
      <c r="C485" s="170" t="s">
        <v>1248</v>
      </c>
      <c r="D485" s="170" t="s">
        <v>1249</v>
      </c>
      <c r="AL485" s="170">
        <v>1190.2329986662301</v>
      </c>
      <c r="AM485" s="170">
        <v>2221.01680643898</v>
      </c>
      <c r="AN485" s="170">
        <v>709.34603983947102</v>
      </c>
      <c r="AO485" s="170">
        <v>52.712076994722104</v>
      </c>
      <c r="AP485" s="170">
        <v>63.937366249388099</v>
      </c>
      <c r="AQ485" s="170">
        <v>72.869717138103198</v>
      </c>
      <c r="AR485" s="170">
        <v>293.67875084099597</v>
      </c>
      <c r="AS485" s="170">
        <v>168.62023589825901</v>
      </c>
      <c r="AT485" s="170">
        <v>61.134933123524803</v>
      </c>
      <c r="AU485" s="170">
        <v>42.537548125633201</v>
      </c>
      <c r="AV485" s="170">
        <v>28.3978399335364</v>
      </c>
      <c r="AW485" s="170">
        <v>18.108242477104199</v>
      </c>
      <c r="AX485" s="170">
        <v>10.3388794567063</v>
      </c>
      <c r="AY485" s="170">
        <v>7.03302928468558</v>
      </c>
      <c r="AZ485" s="170">
        <v>8.4215003915679407</v>
      </c>
      <c r="BA485" s="170">
        <v>14.837876482825401</v>
      </c>
      <c r="BB485" s="170">
        <v>12.945656341040101</v>
      </c>
      <c r="BC485" s="170">
        <v>7.7357480431251</v>
      </c>
      <c r="BD485" s="170">
        <v>53.228698311817297</v>
      </c>
      <c r="BE485" s="170">
        <v>59.219736023251897</v>
      </c>
      <c r="BF485" s="170">
        <v>18.312261037787302</v>
      </c>
      <c r="BG485" s="170">
        <v>18.119554352673401</v>
      </c>
      <c r="BH485" s="170">
        <v>13.5344897649735</v>
      </c>
    </row>
    <row r="486" spans="1:60" x14ac:dyDescent="0.3">
      <c r="A486" s="170" t="s">
        <v>286</v>
      </c>
      <c r="B486" s="170" t="s">
        <v>287</v>
      </c>
      <c r="C486" s="170" t="s">
        <v>1250</v>
      </c>
      <c r="D486" s="170" t="s">
        <v>1251</v>
      </c>
    </row>
    <row r="487" spans="1:60" x14ac:dyDescent="0.3">
      <c r="A487" s="170" t="s">
        <v>286</v>
      </c>
      <c r="B487" s="170" t="s">
        <v>287</v>
      </c>
      <c r="C487" s="201" t="s">
        <v>1252</v>
      </c>
      <c r="D487" s="170" t="s">
        <v>1253</v>
      </c>
      <c r="AL487" s="170">
        <v>65.075000000000003</v>
      </c>
      <c r="AM487" s="170">
        <v>89.6</v>
      </c>
      <c r="AN487" s="170">
        <v>100.816666666667</v>
      </c>
      <c r="AO487" s="170">
        <v>32.358333333333299</v>
      </c>
      <c r="AP487" s="170">
        <v>15.641666666666699</v>
      </c>
      <c r="AQ487" s="170">
        <v>14.3333333333333</v>
      </c>
      <c r="AR487" s="170">
        <v>23.8</v>
      </c>
      <c r="AS487" s="170">
        <v>37.549999999999997</v>
      </c>
      <c r="AT487" s="170">
        <v>34.174999999999997</v>
      </c>
      <c r="AU487" s="170">
        <v>26.85</v>
      </c>
      <c r="AV487" s="170">
        <v>17.441666666666698</v>
      </c>
      <c r="AW487" s="170">
        <v>12.716666666666701</v>
      </c>
      <c r="AX487" s="170">
        <v>9.2333333333333307</v>
      </c>
      <c r="AY487" s="170">
        <v>7.68333333333333</v>
      </c>
      <c r="AZ487" s="170">
        <v>8.30833333333333</v>
      </c>
      <c r="BA487" s="170">
        <v>8.5250000000000004</v>
      </c>
      <c r="BB487" s="170">
        <v>10.6833333333333</v>
      </c>
      <c r="BC487" s="170">
        <v>9.0916666666666597</v>
      </c>
      <c r="BD487" s="170">
        <v>13.3083333333333</v>
      </c>
      <c r="BE487" s="170">
        <v>22.3</v>
      </c>
      <c r="BF487" s="170">
        <v>20.258333333333301</v>
      </c>
      <c r="BG487" s="170">
        <v>18.5833333333333</v>
      </c>
    </row>
    <row r="488" spans="1:60" x14ac:dyDescent="0.3">
      <c r="A488" s="170" t="s">
        <v>286</v>
      </c>
      <c r="B488" s="170" t="s">
        <v>287</v>
      </c>
      <c r="C488" s="170" t="s">
        <v>1254</v>
      </c>
      <c r="D488" s="170" t="s">
        <v>1255</v>
      </c>
      <c r="AL488" s="170">
        <v>71.625</v>
      </c>
      <c r="AM488" s="170">
        <v>148.5</v>
      </c>
      <c r="AN488" s="170">
        <v>175</v>
      </c>
      <c r="AO488" s="170">
        <v>62.3333333333333</v>
      </c>
      <c r="AP488" s="170">
        <v>31.8</v>
      </c>
      <c r="AQ488" s="170">
        <v>26.991666666666699</v>
      </c>
      <c r="AR488" s="170">
        <v>51.0416666666667</v>
      </c>
      <c r="AS488" s="170">
        <v>67.6666666666667</v>
      </c>
      <c r="AT488" s="170">
        <v>46.966666666666697</v>
      </c>
      <c r="AU488" s="170">
        <v>36.883333333333297</v>
      </c>
      <c r="AV488" s="170">
        <v>23.975000000000001</v>
      </c>
      <c r="AW488" s="170">
        <v>16.908333333333299</v>
      </c>
      <c r="AX488" s="170">
        <v>11.358333333333301</v>
      </c>
      <c r="AY488" s="170">
        <v>8.8416666666666703</v>
      </c>
      <c r="AZ488" s="170">
        <v>8.5749999999999993</v>
      </c>
      <c r="BA488" s="170">
        <v>8.5500000000000007</v>
      </c>
      <c r="BB488" s="170">
        <v>11.675000000000001</v>
      </c>
      <c r="BC488" s="170">
        <v>9.2166666666666597</v>
      </c>
      <c r="BD488" s="170">
        <v>13.574999999999999</v>
      </c>
      <c r="BE488" s="170">
        <v>19.491666666666699</v>
      </c>
      <c r="BF488" s="170">
        <v>19.133333333333301</v>
      </c>
      <c r="BG488" s="170">
        <v>18.741666666666699</v>
      </c>
    </row>
    <row r="489" spans="1:60" x14ac:dyDescent="0.3">
      <c r="A489" s="170" t="s">
        <v>286</v>
      </c>
      <c r="B489" s="170" t="s">
        <v>287</v>
      </c>
      <c r="C489" s="170" t="s">
        <v>1256</v>
      </c>
      <c r="D489" s="170" t="s">
        <v>1257</v>
      </c>
      <c r="AL489" s="170">
        <v>6.55</v>
      </c>
      <c r="AM489" s="170">
        <v>58.9</v>
      </c>
      <c r="AN489" s="170">
        <v>74.183333333332996</v>
      </c>
      <c r="AO489" s="170">
        <v>29.975000000000001</v>
      </c>
      <c r="AP489" s="170">
        <v>16.158333333333303</v>
      </c>
      <c r="AQ489" s="170">
        <v>12.658333333333399</v>
      </c>
      <c r="AR489" s="170">
        <v>27.241666666666699</v>
      </c>
      <c r="AS489" s="170">
        <v>30.116666666666703</v>
      </c>
      <c r="AT489" s="170">
        <v>12.7916666666667</v>
      </c>
      <c r="AU489" s="170">
        <v>10.033333333333296</v>
      </c>
      <c r="AV489" s="170">
        <v>6.533333333333303</v>
      </c>
      <c r="AW489" s="170">
        <v>4.1916666666665989</v>
      </c>
      <c r="AX489" s="170">
        <v>2.1249999999999698</v>
      </c>
      <c r="AY489" s="170">
        <v>1.1583333333333403</v>
      </c>
      <c r="AZ489" s="170">
        <v>0.26666666666666927</v>
      </c>
      <c r="BA489" s="170">
        <v>2.5000000000000355E-2</v>
      </c>
      <c r="BB489" s="170">
        <v>0.99166666666670089</v>
      </c>
      <c r="BC489" s="170">
        <v>0.125</v>
      </c>
      <c r="BD489" s="170">
        <v>0.26666666666669947</v>
      </c>
      <c r="BE489" s="170">
        <v>-2.8083333333333016</v>
      </c>
      <c r="BF489" s="170">
        <v>-1.125</v>
      </c>
      <c r="BG489" s="170">
        <v>0.15833333333339894</v>
      </c>
    </row>
    <row r="490" spans="1:60" x14ac:dyDescent="0.3">
      <c r="A490" s="170" t="s">
        <v>286</v>
      </c>
      <c r="B490" s="170" t="s">
        <v>287</v>
      </c>
      <c r="C490" s="170" t="s">
        <v>1258</v>
      </c>
      <c r="D490" s="170" t="s">
        <v>1259</v>
      </c>
      <c r="AL490" s="170">
        <v>-85.120712382779203</v>
      </c>
      <c r="AM490" s="170">
        <v>-87.849047183193576</v>
      </c>
      <c r="AN490" s="170">
        <v>-63.886733233060937</v>
      </c>
      <c r="AO490" s="170">
        <v>5.6066957007050071</v>
      </c>
      <c r="AP490" s="170">
        <v>-23.215600606820459</v>
      </c>
      <c r="AQ490" s="170">
        <v>-28.082811041184137</v>
      </c>
      <c r="AR490" s="170">
        <v>-63.761016455759027</v>
      </c>
      <c r="AS490" s="170">
        <v>-41.229556756815313</v>
      </c>
      <c r="AT490" s="170">
        <v>-18.140186259210072</v>
      </c>
      <c r="AU490" s="170">
        <v>-5.5284692160989675</v>
      </c>
      <c r="AV490" s="170">
        <v>-5.134716960721593</v>
      </c>
      <c r="AW490" s="170">
        <v>-4.7008628886326616</v>
      </c>
      <c r="AX490" s="170">
        <v>-6.3996726456740003</v>
      </c>
      <c r="AY490" s="170">
        <v>-1.7218669801640607</v>
      </c>
      <c r="AZ490" s="170">
        <v>-3.8075714873320821</v>
      </c>
      <c r="BA490" s="170">
        <v>-10.447294930454492</v>
      </c>
      <c r="BB490" s="170">
        <v>5.6689747776620196</v>
      </c>
      <c r="BC490" s="170">
        <v>-1.6699327035894851</v>
      </c>
      <c r="BD490" s="170">
        <v>-33.651529004143789</v>
      </c>
      <c r="BE490" s="170">
        <v>-31.8897438407474</v>
      </c>
      <c r="BF490" s="170">
        <v>-1.6171633586204697</v>
      </c>
      <c r="BG490" s="170">
        <v>0.58417991490535559</v>
      </c>
    </row>
    <row r="491" spans="1:60" x14ac:dyDescent="0.3">
      <c r="A491" s="170" t="s">
        <v>286</v>
      </c>
      <c r="B491" s="170" t="s">
        <v>287</v>
      </c>
      <c r="C491" s="170" t="s">
        <v>1260</v>
      </c>
      <c r="D491" s="170" t="s">
        <v>1261</v>
      </c>
    </row>
    <row r="492" spans="1:60" x14ac:dyDescent="0.3">
      <c r="A492" s="170" t="s">
        <v>286</v>
      </c>
      <c r="B492" s="170" t="s">
        <v>287</v>
      </c>
      <c r="C492" s="170" t="s">
        <v>1262</v>
      </c>
      <c r="D492" s="170" t="s">
        <v>1263</v>
      </c>
      <c r="AM492" s="170">
        <v>6.016976361504395</v>
      </c>
      <c r="AN492" s="170">
        <v>3.4389010082148896</v>
      </c>
      <c r="AO492" s="170">
        <v>3.6016927689634861</v>
      </c>
      <c r="AP492" s="170">
        <v>3.4684750617460507</v>
      </c>
      <c r="AQ492" s="170">
        <v>7.0362027842145913</v>
      </c>
      <c r="AR492" s="170">
        <v>4.882804980094833</v>
      </c>
      <c r="AS492" s="170">
        <v>2.8475636708738419</v>
      </c>
      <c r="AT492" s="170">
        <v>2.7091360503746125</v>
      </c>
      <c r="AU492" s="170">
        <v>2.3531751973158164</v>
      </c>
      <c r="AV492" s="170">
        <v>4.1994412218855288</v>
      </c>
      <c r="AW492" s="170">
        <v>0.9285087278313644</v>
      </c>
      <c r="AX492" s="170">
        <v>0.42998796626866725</v>
      </c>
      <c r="AY492" s="170">
        <v>-0.61003052972863869</v>
      </c>
      <c r="AZ492" s="170">
        <v>-6.3490670023146141</v>
      </c>
      <c r="BA492" s="170">
        <v>-5.5643003972546579</v>
      </c>
      <c r="BB492" s="170">
        <v>-16.45900567656804</v>
      </c>
      <c r="BC492" s="170">
        <v>-14.724969706844945</v>
      </c>
      <c r="BD492" s="170">
        <v>-22.885784450478653</v>
      </c>
      <c r="BE492" s="170">
        <v>-10.636033547309305</v>
      </c>
      <c r="BF492" s="170">
        <v>-6.8502707877915112</v>
      </c>
      <c r="BG492" s="170">
        <v>-4.5667484575575612</v>
      </c>
    </row>
    <row r="493" spans="1:60" x14ac:dyDescent="0.3">
      <c r="A493" s="170" t="s">
        <v>286</v>
      </c>
      <c r="B493" s="170" t="s">
        <v>287</v>
      </c>
      <c r="C493" s="170" t="s">
        <v>1264</v>
      </c>
      <c r="D493" s="170" t="s">
        <v>1265</v>
      </c>
      <c r="AT493" s="170">
        <v>14.906392871450866</v>
      </c>
      <c r="AU493" s="170">
        <v>15.660858433792557</v>
      </c>
      <c r="AV493" s="170">
        <v>17.974883444733734</v>
      </c>
      <c r="AW493" s="170">
        <v>20.281205976380125</v>
      </c>
      <c r="AX493" s="170">
        <v>21.332839637850771</v>
      </c>
      <c r="AY493" s="170">
        <v>27.801801127833777</v>
      </c>
      <c r="AZ493" s="170">
        <v>33.186540359572817</v>
      </c>
      <c r="BA493" s="170">
        <v>38.238335228691092</v>
      </c>
      <c r="BB493" s="170">
        <v>50.522037263664288</v>
      </c>
      <c r="BC493" s="170">
        <v>60.036590604957198</v>
      </c>
      <c r="BD493" s="170">
        <v>54.67933915224139</v>
      </c>
      <c r="BE493" s="170">
        <v>42.674794039092646</v>
      </c>
      <c r="BF493" s="170">
        <v>46.034708902503063</v>
      </c>
      <c r="BG493" s="170">
        <v>47.3222499423538</v>
      </c>
    </row>
    <row r="494" spans="1:60" x14ac:dyDescent="0.3">
      <c r="A494" s="170" t="s">
        <v>286</v>
      </c>
      <c r="B494" s="170" t="s">
        <v>287</v>
      </c>
      <c r="C494" s="170" t="s">
        <v>1266</v>
      </c>
      <c r="D494" s="170" t="s">
        <v>1267</v>
      </c>
      <c r="AM494" s="170">
        <v>39.809307701566894</v>
      </c>
      <c r="AN494" s="170">
        <v>15.017498830666806</v>
      </c>
      <c r="AO494" s="170">
        <v>15.062579803521595</v>
      </c>
      <c r="AP494" s="170">
        <v>16.975455514004466</v>
      </c>
      <c r="AQ494" s="170">
        <v>35.241420675094645</v>
      </c>
      <c r="AR494" s="170">
        <v>19.884966299435202</v>
      </c>
      <c r="AS494" s="170">
        <v>19.159393574090522</v>
      </c>
      <c r="AT494" s="170">
        <v>17.615528921825462</v>
      </c>
      <c r="AU494" s="170">
        <v>18.014033631108372</v>
      </c>
      <c r="AV494" s="170">
        <v>22.174324666619263</v>
      </c>
      <c r="AW494" s="170">
        <v>21.209714704211493</v>
      </c>
      <c r="AX494" s="170">
        <v>21.76282760411944</v>
      </c>
      <c r="AY494" s="170">
        <v>27.191770598105137</v>
      </c>
      <c r="AZ494" s="170">
        <v>26.837473357258201</v>
      </c>
      <c r="BA494" s="170">
        <v>32.67403483143643</v>
      </c>
      <c r="BB494" s="170">
        <v>34.063031587096241</v>
      </c>
      <c r="BC494" s="170">
        <v>45.311620898112245</v>
      </c>
      <c r="BD494" s="170">
        <v>31.793554701762734</v>
      </c>
      <c r="BE494" s="170">
        <v>32.038760491783343</v>
      </c>
      <c r="BF494" s="170">
        <v>39.184438114711554</v>
      </c>
      <c r="BG494" s="170">
        <v>42.755501484796241</v>
      </c>
    </row>
    <row r="495" spans="1:60" x14ac:dyDescent="0.3">
      <c r="A495" s="170" t="s">
        <v>286</v>
      </c>
      <c r="B495" s="170" t="s">
        <v>287</v>
      </c>
      <c r="C495" s="170" t="s">
        <v>1268</v>
      </c>
      <c r="D495" s="170" t="s">
        <v>1269</v>
      </c>
      <c r="AM495" s="170">
        <v>17.615446912303575</v>
      </c>
      <c r="AN495" s="170">
        <v>6.093755570309038</v>
      </c>
      <c r="AO495" s="170">
        <v>6.4300414096806078</v>
      </c>
      <c r="AP495" s="170">
        <v>8.2771168451007693</v>
      </c>
      <c r="AQ495" s="170">
        <v>16.141952124661991</v>
      </c>
      <c r="AR495" s="170">
        <v>9.3104929549235855</v>
      </c>
      <c r="AS495" s="170">
        <v>8.8684792112811763</v>
      </c>
      <c r="AT495" s="170">
        <v>8.2291676886078307</v>
      </c>
      <c r="AU495" s="170">
        <v>9.0779450262641408</v>
      </c>
      <c r="AV495" s="170">
        <v>11.745872251454951</v>
      </c>
      <c r="AW495" s="170">
        <v>13.953477326681577</v>
      </c>
      <c r="AX495" s="170">
        <v>15.898799854304249</v>
      </c>
      <c r="AY495" s="170">
        <v>20.185073864281481</v>
      </c>
      <c r="AZ495" s="170">
        <v>24.803877104274886</v>
      </c>
      <c r="BA495" s="170">
        <v>28.634192870372939</v>
      </c>
      <c r="BB495" s="170">
        <v>37.151183843099133</v>
      </c>
      <c r="BC495" s="170">
        <v>44.370428287149316</v>
      </c>
      <c r="BD495" s="170">
        <v>39.247159673129786</v>
      </c>
      <c r="BE495" s="170">
        <v>22.486339049939144</v>
      </c>
      <c r="BF495" s="170">
        <v>23.688317539673893</v>
      </c>
      <c r="BG495" s="170">
        <v>24.462575715631786</v>
      </c>
    </row>
    <row r="496" spans="1:60" x14ac:dyDescent="0.3">
      <c r="A496" s="170" t="s">
        <v>286</v>
      </c>
      <c r="B496" s="170" t="s">
        <v>287</v>
      </c>
      <c r="C496" s="170" t="s">
        <v>1270</v>
      </c>
      <c r="D496" s="170" t="s">
        <v>1271</v>
      </c>
      <c r="AZ496" s="170">
        <v>20.664848047605474</v>
      </c>
      <c r="BA496" s="170">
        <v>22.540366112235997</v>
      </c>
      <c r="BB496" s="170">
        <v>24.887692571859297</v>
      </c>
      <c r="BC496" s="170">
        <v>27.062695187933077</v>
      </c>
      <c r="BD496" s="170">
        <v>33.967587008514336</v>
      </c>
      <c r="BE496" s="170">
        <v>27.874319395198128</v>
      </c>
      <c r="BF496" s="170">
        <v>27.865548634462499</v>
      </c>
      <c r="BG496" s="170">
        <v>28.725556759506482</v>
      </c>
    </row>
    <row r="497" spans="1:59" x14ac:dyDescent="0.3">
      <c r="A497" s="170" t="s">
        <v>286</v>
      </c>
      <c r="B497" s="170" t="s">
        <v>287</v>
      </c>
      <c r="C497" s="170" t="s">
        <v>1272</v>
      </c>
      <c r="D497" s="170" t="s">
        <v>1273</v>
      </c>
      <c r="AZ497" s="170">
        <v>8.711961883511913</v>
      </c>
      <c r="BA497" s="170">
        <v>11.660891912215657</v>
      </c>
      <c r="BB497" s="170">
        <v>14.057254977001241</v>
      </c>
      <c r="BC497" s="170">
        <v>15.684258746407535</v>
      </c>
      <c r="BD497" s="170">
        <v>22.133597379438594</v>
      </c>
      <c r="BE497" s="170">
        <v>18.435083769283057</v>
      </c>
      <c r="BF497" s="170">
        <v>19.216687677463948</v>
      </c>
      <c r="BG497" s="170">
        <v>20.355191465665026</v>
      </c>
    </row>
    <row r="498" spans="1:59" x14ac:dyDescent="0.3">
      <c r="A498" s="170" t="s">
        <v>286</v>
      </c>
      <c r="B498" s="170" t="s">
        <v>287</v>
      </c>
      <c r="C498" s="170" t="s">
        <v>1274</v>
      </c>
      <c r="D498" s="170" t="s">
        <v>1275</v>
      </c>
      <c r="AO498" s="170">
        <v>0.99851999999999996</v>
      </c>
      <c r="AP498" s="170">
        <v>0.73</v>
      </c>
      <c r="AQ498" s="170">
        <v>0.70577999999999996</v>
      </c>
      <c r="AR498" s="170">
        <v>0.84523000000000004</v>
      </c>
      <c r="AS498" s="170">
        <v>0.72209999999999996</v>
      </c>
      <c r="AT498" s="170">
        <v>0.70875999999999995</v>
      </c>
      <c r="AU498" s="170">
        <v>0.62090000000000001</v>
      </c>
      <c r="AV498" s="170">
        <v>0.61146999999999996</v>
      </c>
      <c r="AW498" s="170">
        <v>0.62758999999999998</v>
      </c>
      <c r="AX498" s="170">
        <v>0.67852000000000001</v>
      </c>
      <c r="AY498" s="170">
        <v>0.66064999999999996</v>
      </c>
      <c r="AZ498" s="170">
        <v>0.96203000000000005</v>
      </c>
      <c r="BA498" s="170">
        <v>0.74146999999999996</v>
      </c>
      <c r="BB498" s="170">
        <v>0.64268999999999998</v>
      </c>
      <c r="BC498" s="170">
        <v>0.69350000000000001</v>
      </c>
      <c r="BD498" s="170">
        <v>0.7006</v>
      </c>
      <c r="BE498" s="170">
        <v>0.66705000000000003</v>
      </c>
      <c r="BF498" s="170">
        <v>0.67357999999999996</v>
      </c>
    </row>
    <row r="499" spans="1:59" x14ac:dyDescent="0.3">
      <c r="A499" s="170" t="s">
        <v>286</v>
      </c>
      <c r="B499" s="170" t="s">
        <v>287</v>
      </c>
      <c r="C499" s="170" t="s">
        <v>1276</v>
      </c>
      <c r="D499" s="170" t="s">
        <v>1277</v>
      </c>
      <c r="AK499" s="170">
        <v>-4400000</v>
      </c>
      <c r="AL499" s="170">
        <v>-35300000</v>
      </c>
      <c r="AM499" s="170">
        <v>-325000000</v>
      </c>
      <c r="AN499" s="170">
        <v>-3220400000</v>
      </c>
      <c r="AO499" s="170">
        <v>-3521400000</v>
      </c>
      <c r="AP499" s="170">
        <v>-3922600000</v>
      </c>
      <c r="AQ499" s="170">
        <v>-6631100000</v>
      </c>
      <c r="AR499" s="170">
        <v>-57646200000</v>
      </c>
      <c r="AS499" s="170">
        <v>6310000000</v>
      </c>
      <c r="AT499" s="170">
        <v>-142010000000</v>
      </c>
      <c r="AU499" s="170">
        <v>295760000000</v>
      </c>
      <c r="AV499" s="170">
        <v>-386144210000</v>
      </c>
      <c r="AW499" s="170">
        <v>-67685000000</v>
      </c>
      <c r="AX499" s="170">
        <v>146282000000</v>
      </c>
      <c r="AY499" s="170">
        <v>1164102020000</v>
      </c>
      <c r="AZ499" s="170">
        <v>419276733000</v>
      </c>
      <c r="BA499" s="170">
        <v>3079444542000</v>
      </c>
      <c r="BB499" s="170">
        <v>302324830000</v>
      </c>
      <c r="BC499" s="170">
        <v>-2468213389451.1016</v>
      </c>
      <c r="BD499" s="170">
        <v>5130300000000</v>
      </c>
      <c r="BE499" s="170">
        <v>469340200000</v>
      </c>
    </row>
    <row r="500" spans="1:59" x14ac:dyDescent="0.3">
      <c r="A500" s="170" t="s">
        <v>286</v>
      </c>
      <c r="B500" s="170" t="s">
        <v>287</v>
      </c>
      <c r="C500" s="170" t="s">
        <v>1278</v>
      </c>
      <c r="D500" s="170" t="s">
        <v>1279</v>
      </c>
      <c r="AK500" s="170">
        <v>-4.7593293672255275</v>
      </c>
      <c r="AL500" s="170">
        <v>-3.5825924572727645</v>
      </c>
      <c r="AM500" s="170">
        <v>-1.8265404761369513</v>
      </c>
      <c r="AN500" s="170">
        <v>-2.6526614751249151</v>
      </c>
      <c r="AO500" s="170">
        <v>-1.8355998148449328</v>
      </c>
      <c r="AP500" s="170">
        <v>-1.069323373409107</v>
      </c>
      <c r="AQ500" s="170">
        <v>-0.94438441548527829</v>
      </c>
      <c r="AR500" s="170">
        <v>-1.9049896405022804</v>
      </c>
      <c r="AS500" s="170">
        <v>6.9084061398322724E-2</v>
      </c>
      <c r="AT500" s="170">
        <v>-0.82692800409941081</v>
      </c>
      <c r="AU500" s="170">
        <v>1.1315196474139482</v>
      </c>
      <c r="AV500" s="170">
        <v>-1.0560544840939921</v>
      </c>
      <c r="AW500" s="170">
        <v>-0.13539220432150872</v>
      </c>
      <c r="AX500" s="170">
        <v>0.22481715029561791</v>
      </c>
      <c r="AY500" s="170">
        <v>1.4685834205911665</v>
      </c>
      <c r="AZ500" s="170">
        <v>0.43150871041410876</v>
      </c>
      <c r="BA500" s="170">
        <v>2.3726215895117373</v>
      </c>
      <c r="BB500" s="170">
        <v>0.21996506895262152</v>
      </c>
      <c r="BC500" s="170">
        <v>-1.5006516992141117</v>
      </c>
      <c r="BD500" s="170">
        <v>1.726457029382042</v>
      </c>
      <c r="BE500" s="170">
        <v>8.8495396012674518E-2</v>
      </c>
    </row>
    <row r="501" spans="1:59" x14ac:dyDescent="0.3">
      <c r="A501" s="170" t="s">
        <v>286</v>
      </c>
      <c r="B501" s="170" t="s">
        <v>287</v>
      </c>
      <c r="C501" s="170" t="s">
        <v>1280</v>
      </c>
      <c r="D501" s="170" t="s">
        <v>1281</v>
      </c>
      <c r="AK501" s="170">
        <v>23700000</v>
      </c>
      <c r="AL501" s="170">
        <v>51100000</v>
      </c>
      <c r="AM501" s="170">
        <v>13514800000</v>
      </c>
      <c r="AN501" s="170">
        <v>20492900000</v>
      </c>
      <c r="AO501" s="170">
        <v>22100100000</v>
      </c>
      <c r="AP501" s="170">
        <v>44648600000</v>
      </c>
      <c r="AQ501" s="170">
        <v>141699900000</v>
      </c>
      <c r="AR501" s="170">
        <v>457030000000</v>
      </c>
      <c r="AS501" s="170">
        <v>1371390000000</v>
      </c>
      <c r="AT501" s="170">
        <v>1964720000000</v>
      </c>
      <c r="AU501" s="170">
        <v>3224600000000</v>
      </c>
      <c r="AX501" s="170">
        <v>4275052000000</v>
      </c>
      <c r="AY501" s="170">
        <v>5266818000000</v>
      </c>
      <c r="AZ501" s="170">
        <v>8656710000000</v>
      </c>
      <c r="BA501" s="170">
        <v>13831331000000</v>
      </c>
      <c r="BB501" s="170">
        <v>26368538975625.699</v>
      </c>
      <c r="BC501" s="170">
        <v>32226978370337.898</v>
      </c>
      <c r="BD501" s="170">
        <v>121106180480000</v>
      </c>
      <c r="BE501" s="170">
        <v>133778804896000</v>
      </c>
    </row>
    <row r="502" spans="1:59" x14ac:dyDescent="0.3">
      <c r="A502" s="170" t="s">
        <v>286</v>
      </c>
      <c r="B502" s="170" t="s">
        <v>287</v>
      </c>
      <c r="C502" s="170" t="s">
        <v>1282</v>
      </c>
      <c r="D502" s="170" t="s">
        <v>1283</v>
      </c>
      <c r="AK502" s="170">
        <v>25.635478637101134</v>
      </c>
      <c r="AL502" s="170">
        <v>5.1861324239840867</v>
      </c>
      <c r="AM502" s="170">
        <v>75.954859159678975</v>
      </c>
      <c r="AN502" s="170">
        <v>16.880116241332559</v>
      </c>
      <c r="AO502" s="170">
        <v>11.520116847860082</v>
      </c>
      <c r="AP502" s="170">
        <v>12.171465754854903</v>
      </c>
      <c r="AQ502" s="170">
        <v>20.180539765019738</v>
      </c>
      <c r="AR502" s="170">
        <v>15.103118946240293</v>
      </c>
      <c r="AS502" s="170">
        <v>15.014451816330551</v>
      </c>
      <c r="AT502" s="170">
        <v>11.440616774974961</v>
      </c>
      <c r="AU502" s="170">
        <v>12.33668601247977</v>
      </c>
      <c r="AX502" s="170">
        <v>6.5702205876702671</v>
      </c>
      <c r="AY502" s="170">
        <v>6.6444018317837177</v>
      </c>
      <c r="AZ502" s="170">
        <v>8.9092608163613978</v>
      </c>
      <c r="BA502" s="170">
        <v>10.656634368537677</v>
      </c>
      <c r="BB502" s="170">
        <v>19.185184008714714</v>
      </c>
      <c r="BC502" s="170">
        <v>19.59371505667869</v>
      </c>
      <c r="BD502" s="170">
        <v>40.754851878312422</v>
      </c>
      <c r="BE502" s="170">
        <v>25.224364581115879</v>
      </c>
    </row>
    <row r="503" spans="1:59" x14ac:dyDescent="0.3">
      <c r="A503" s="170" t="s">
        <v>286</v>
      </c>
      <c r="B503" s="170" t="s">
        <v>287</v>
      </c>
      <c r="C503" s="170" t="s">
        <v>1284</v>
      </c>
      <c r="D503" s="170" t="s">
        <v>1285</v>
      </c>
      <c r="AK503" s="170">
        <v>2200000</v>
      </c>
      <c r="AL503" s="170">
        <v>10200000</v>
      </c>
      <c r="AM503" s="170">
        <v>458500000</v>
      </c>
      <c r="AN503" s="170">
        <v>2689900000</v>
      </c>
      <c r="AO503" s="170">
        <v>3775200000</v>
      </c>
      <c r="AP503" s="170">
        <v>7819600000</v>
      </c>
      <c r="AQ503" s="170">
        <v>10940400000</v>
      </c>
      <c r="AR503" s="170">
        <v>37915700000</v>
      </c>
      <c r="AS503" s="170">
        <v>26100000000</v>
      </c>
      <c r="AT503" s="170">
        <v>139380000000</v>
      </c>
      <c r="AU503" s="170">
        <v>146940000000</v>
      </c>
      <c r="AV503" s="170">
        <v>573483000000</v>
      </c>
      <c r="AW503" s="170">
        <v>322974000000</v>
      </c>
      <c r="AX503" s="170">
        <v>846797000000</v>
      </c>
      <c r="AY503" s="170">
        <v>975426000000</v>
      </c>
      <c r="AZ503" s="170">
        <v>277945000000</v>
      </c>
      <c r="BA503" s="170">
        <v>1637598914000</v>
      </c>
      <c r="BB503" s="170">
        <v>-3468775000000</v>
      </c>
      <c r="BC503" s="170">
        <v>-398928311463</v>
      </c>
      <c r="BD503" s="170">
        <v>14891400000000</v>
      </c>
      <c r="BE503" s="170">
        <v>7666200000000</v>
      </c>
    </row>
    <row r="504" spans="1:59" x14ac:dyDescent="0.3">
      <c r="A504" s="170" t="s">
        <v>286</v>
      </c>
      <c r="B504" s="170" t="s">
        <v>287</v>
      </c>
      <c r="C504" s="170" t="s">
        <v>1286</v>
      </c>
      <c r="D504" s="170" t="s">
        <v>1287</v>
      </c>
      <c r="AK504" s="170">
        <v>2.3796646836127637</v>
      </c>
      <c r="AL504" s="170">
        <v>1.0351966873706004</v>
      </c>
      <c r="AM504" s="170">
        <v>2.5768271024885911</v>
      </c>
      <c r="AN504" s="170">
        <v>2.2156856607683855</v>
      </c>
      <c r="AO504" s="170">
        <v>1.967898114671037</v>
      </c>
      <c r="AP504" s="170">
        <v>2.1316680392366929</v>
      </c>
      <c r="AQ504" s="170">
        <v>1.5581039735752951</v>
      </c>
      <c r="AR504" s="170">
        <v>1.2529709800887534</v>
      </c>
      <c r="AS504" s="170">
        <v>0.28575182289955986</v>
      </c>
      <c r="AT504" s="170">
        <v>0.81161344420375925</v>
      </c>
      <c r="AU504" s="170">
        <v>0.56216356840345394</v>
      </c>
      <c r="AV504" s="170">
        <v>1.5684018509604867</v>
      </c>
      <c r="AW504" s="170">
        <v>0.64605395284826717</v>
      </c>
      <c r="AX504" s="170">
        <v>1.3014211483222704</v>
      </c>
      <c r="AY504" s="170">
        <v>1.230557482937414</v>
      </c>
      <c r="AZ504" s="170">
        <v>0.28605376610785954</v>
      </c>
      <c r="BA504" s="170">
        <v>1.2617218739694953</v>
      </c>
      <c r="BB504" s="170">
        <v>-2.5238063709690324</v>
      </c>
      <c r="BC504" s="170">
        <v>-0.24254485087073444</v>
      </c>
      <c r="BD504" s="170">
        <v>5.0112785231545409</v>
      </c>
      <c r="BE504" s="170">
        <v>1.4454832654700478</v>
      </c>
    </row>
    <row r="505" spans="1:59" x14ac:dyDescent="0.3">
      <c r="A505" s="170" t="s">
        <v>286</v>
      </c>
      <c r="B505" s="170" t="s">
        <v>287</v>
      </c>
      <c r="C505" s="170" t="s">
        <v>1288</v>
      </c>
      <c r="D505" s="170" t="s">
        <v>1289</v>
      </c>
      <c r="AK505" s="170">
        <v>2500000</v>
      </c>
      <c r="AL505" s="170">
        <v>38200000</v>
      </c>
      <c r="AM505" s="170">
        <v>451700000</v>
      </c>
      <c r="AN505" s="170">
        <v>431200000</v>
      </c>
      <c r="AO505" s="170">
        <v>95800000</v>
      </c>
      <c r="AP505" s="170">
        <v>1707900000</v>
      </c>
      <c r="AQ505" s="170">
        <v>-2907000000</v>
      </c>
      <c r="AR505" s="170">
        <v>-24431900000</v>
      </c>
      <c r="AS505" s="170">
        <v>-50220000000</v>
      </c>
      <c r="AT505" s="170">
        <v>-15280000000</v>
      </c>
      <c r="AU505" s="170">
        <v>-22970000000</v>
      </c>
      <c r="AV505" s="170">
        <v>-115021700000</v>
      </c>
      <c r="AW505" s="170">
        <v>236108000000</v>
      </c>
      <c r="AX505" s="170">
        <v>198212000000</v>
      </c>
      <c r="AY505" s="170">
        <v>15688000000</v>
      </c>
      <c r="AZ505" s="170">
        <v>3091366000000</v>
      </c>
      <c r="BA505" s="170">
        <v>3012421670000</v>
      </c>
      <c r="BB505" s="170">
        <v>13137676975625.699</v>
      </c>
      <c r="BC505" s="170">
        <v>4628210493338</v>
      </c>
      <c r="BD505" s="170">
        <v>9116500000000</v>
      </c>
      <c r="BE505" s="170">
        <v>-3746900000000</v>
      </c>
    </row>
    <row r="506" spans="1:59" x14ac:dyDescent="0.3">
      <c r="A506" s="170" t="s">
        <v>286</v>
      </c>
      <c r="B506" s="170" t="s">
        <v>287</v>
      </c>
      <c r="C506" s="170" t="s">
        <v>1290</v>
      </c>
      <c r="D506" s="170" t="s">
        <v>1291</v>
      </c>
      <c r="AK506" s="170">
        <v>2.7041644131963221</v>
      </c>
      <c r="AL506" s="170">
        <v>3.8769130840742094</v>
      </c>
      <c r="AM506" s="170">
        <v>2.5386102556032641</v>
      </c>
      <c r="AN506" s="170">
        <v>0.35518184948263054</v>
      </c>
      <c r="AO506" s="170">
        <v>4.9937656120334115E-2</v>
      </c>
      <c r="AP506" s="170">
        <v>0.46558338587809456</v>
      </c>
      <c r="AQ506" s="170">
        <v>-0.41400755467655503</v>
      </c>
      <c r="AR506" s="170">
        <v>-0.80738221075782379</v>
      </c>
      <c r="AS506" s="170">
        <v>-0.54982592130329111</v>
      </c>
      <c r="AT506" s="170">
        <v>-8.8975846085761534E-2</v>
      </c>
      <c r="AU506" s="170">
        <v>-8.7878706725379993E-2</v>
      </c>
      <c r="AV506" s="170">
        <v>-0.31456947665514373</v>
      </c>
      <c r="AW506" s="170">
        <v>0.47229345612680484</v>
      </c>
      <c r="AX506" s="170">
        <v>0.30462706959431113</v>
      </c>
      <c r="AY506" s="170">
        <v>1.9791338135668059E-2</v>
      </c>
      <c r="AZ506" s="170">
        <v>3.1815534969788604</v>
      </c>
      <c r="BA506" s="170">
        <v>2.3209824348104791</v>
      </c>
      <c r="BB506" s="170">
        <v>9.5586922907416341</v>
      </c>
      <c r="BC506" s="170">
        <v>2.8139106492298884</v>
      </c>
      <c r="BD506" s="170">
        <v>3.0678996371287028</v>
      </c>
      <c r="BE506" s="170">
        <v>-0.70648838373506073</v>
      </c>
    </row>
    <row r="507" spans="1:59" x14ac:dyDescent="0.3">
      <c r="A507" s="170" t="s">
        <v>286</v>
      </c>
      <c r="B507" s="170" t="s">
        <v>287</v>
      </c>
      <c r="C507" s="170" t="s">
        <v>1292</v>
      </c>
      <c r="D507" s="170" t="s">
        <v>1293</v>
      </c>
      <c r="AK507" s="170">
        <v>900000</v>
      </c>
      <c r="AL507" s="170">
        <v>12100000</v>
      </c>
      <c r="AM507" s="170">
        <v>92400000</v>
      </c>
      <c r="AN507" s="170">
        <v>943700000</v>
      </c>
      <c r="AO507" s="170">
        <v>4333700000</v>
      </c>
      <c r="AP507" s="170">
        <v>5199400000</v>
      </c>
      <c r="AQ507" s="170">
        <v>14205400000</v>
      </c>
      <c r="AR507" s="170">
        <v>66461200000</v>
      </c>
      <c r="AS507" s="170">
        <v>172560000000</v>
      </c>
      <c r="AT507" s="170">
        <v>321300000000</v>
      </c>
      <c r="AU507" s="170">
        <v>402890000000</v>
      </c>
      <c r="AV507" s="170">
        <v>399202700000</v>
      </c>
      <c r="AW507" s="170">
        <v>1179919000000</v>
      </c>
      <c r="AX507" s="170">
        <v>1522477000000</v>
      </c>
      <c r="AY507" s="170">
        <v>2546025000000</v>
      </c>
      <c r="AZ507" s="170">
        <v>2856200089000</v>
      </c>
      <c r="BA507" s="170">
        <v>3075050050000</v>
      </c>
      <c r="BB507" s="170">
        <v>6182201830000</v>
      </c>
      <c r="BC507" s="170">
        <v>4619292487700</v>
      </c>
      <c r="BD507" s="170">
        <v>12843100000000</v>
      </c>
      <c r="BE507" s="170">
        <v>23293600000000</v>
      </c>
    </row>
    <row r="508" spans="1:59" x14ac:dyDescent="0.3">
      <c r="A508" s="170" t="s">
        <v>286</v>
      </c>
      <c r="B508" s="170" t="s">
        <v>287</v>
      </c>
      <c r="C508" s="170" t="s">
        <v>1294</v>
      </c>
      <c r="D508" s="170" t="s">
        <v>1295</v>
      </c>
      <c r="AK508" s="170">
        <v>3.050847457627119</v>
      </c>
      <c r="AL508" s="170">
        <v>3.2309746328437914</v>
      </c>
      <c r="AM508" s="170">
        <v>1.5563415866599293</v>
      </c>
      <c r="AN508" s="170">
        <v>2.588798788583718</v>
      </c>
      <c r="AO508" s="170">
        <v>7.3988899189548638</v>
      </c>
      <c r="AP508" s="170">
        <v>4.4516859281380734</v>
      </c>
      <c r="AQ508" s="170">
        <v>6.9506850427720535</v>
      </c>
      <c r="AR508" s="170">
        <v>7.6494220163793205</v>
      </c>
      <c r="AS508" s="170">
        <v>6.5868126331218653</v>
      </c>
      <c r="AT508" s="170">
        <v>6.5701893760467218</v>
      </c>
      <c r="AU508" s="170">
        <v>5.7883001313139149</v>
      </c>
      <c r="AV508" s="170">
        <v>3.713646454187927</v>
      </c>
      <c r="AW508" s="170">
        <v>7.4971175416509359</v>
      </c>
      <c r="AX508" s="170">
        <v>6.9270459344928605</v>
      </c>
      <c r="AY508" s="170">
        <v>8.645437583202181</v>
      </c>
      <c r="AZ508" s="170">
        <v>7.684773433509509</v>
      </c>
      <c r="BA508" s="170">
        <v>6.0918685707803695</v>
      </c>
      <c r="BB508" s="170">
        <v>12.759313120803453</v>
      </c>
      <c r="BC508" s="170">
        <v>8.9363213566517476</v>
      </c>
      <c r="BD508" s="170">
        <v>14.895144473541984</v>
      </c>
      <c r="BE508" s="170">
        <v>14.647645552523098</v>
      </c>
    </row>
    <row r="509" spans="1:59" x14ac:dyDescent="0.3">
      <c r="A509" s="170" t="s">
        <v>286</v>
      </c>
      <c r="B509" s="170" t="s">
        <v>287</v>
      </c>
      <c r="C509" s="170" t="s">
        <v>1296</v>
      </c>
      <c r="D509" s="170" t="s">
        <v>1297</v>
      </c>
      <c r="AK509" s="170">
        <v>9200000</v>
      </c>
      <c r="AL509" s="170">
        <v>100100000</v>
      </c>
      <c r="AM509" s="170">
        <v>1440800000</v>
      </c>
      <c r="AN509" s="170">
        <v>11365300000</v>
      </c>
      <c r="AO509" s="170">
        <v>18173400000</v>
      </c>
      <c r="AP509" s="170">
        <v>35536100000</v>
      </c>
      <c r="AQ509" s="170">
        <v>70012600000</v>
      </c>
      <c r="AR509" s="170">
        <v>297858500000</v>
      </c>
      <c r="AS509" s="170">
        <v>928750000000</v>
      </c>
      <c r="AT509" s="170">
        <v>1863390000000</v>
      </c>
      <c r="AU509" s="170">
        <v>2845620000000</v>
      </c>
      <c r="AV509" s="170">
        <v>3882816000000</v>
      </c>
      <c r="AW509" s="170">
        <v>5374216000000</v>
      </c>
      <c r="AX509" s="170">
        <v>7345460000000</v>
      </c>
      <c r="AY509" s="170">
        <v>9287741000000</v>
      </c>
      <c r="AZ509" s="170">
        <v>11256686426000</v>
      </c>
      <c r="BA509" s="170">
        <v>14496528000000</v>
      </c>
      <c r="BB509" s="170">
        <v>15799407000000</v>
      </c>
      <c r="BC509" s="170">
        <v>19249445327000</v>
      </c>
      <c r="BD509" s="170">
        <v>28801900000000</v>
      </c>
      <c r="BE509" s="170">
        <v>55435700000000</v>
      </c>
    </row>
    <row r="510" spans="1:59" x14ac:dyDescent="0.3">
      <c r="A510" s="170" t="s">
        <v>286</v>
      </c>
      <c r="B510" s="170" t="s">
        <v>287</v>
      </c>
      <c r="C510" s="170" t="s">
        <v>1298</v>
      </c>
      <c r="D510" s="170" t="s">
        <v>1299</v>
      </c>
      <c r="AK510" s="170">
        <v>31.186440677966104</v>
      </c>
      <c r="AL510" s="170">
        <v>26.728971962616821</v>
      </c>
      <c r="AM510" s="170">
        <v>24.268148896749199</v>
      </c>
      <c r="AN510" s="170">
        <v>31.177784117718062</v>
      </c>
      <c r="AO510" s="170">
        <v>31.027294471960293</v>
      </c>
      <c r="AP510" s="170">
        <v>30.42573302898553</v>
      </c>
      <c r="AQ510" s="170">
        <v>34.257080520476912</v>
      </c>
      <c r="AR510" s="170">
        <v>34.282338682806198</v>
      </c>
      <c r="AS510" s="170">
        <v>35.451450121765951</v>
      </c>
      <c r="AT510" s="170">
        <v>38.104031065769369</v>
      </c>
      <c r="AU510" s="170">
        <v>40.882877757376711</v>
      </c>
      <c r="AV510" s="170">
        <v>36.120511886979095</v>
      </c>
      <c r="AW510" s="170">
        <v>34.147368629728923</v>
      </c>
      <c r="AX510" s="170">
        <v>33.42076026762961</v>
      </c>
      <c r="AY510" s="170">
        <v>31.538019109964676</v>
      </c>
      <c r="AZ510" s="170">
        <v>30.286773370334391</v>
      </c>
      <c r="BA510" s="170">
        <v>28.718538518954389</v>
      </c>
      <c r="BB510" s="170">
        <v>32.608055605330172</v>
      </c>
      <c r="BC510" s="170">
        <v>37.239302303851439</v>
      </c>
      <c r="BD510" s="170">
        <v>33.403809174771581</v>
      </c>
      <c r="BE510" s="170">
        <v>34.859467173644468</v>
      </c>
    </row>
    <row r="511" spans="1:59" x14ac:dyDescent="0.3">
      <c r="A511" s="170" t="s">
        <v>286</v>
      </c>
      <c r="B511" s="170" t="s">
        <v>287</v>
      </c>
      <c r="C511" s="170" t="s">
        <v>1300</v>
      </c>
      <c r="D511" s="170" t="s">
        <v>1301</v>
      </c>
      <c r="AK511" s="170">
        <v>29100000</v>
      </c>
      <c r="AL511" s="170">
        <v>374300000</v>
      </c>
      <c r="AM511" s="170">
        <v>5937000000</v>
      </c>
      <c r="AN511" s="170">
        <v>36453200000</v>
      </c>
      <c r="AO511" s="170">
        <v>58572300000</v>
      </c>
      <c r="AP511" s="170">
        <v>116759900000</v>
      </c>
      <c r="AQ511" s="170">
        <v>204374100000</v>
      </c>
      <c r="AR511" s="170">
        <v>868839500000</v>
      </c>
      <c r="AS511" s="170">
        <v>2619690000000</v>
      </c>
      <c r="AT511" s="170">
        <v>4890270000000</v>
      </c>
      <c r="AU511" s="170">
        <v>6944350000000</v>
      </c>
      <c r="AV511" s="170">
        <v>10721886400000</v>
      </c>
      <c r="AW511" s="170">
        <v>15715298000000</v>
      </c>
      <c r="AX511" s="170">
        <v>21978734000000</v>
      </c>
      <c r="AY511" s="170">
        <v>29449348000000</v>
      </c>
      <c r="AZ511" s="170">
        <v>37167004515000</v>
      </c>
      <c r="BA511" s="170">
        <v>50477944727000</v>
      </c>
      <c r="BB511" s="170">
        <v>48452465830000</v>
      </c>
      <c r="BC511" s="170">
        <v>51677428331000</v>
      </c>
      <c r="BD511" s="170">
        <v>86223300000000</v>
      </c>
      <c r="BE511" s="170">
        <v>159025740200000</v>
      </c>
    </row>
    <row r="512" spans="1:59" x14ac:dyDescent="0.3">
      <c r="A512" s="170" t="s">
        <v>286</v>
      </c>
      <c r="B512" s="170" t="s">
        <v>287</v>
      </c>
      <c r="C512" s="170" t="s">
        <v>1302</v>
      </c>
      <c r="D512" s="170" t="s">
        <v>1303</v>
      </c>
      <c r="AK512" s="170">
        <v>31.476473769605189</v>
      </c>
      <c r="AL512" s="170">
        <v>37.987658831648602</v>
      </c>
      <c r="AM512" s="170">
        <v>33.366679405615628</v>
      </c>
      <c r="AN512" s="170">
        <v>30.026704535158228</v>
      </c>
      <c r="AO512" s="170">
        <v>30.531976780553716</v>
      </c>
      <c r="AP512" s="170">
        <v>31.829421849515622</v>
      </c>
      <c r="AQ512" s="170">
        <v>29.106440103275443</v>
      </c>
      <c r="AR512" s="170">
        <v>28.711870804305939</v>
      </c>
      <c r="AS512" s="170">
        <v>28.681271759837092</v>
      </c>
      <c r="AT512" s="170">
        <v>28.476172175249808</v>
      </c>
      <c r="AU512" s="170">
        <v>26.567718635106335</v>
      </c>
      <c r="AV512" s="170">
        <v>29.322972913840633</v>
      </c>
      <c r="AW512" s="170">
        <v>31.435751463239971</v>
      </c>
      <c r="AX512" s="170">
        <v>33.778567048477647</v>
      </c>
      <c r="AY512" s="170">
        <v>37.152091034099946</v>
      </c>
      <c r="AZ512" s="170">
        <v>38.251314527923043</v>
      </c>
      <c r="BA512" s="170">
        <v>38.891774091075789</v>
      </c>
      <c r="BB512" s="170">
        <v>35.252976036472056</v>
      </c>
      <c r="BC512" s="170">
        <v>31.419414936881406</v>
      </c>
      <c r="BD512" s="170">
        <v>29.016007325403315</v>
      </c>
      <c r="BE512" s="170">
        <v>29.984744232877759</v>
      </c>
    </row>
    <row r="513" spans="1:57" x14ac:dyDescent="0.3">
      <c r="A513" s="170" t="s">
        <v>286</v>
      </c>
      <c r="B513" s="170" t="s">
        <v>287</v>
      </c>
      <c r="C513" s="170" t="s">
        <v>1304</v>
      </c>
      <c r="D513" s="170" t="s">
        <v>1305</v>
      </c>
      <c r="AK513" s="170">
        <v>1000000</v>
      </c>
      <c r="AL513" s="170">
        <v>43700000</v>
      </c>
      <c r="AM513" s="170">
        <v>37400000</v>
      </c>
      <c r="AN513" s="170">
        <v>731100000</v>
      </c>
      <c r="AO513" s="170">
        <v>1031800000</v>
      </c>
      <c r="AV513" s="170">
        <v>250090000000</v>
      </c>
      <c r="AW513" s="170">
        <v>288102000000</v>
      </c>
      <c r="AX513" s="170">
        <v>490454000000</v>
      </c>
      <c r="AY513" s="170">
        <v>606211000000</v>
      </c>
      <c r="AZ513" s="170">
        <v>4420411000000</v>
      </c>
      <c r="BA513" s="170">
        <v>8139148000000</v>
      </c>
      <c r="BB513" s="170">
        <v>5637208000000</v>
      </c>
      <c r="BC513" s="170">
        <v>1655547539000</v>
      </c>
      <c r="BD513" s="170">
        <v>7125500000000</v>
      </c>
      <c r="BE513" s="170">
        <v>10989100000000</v>
      </c>
    </row>
    <row r="514" spans="1:57" x14ac:dyDescent="0.3">
      <c r="A514" s="170" t="s">
        <v>286</v>
      </c>
      <c r="B514" s="170" t="s">
        <v>287</v>
      </c>
      <c r="C514" s="170" t="s">
        <v>1306</v>
      </c>
      <c r="D514" s="170" t="s">
        <v>1307</v>
      </c>
      <c r="AK514" s="170">
        <v>5.2910052910052912</v>
      </c>
      <c r="AL514" s="170">
        <v>16.653963414634145</v>
      </c>
      <c r="AM514" s="170">
        <v>0.84926654253145006</v>
      </c>
      <c r="AN514" s="170">
        <v>3.0280564276306525</v>
      </c>
      <c r="AO514" s="170">
        <v>2.8609217169966699</v>
      </c>
      <c r="AV514" s="170">
        <v>3.8667972534715362</v>
      </c>
      <c r="AW514" s="170">
        <v>3.1369420873988898</v>
      </c>
      <c r="AX514" s="170">
        <v>3.7408404691186967</v>
      </c>
      <c r="AY514" s="170">
        <v>3.4413339281097839</v>
      </c>
      <c r="AZ514" s="170">
        <v>19.174062525402185</v>
      </c>
      <c r="BA514" s="170">
        <v>24.734265195217926</v>
      </c>
      <c r="BB514" s="170">
        <v>21.295902886710468</v>
      </c>
      <c r="BC514" s="170">
        <v>5.9503973210846581</v>
      </c>
      <c r="BD514" s="170">
        <v>15.984198625343215</v>
      </c>
      <c r="BE514" s="170">
        <v>13.685577523413524</v>
      </c>
    </row>
    <row r="515" spans="1:57" x14ac:dyDescent="0.3">
      <c r="A515" s="170" t="s">
        <v>286</v>
      </c>
      <c r="B515" s="170" t="s">
        <v>287</v>
      </c>
      <c r="C515" s="170" t="s">
        <v>1308</v>
      </c>
      <c r="D515" s="170" t="s">
        <v>1309</v>
      </c>
      <c r="AK515" s="170">
        <v>11500000</v>
      </c>
      <c r="AL515" s="170">
        <v>119600000</v>
      </c>
      <c r="AM515" s="170">
        <v>2099200000</v>
      </c>
      <c r="AN515" s="170">
        <v>12095600000</v>
      </c>
      <c r="AO515" s="170">
        <v>21934600000</v>
      </c>
      <c r="AP515" s="170">
        <v>48022100000</v>
      </c>
      <c r="AQ515" s="170">
        <v>77577500000</v>
      </c>
      <c r="AR515" s="170">
        <v>329424700000</v>
      </c>
      <c r="AS515" s="170">
        <v>1016560000000</v>
      </c>
      <c r="AT515" s="170">
        <v>1782420000000</v>
      </c>
      <c r="AU515" s="170">
        <v>2510790000000</v>
      </c>
      <c r="AV515" s="170">
        <v>3701894000000</v>
      </c>
      <c r="AW515" s="170">
        <v>5439910000000</v>
      </c>
      <c r="AX515" s="170">
        <v>7380474000000</v>
      </c>
      <c r="AY515" s="170">
        <v>11286179000000</v>
      </c>
      <c r="AZ515" s="170">
        <v>12708618000000</v>
      </c>
      <c r="BA515" s="170">
        <v>15231464487000</v>
      </c>
      <c r="BB515" s="170">
        <v>13971722000000</v>
      </c>
      <c r="BC515" s="170">
        <v>16701818576900</v>
      </c>
      <c r="BD515" s="170">
        <v>24950000000000</v>
      </c>
      <c r="BE515" s="170">
        <v>46102800000000</v>
      </c>
    </row>
    <row r="516" spans="1:57" x14ac:dyDescent="0.3">
      <c r="A516" s="170" t="s">
        <v>286</v>
      </c>
      <c r="B516" s="170" t="s">
        <v>287</v>
      </c>
      <c r="C516" s="170" t="s">
        <v>1310</v>
      </c>
      <c r="D516" s="170" t="s">
        <v>1311</v>
      </c>
      <c r="AK516" s="170">
        <v>38.983050847457626</v>
      </c>
      <c r="AL516" s="170">
        <v>31.935914552736982</v>
      </c>
      <c r="AM516" s="170">
        <v>35.357924877884457</v>
      </c>
      <c r="AN516" s="170">
        <v>33.181174766549987</v>
      </c>
      <c r="AO516" s="170">
        <v>37.448759908694043</v>
      </c>
      <c r="AP516" s="170">
        <v>41.116149326776039</v>
      </c>
      <c r="AQ516" s="170">
        <v>37.958576942968804</v>
      </c>
      <c r="AR516" s="170">
        <v>37.915483814904825</v>
      </c>
      <c r="AS516" s="170">
        <v>38.803258288863951</v>
      </c>
      <c r="AT516" s="170">
        <v>36.448294265960776</v>
      </c>
      <c r="AU516" s="170">
        <v>36.07239218323032</v>
      </c>
      <c r="AV516" s="170">
        <v>34.437456276922887</v>
      </c>
      <c r="AW516" s="170">
        <v>34.564783418185776</v>
      </c>
      <c r="AX516" s="170">
        <v>33.58006880651088</v>
      </c>
      <c r="AY516" s="170">
        <v>38.324036919255391</v>
      </c>
      <c r="AZ516" s="170">
        <v>34.193280211406353</v>
      </c>
      <c r="BA516" s="170">
        <v>30.174494166464918</v>
      </c>
      <c r="BB516" s="170">
        <v>28.835935923304895</v>
      </c>
      <c r="BC516" s="170">
        <v>32.310752878519082</v>
      </c>
      <c r="BD516" s="170">
        <v>28.936460404020252</v>
      </c>
      <c r="BE516" s="170">
        <v>28.990687286587814</v>
      </c>
    </row>
    <row r="517" spans="1:57" x14ac:dyDescent="0.3">
      <c r="A517" s="170" t="s">
        <v>286</v>
      </c>
      <c r="B517" s="170" t="s">
        <v>287</v>
      </c>
      <c r="C517" s="170" t="s">
        <v>1312</v>
      </c>
      <c r="D517" s="170" t="s">
        <v>1313</v>
      </c>
      <c r="AK517" s="170">
        <v>17.096812559467175</v>
      </c>
      <c r="AL517" s="170">
        <v>15.836445009401235</v>
      </c>
      <c r="AM517" s="170">
        <v>15.321062081247172</v>
      </c>
      <c r="AN517" s="170">
        <v>13.367534251571255</v>
      </c>
      <c r="AO517" s="170">
        <v>15.538479956872584</v>
      </c>
      <c r="AP517" s="170">
        <v>17.729792354149115</v>
      </c>
      <c r="AQ517" s="170">
        <v>14.753319889211511</v>
      </c>
      <c r="AR517" s="170">
        <v>14.703297955970807</v>
      </c>
      <c r="AS517" s="170">
        <v>15.16846220418395</v>
      </c>
      <c r="AT517" s="170">
        <v>13.512394814646351</v>
      </c>
      <c r="AU517" s="170">
        <v>12.658190196266252</v>
      </c>
      <c r="AV517" s="170">
        <v>13.322395364738906</v>
      </c>
      <c r="AW517" s="170">
        <v>14.162227880264714</v>
      </c>
      <c r="AX517" s="170">
        <v>14.642170711190818</v>
      </c>
      <c r="AY517" s="170">
        <v>18.244741747076862</v>
      </c>
      <c r="AZ517" s="170">
        <v>16.872519629215603</v>
      </c>
      <c r="BA517" s="170">
        <v>15.277342346065231</v>
      </c>
      <c r="BB517" s="170">
        <v>13.10289522351891</v>
      </c>
      <c r="BC517" s="170">
        <v>13.004729917977901</v>
      </c>
      <c r="BD517" s="170">
        <v>10.557052724756268</v>
      </c>
      <c r="BE517" s="170">
        <v>11.039078118164598</v>
      </c>
    </row>
    <row r="518" spans="1:57" x14ac:dyDescent="0.3">
      <c r="A518" s="170" t="s">
        <v>286</v>
      </c>
      <c r="B518" s="170" t="s">
        <v>287</v>
      </c>
      <c r="C518" s="170" t="s">
        <v>1314</v>
      </c>
      <c r="D518" s="170" t="s">
        <v>1315</v>
      </c>
      <c r="AK518" s="170">
        <v>100000</v>
      </c>
      <c r="AL518" s="170">
        <v>8300000</v>
      </c>
      <c r="AM518" s="170">
        <v>146600000</v>
      </c>
      <c r="AN518" s="170">
        <v>1065000000</v>
      </c>
      <c r="AO518" s="170">
        <v>2124300000</v>
      </c>
      <c r="AP518" s="170">
        <v>8933800000</v>
      </c>
      <c r="AV518" s="170">
        <v>670110000000</v>
      </c>
      <c r="AW518" s="170">
        <v>799529000000</v>
      </c>
      <c r="AX518" s="170">
        <v>1185141000000</v>
      </c>
      <c r="AY518" s="170">
        <v>1455878000000</v>
      </c>
      <c r="AZ518" s="170">
        <v>1854089000000</v>
      </c>
      <c r="BA518" s="170">
        <v>2465188700000</v>
      </c>
      <c r="BB518" s="170">
        <v>2322541000000</v>
      </c>
      <c r="BC518" s="170">
        <v>3407699845500</v>
      </c>
      <c r="BD518" s="170">
        <v>8170900000000</v>
      </c>
      <c r="BE518" s="170">
        <v>13321900000000</v>
      </c>
    </row>
    <row r="519" spans="1:57" x14ac:dyDescent="0.3">
      <c r="A519" s="170" t="s">
        <v>286</v>
      </c>
      <c r="B519" s="170" t="s">
        <v>287</v>
      </c>
      <c r="C519" s="170" t="s">
        <v>1316</v>
      </c>
      <c r="D519" s="170" t="s">
        <v>1317</v>
      </c>
      <c r="AK519" s="170">
        <v>0.52910052910052907</v>
      </c>
      <c r="AL519" s="170">
        <v>3.163109756097561</v>
      </c>
      <c r="AM519" s="170">
        <v>3.3289431854307647</v>
      </c>
      <c r="AN519" s="170">
        <v>4.4109972581406716</v>
      </c>
      <c r="AO519" s="170">
        <v>5.8901492570420881</v>
      </c>
      <c r="AP519" s="170">
        <v>11.745618959594113</v>
      </c>
      <c r="AV519" s="170">
        <v>10.360988074388464</v>
      </c>
      <c r="AW519" s="170">
        <v>8.7055146100892991</v>
      </c>
      <c r="AX519" s="170">
        <v>9.0394275801844852</v>
      </c>
      <c r="AY519" s="170">
        <v>8.2647169988479519</v>
      </c>
      <c r="AZ519" s="170">
        <v>8.0423332612420921</v>
      </c>
      <c r="BA519" s="170">
        <v>7.4915250419398349</v>
      </c>
      <c r="BB519" s="170">
        <v>8.7739546928911292</v>
      </c>
      <c r="BC519" s="170">
        <v>12.248013152175515</v>
      </c>
      <c r="BD519" s="170">
        <v>18.32928054842704</v>
      </c>
      <c r="BE519" s="170">
        <v>16.590794078601764</v>
      </c>
    </row>
    <row r="520" spans="1:57" x14ac:dyDescent="0.3">
      <c r="A520" s="170" t="s">
        <v>286</v>
      </c>
      <c r="B520" s="170" t="s">
        <v>287</v>
      </c>
      <c r="C520" s="170" t="s">
        <v>1318</v>
      </c>
      <c r="D520" s="170" t="s">
        <v>1319</v>
      </c>
      <c r="AK520" s="170">
        <v>1300000</v>
      </c>
      <c r="AL520" s="170">
        <v>64800000</v>
      </c>
      <c r="AM520" s="170">
        <v>583700000</v>
      </c>
      <c r="AN520" s="170">
        <v>2142800000</v>
      </c>
      <c r="AO520" s="170">
        <v>3169500000</v>
      </c>
      <c r="AP520" s="170">
        <v>8963700000</v>
      </c>
      <c r="AQ520" s="170">
        <v>15203600000</v>
      </c>
      <c r="AR520" s="170">
        <v>58011200000</v>
      </c>
      <c r="AS520" s="170">
        <v>141800000000</v>
      </c>
      <c r="AT520" s="170">
        <v>300000000000</v>
      </c>
      <c r="AU520" s="170">
        <v>523590000000</v>
      </c>
      <c r="AV520" s="170">
        <v>957160000000</v>
      </c>
      <c r="AW520" s="170">
        <v>1094781000000</v>
      </c>
      <c r="AX520" s="170">
        <v>1682267000000</v>
      </c>
      <c r="AY520" s="170">
        <v>2068737000000</v>
      </c>
      <c r="AZ520" s="170">
        <v>6281330000000</v>
      </c>
      <c r="BA520" s="170">
        <v>10612551100000</v>
      </c>
      <c r="BB520" s="170">
        <v>7969517000000</v>
      </c>
      <c r="BC520" s="170">
        <v>5776215062500</v>
      </c>
      <c r="BD520" s="170">
        <v>15146900000000</v>
      </c>
      <c r="BE520" s="170">
        <v>25475000000000</v>
      </c>
    </row>
    <row r="521" spans="1:57" x14ac:dyDescent="0.3">
      <c r="A521" s="170" t="s">
        <v>286</v>
      </c>
      <c r="B521" s="170" t="s">
        <v>287</v>
      </c>
      <c r="C521" s="170" t="s">
        <v>1320</v>
      </c>
      <c r="D521" s="170" t="s">
        <v>1321</v>
      </c>
      <c r="AK521" s="170">
        <v>4.406779661016949</v>
      </c>
      <c r="AL521" s="170">
        <v>17.303070761014684</v>
      </c>
      <c r="AM521" s="170">
        <v>9.8315647633484922</v>
      </c>
      <c r="AN521" s="170">
        <v>5.8782219393633479</v>
      </c>
      <c r="AO521" s="170">
        <v>5.4112609544101904</v>
      </c>
      <c r="AP521" s="170">
        <v>7.6746503738991514</v>
      </c>
      <c r="AQ521" s="170">
        <v>7.4391030957445192</v>
      </c>
      <c r="AR521" s="170">
        <v>6.6768603407188554</v>
      </c>
      <c r="AS521" s="170">
        <v>5.4126682393178056</v>
      </c>
      <c r="AT521" s="170">
        <v>6.134630603218227</v>
      </c>
      <c r="AU521" s="170">
        <v>7.5223908902049015</v>
      </c>
      <c r="AV521" s="170">
        <v>8.904132762855852</v>
      </c>
      <c r="AW521" s="170">
        <v>6.9561570238009161</v>
      </c>
      <c r="AX521" s="170">
        <v>7.6540668811952495</v>
      </c>
      <c r="AY521" s="170">
        <v>7.0247293760119911</v>
      </c>
      <c r="AZ521" s="170">
        <v>16.900285836769431</v>
      </c>
      <c r="BA521" s="170">
        <v>21.0241347134791</v>
      </c>
      <c r="BB521" s="170">
        <v>16.448114380724803</v>
      </c>
      <c r="BC521" s="170">
        <v>11.174463223768177</v>
      </c>
      <c r="BD521" s="170">
        <v>17.567040965677531</v>
      </c>
      <c r="BE521" s="170">
        <v>16.019368858850754</v>
      </c>
    </row>
    <row r="522" spans="1:57" x14ac:dyDescent="0.3">
      <c r="A522" s="170" t="s">
        <v>286</v>
      </c>
      <c r="B522" s="170" t="s">
        <v>287</v>
      </c>
      <c r="C522" s="170" t="s">
        <v>1322</v>
      </c>
      <c r="D522" s="170" t="s">
        <v>1323</v>
      </c>
      <c r="AK522" s="170">
        <v>2700000</v>
      </c>
      <c r="AL522" s="170">
        <v>30900000</v>
      </c>
      <c r="AM522" s="170">
        <v>483600000</v>
      </c>
      <c r="AN522" s="170">
        <v>3972000000</v>
      </c>
      <c r="AO522" s="170">
        <v>6438000000</v>
      </c>
      <c r="AP522" s="170">
        <v>7833400000</v>
      </c>
      <c r="AQ522" s="170">
        <v>6237800000</v>
      </c>
      <c r="AR522" s="170">
        <v>23931100000</v>
      </c>
      <c r="AS522" s="170">
        <v>73100000000</v>
      </c>
      <c r="AT522" s="170">
        <v>154540000000</v>
      </c>
      <c r="AU522" s="170">
        <v>220360000000</v>
      </c>
      <c r="AV522" s="170">
        <v>1120728400000</v>
      </c>
      <c r="AW522" s="170">
        <v>1496166000000</v>
      </c>
      <c r="AX522" s="170">
        <v>2291537000000</v>
      </c>
      <c r="AY522" s="170">
        <v>2393198000000</v>
      </c>
      <c r="AZ522" s="170">
        <v>1780224000000</v>
      </c>
      <c r="BA522" s="170">
        <v>3523693200000</v>
      </c>
      <c r="BB522" s="170">
        <v>1648183000000</v>
      </c>
      <c r="BC522" s="170">
        <v>1809114752500</v>
      </c>
      <c r="BD522" s="170">
        <v>1662000000000</v>
      </c>
      <c r="BE522" s="170">
        <v>3227540200000</v>
      </c>
    </row>
    <row r="523" spans="1:57" x14ac:dyDescent="0.3">
      <c r="A523" s="170" t="s">
        <v>286</v>
      </c>
      <c r="B523" s="170" t="s">
        <v>287</v>
      </c>
      <c r="C523" s="170" t="s">
        <v>1324</v>
      </c>
      <c r="D523" s="170" t="s">
        <v>1325</v>
      </c>
      <c r="AK523" s="170">
        <v>9.1525423728813564</v>
      </c>
      <c r="AL523" s="170">
        <v>8.2510013351134859</v>
      </c>
      <c r="AM523" s="170">
        <v>8.1455280444669036</v>
      </c>
      <c r="AN523" s="170">
        <v>10.896162751143933</v>
      </c>
      <c r="AO523" s="170">
        <v>10.991543784348574</v>
      </c>
      <c r="AP523" s="170">
        <v>6.7068962860093047</v>
      </c>
      <c r="AQ523" s="170">
        <v>3.0521479972266548</v>
      </c>
      <c r="AR523" s="170">
        <v>2.754375232709839</v>
      </c>
      <c r="AS523" s="170">
        <v>2.7903106367710264</v>
      </c>
      <c r="AT523" s="170">
        <v>3.1601527114044825</v>
      </c>
      <c r="AU523" s="170">
        <v>3.1659009082785232</v>
      </c>
      <c r="AV523" s="170">
        <v>10.425753755592607</v>
      </c>
      <c r="AW523" s="170">
        <v>9.5065274513095499</v>
      </c>
      <c r="AX523" s="170">
        <v>10.426155573837875</v>
      </c>
      <c r="AY523" s="170">
        <v>8.126488912420065</v>
      </c>
      <c r="AZ523" s="170">
        <v>4.7897968190617313</v>
      </c>
      <c r="BA523" s="170">
        <v>6.9806590166402351</v>
      </c>
      <c r="BB523" s="170">
        <v>3.4016493727745538</v>
      </c>
      <c r="BC523" s="170">
        <v>3.49984999703908</v>
      </c>
      <c r="BD523" s="170">
        <v>1.9275509896385434</v>
      </c>
      <c r="BE523" s="170">
        <v>2.0295645523285155</v>
      </c>
    </row>
    <row r="524" spans="1:57" x14ac:dyDescent="0.3">
      <c r="A524" s="170" t="s">
        <v>286</v>
      </c>
      <c r="B524" s="170" t="s">
        <v>287</v>
      </c>
      <c r="C524" s="170" t="s">
        <v>1326</v>
      </c>
      <c r="D524" s="170" t="s">
        <v>1327</v>
      </c>
      <c r="AK524" s="170">
        <v>18900000</v>
      </c>
      <c r="AL524" s="170">
        <v>262400000</v>
      </c>
      <c r="AM524" s="170">
        <v>4403800000</v>
      </c>
      <c r="AN524" s="170">
        <v>24144200000</v>
      </c>
      <c r="AO524" s="170">
        <v>36065300000</v>
      </c>
      <c r="AP524" s="170">
        <v>76060700000</v>
      </c>
      <c r="AQ524" s="170">
        <v>120156100000</v>
      </c>
      <c r="AR524" s="170">
        <v>504519800000</v>
      </c>
      <c r="AS524" s="170">
        <v>1518470000000</v>
      </c>
      <c r="AT524" s="170">
        <v>2705580000000</v>
      </c>
      <c r="AU524" s="170">
        <v>3711910000000</v>
      </c>
      <c r="AV524" s="170">
        <v>6467626400000</v>
      </c>
      <c r="AW524" s="170">
        <v>9184167000000</v>
      </c>
      <c r="AX524" s="170">
        <v>13110797000000</v>
      </c>
      <c r="AY524" s="170">
        <v>17615582000000</v>
      </c>
      <c r="AZ524" s="170">
        <v>23054118000000</v>
      </c>
      <c r="BA524" s="170">
        <v>32906366677000</v>
      </c>
      <c r="BB524" s="170">
        <v>26470857000000</v>
      </c>
      <c r="BC524" s="170">
        <v>27822470495100</v>
      </c>
      <c r="BD524" s="170">
        <v>44578400000000</v>
      </c>
      <c r="BE524" s="170">
        <v>80296940200000</v>
      </c>
    </row>
    <row r="525" spans="1:57" x14ac:dyDescent="0.3">
      <c r="A525" s="170" t="s">
        <v>286</v>
      </c>
      <c r="B525" s="170" t="s">
        <v>287</v>
      </c>
      <c r="C525" s="170" t="s">
        <v>1328</v>
      </c>
      <c r="D525" s="170" t="s">
        <v>1329</v>
      </c>
      <c r="AK525" s="170">
        <v>20.443482963764197</v>
      </c>
      <c r="AL525" s="170">
        <v>26.63094223196525</v>
      </c>
      <c r="AM525" s="170">
        <v>24.749904457882788</v>
      </c>
      <c r="AN525" s="170">
        <v>19.887712454263749</v>
      </c>
      <c r="AO525" s="170">
        <v>18.799755211656429</v>
      </c>
      <c r="AP525" s="170">
        <v>20.734585302569229</v>
      </c>
      <c r="AQ525" s="170">
        <v>17.112326501710221</v>
      </c>
      <c r="AR525" s="170">
        <v>16.672477846385057</v>
      </c>
      <c r="AS525" s="170">
        <v>16.624734502616654</v>
      </c>
      <c r="AT525" s="170">
        <v>15.754664244287611</v>
      </c>
      <c r="AU525" s="170">
        <v>14.201038323073803</v>
      </c>
      <c r="AV525" s="170">
        <v>17.688121909596113</v>
      </c>
      <c r="AW525" s="170">
        <v>18.371346900891748</v>
      </c>
      <c r="AX525" s="170">
        <v>20.149656277903887</v>
      </c>
      <c r="AY525" s="170">
        <v>22.223096622806466</v>
      </c>
      <c r="AZ525" s="170">
        <v>23.726698728867202</v>
      </c>
      <c r="BA525" s="170">
        <v>25.353389205552318</v>
      </c>
      <c r="BB525" s="170">
        <v>19.259628411070253</v>
      </c>
      <c r="BC525" s="170">
        <v>16.915813601550621</v>
      </c>
      <c r="BD525" s="170">
        <v>15.001596795237008</v>
      </c>
      <c r="BE525" s="170">
        <v>15.140210707723403</v>
      </c>
    </row>
    <row r="526" spans="1:57" x14ac:dyDescent="0.3">
      <c r="A526" s="170" t="s">
        <v>286</v>
      </c>
      <c r="B526" s="170" t="s">
        <v>287</v>
      </c>
      <c r="C526" s="170" t="s">
        <v>1330</v>
      </c>
      <c r="D526" s="170" t="s">
        <v>1331</v>
      </c>
      <c r="AK526" s="170">
        <v>3400000</v>
      </c>
      <c r="AL526" s="170">
        <v>47100000</v>
      </c>
      <c r="AM526" s="170">
        <v>1237300000</v>
      </c>
      <c r="AN526" s="170">
        <v>5933800000</v>
      </c>
      <c r="AO526" s="170">
        <v>4523200000</v>
      </c>
      <c r="AP526" s="170">
        <v>11241500000</v>
      </c>
      <c r="AQ526" s="170">
        <v>21137200000</v>
      </c>
      <c r="AR526" s="170">
        <v>93152800000</v>
      </c>
      <c r="AS526" s="170">
        <v>287010000000</v>
      </c>
      <c r="AT526" s="170">
        <v>468620000000</v>
      </c>
      <c r="AU526" s="170">
        <v>457170000000</v>
      </c>
      <c r="AV526" s="170">
        <v>687844000000</v>
      </c>
      <c r="AW526" s="170">
        <v>1153310000000</v>
      </c>
      <c r="AX526" s="170">
        <v>1756519000000</v>
      </c>
      <c r="AY526" s="170">
        <v>1867468000000</v>
      </c>
      <c r="AZ526" s="170">
        <v>2283946000000</v>
      </c>
      <c r="BA526" s="170">
        <v>3538657890000</v>
      </c>
      <c r="BB526" s="170">
        <v>2881435000000</v>
      </c>
      <c r="BC526" s="170">
        <v>3535322103200</v>
      </c>
      <c r="BD526" s="170">
        <v>2819500000000</v>
      </c>
      <c r="BE526" s="170">
        <v>5491600000000</v>
      </c>
    </row>
    <row r="527" spans="1:57" x14ac:dyDescent="0.3">
      <c r="A527" s="170" t="s">
        <v>286</v>
      </c>
      <c r="B527" s="170" t="s">
        <v>287</v>
      </c>
      <c r="C527" s="170" t="s">
        <v>1332</v>
      </c>
      <c r="D527" s="170" t="s">
        <v>1333</v>
      </c>
      <c r="AK527" s="170">
        <v>11.525423728813559</v>
      </c>
      <c r="AL527" s="170">
        <v>12.576769025367158</v>
      </c>
      <c r="AM527" s="170">
        <v>20.840491830891022</v>
      </c>
      <c r="AN527" s="170">
        <v>16.277857636640952</v>
      </c>
      <c r="AO527" s="170">
        <v>7.7224216907992345</v>
      </c>
      <c r="AP527" s="170">
        <v>9.6248850561918964</v>
      </c>
      <c r="AQ527" s="170">
        <v>10.342406400811061</v>
      </c>
      <c r="AR527" s="170">
        <v>10.721519912480959</v>
      </c>
      <c r="AS527" s="170">
        <v>10.955500080159403</v>
      </c>
      <c r="AT527" s="170">
        <v>9.5827019776004185</v>
      </c>
      <c r="AU527" s="170">
        <v>6.5681381295956287</v>
      </c>
      <c r="AV527" s="170">
        <v>6.3987779432214271</v>
      </c>
      <c r="AW527" s="170">
        <v>7.3280459353238996</v>
      </c>
      <c r="AX527" s="170">
        <v>7.991902536333531</v>
      </c>
      <c r="AY527" s="170">
        <v>6.3412880991456921</v>
      </c>
      <c r="AZ527" s="170">
        <v>6.1450903289185881</v>
      </c>
      <c r="BA527" s="170">
        <v>7.0103050136809895</v>
      </c>
      <c r="BB527" s="170">
        <v>5.9469315970621262</v>
      </c>
      <c r="BC527" s="170">
        <v>6.8393102401704695</v>
      </c>
      <c r="BD527" s="170">
        <v>3.2699939923501042</v>
      </c>
      <c r="BE527" s="170">
        <v>3.4532665760653503</v>
      </c>
    </row>
    <row r="528" spans="1:57" x14ac:dyDescent="0.3">
      <c r="A528" s="170" t="s">
        <v>286</v>
      </c>
      <c r="B528" s="170" t="s">
        <v>287</v>
      </c>
      <c r="C528" s="170" t="s">
        <v>1334</v>
      </c>
      <c r="D528" s="170" t="s">
        <v>1335</v>
      </c>
      <c r="AK528" s="170">
        <v>17.989417989417987</v>
      </c>
      <c r="AL528" s="170">
        <v>17.949695121951219</v>
      </c>
      <c r="AM528" s="170">
        <v>28.096189654389391</v>
      </c>
      <c r="AN528" s="170">
        <v>24.576502845403866</v>
      </c>
      <c r="AO528" s="170">
        <v>12.54169520286813</v>
      </c>
      <c r="AP528" s="170">
        <v>14.779643100839198</v>
      </c>
      <c r="AQ528" s="170">
        <v>17.591449789066058</v>
      </c>
      <c r="AR528" s="170">
        <v>18.463655935802716</v>
      </c>
      <c r="AS528" s="170">
        <v>18.901262454971121</v>
      </c>
      <c r="AT528" s="170">
        <v>17.320500595066495</v>
      </c>
      <c r="AU528" s="170">
        <v>12.316300772378641</v>
      </c>
      <c r="AV528" s="170">
        <v>10.635184493649788</v>
      </c>
      <c r="AW528" s="170">
        <v>12.557589599579364</v>
      </c>
      <c r="AX528" s="170">
        <v>13.397499785863515</v>
      </c>
      <c r="AY528" s="170">
        <v>10.601227935585666</v>
      </c>
      <c r="AZ528" s="170">
        <v>9.9068895196944862</v>
      </c>
      <c r="BA528" s="170">
        <v>10.753718041054212</v>
      </c>
      <c r="BB528" s="170">
        <v>10.885310588924265</v>
      </c>
      <c r="BC528" s="170">
        <v>12.706715256729733</v>
      </c>
      <c r="BD528" s="170">
        <v>6.3248120165820225</v>
      </c>
      <c r="BE528" s="170">
        <v>6.839114898178897</v>
      </c>
    </row>
    <row r="529" spans="1:60" x14ac:dyDescent="0.3">
      <c r="A529" s="170" t="s">
        <v>286</v>
      </c>
      <c r="B529" s="170" t="s">
        <v>287</v>
      </c>
      <c r="C529" s="170" t="s">
        <v>1336</v>
      </c>
      <c r="D529" s="170" t="s">
        <v>1337</v>
      </c>
      <c r="AK529" s="170">
        <v>700000</v>
      </c>
      <c r="AL529" s="170">
        <v>14900000</v>
      </c>
      <c r="AM529" s="170">
        <v>180400000</v>
      </c>
      <c r="AN529" s="170">
        <v>1657700000</v>
      </c>
      <c r="AO529" s="170">
        <v>5281800000</v>
      </c>
      <c r="AP529" s="170">
        <v>8979000000</v>
      </c>
      <c r="AQ529" s="170">
        <v>18566100000</v>
      </c>
      <c r="AR529" s="170">
        <v>75046400000</v>
      </c>
      <c r="AS529" s="170">
        <v>245990000000</v>
      </c>
      <c r="AT529" s="170">
        <v>563620000000</v>
      </c>
      <c r="AU529" s="170">
        <v>885950000000</v>
      </c>
      <c r="AV529" s="170">
        <v>1255723000000</v>
      </c>
      <c r="AW529" s="170">
        <v>1944275000000</v>
      </c>
      <c r="AX529" s="170">
        <v>2647608000000</v>
      </c>
      <c r="AY529" s="170">
        <v>3278728000000</v>
      </c>
      <c r="AZ529" s="170">
        <v>3790517800000</v>
      </c>
      <c r="BA529" s="170">
        <v>4466935000000</v>
      </c>
      <c r="BB529" s="170">
        <v>4776463000000</v>
      </c>
      <c r="BC529" s="170">
        <v>6146952882317</v>
      </c>
      <c r="BD529" s="170">
        <v>9127400000000</v>
      </c>
      <c r="BE529" s="170">
        <v>17380500000000</v>
      </c>
    </row>
    <row r="530" spans="1:60" x14ac:dyDescent="0.3">
      <c r="A530" s="170" t="s">
        <v>286</v>
      </c>
      <c r="B530" s="170" t="s">
        <v>287</v>
      </c>
      <c r="C530" s="170" t="s">
        <v>1338</v>
      </c>
      <c r="D530" s="170" t="s">
        <v>1339</v>
      </c>
      <c r="AK530" s="170">
        <v>2.4054982817869419</v>
      </c>
      <c r="AL530" s="170">
        <v>4.1596873255164715</v>
      </c>
      <c r="AM530" s="170">
        <v>3.3862672222847916</v>
      </c>
      <c r="AN530" s="170">
        <v>4.7507687722284793</v>
      </c>
      <c r="AO530" s="170">
        <v>9.9311076180233293</v>
      </c>
      <c r="AP530" s="170">
        <v>8.9942362361840953</v>
      </c>
      <c r="AQ530" s="170">
        <v>10.207311883762841</v>
      </c>
      <c r="AR530" s="170">
        <v>9.1652381806111176</v>
      </c>
      <c r="AS530" s="170">
        <v>10.628121597566667</v>
      </c>
      <c r="AT530" s="170">
        <v>12.213790084557342</v>
      </c>
      <c r="AU530" s="170">
        <v>13.73457292524157</v>
      </c>
      <c r="AV530" s="170">
        <v>12.172623649278535</v>
      </c>
      <c r="AW530" s="170">
        <v>13.287339489567701</v>
      </c>
      <c r="AX530" s="170">
        <v>13.451041273884339</v>
      </c>
      <c r="AY530" s="170">
        <v>12.7610744686705</v>
      </c>
      <c r="AZ530" s="170">
        <v>11.256064567915949</v>
      </c>
      <c r="BA530" s="170">
        <v>10.13727726912192</v>
      </c>
      <c r="BB530" s="170">
        <v>10.579600710616232</v>
      </c>
      <c r="BC530" s="170">
        <v>11.937355304680185</v>
      </c>
      <c r="BD530" s="170">
        <v>11.673105969047866</v>
      </c>
      <c r="BE530" s="170">
        <v>11.490138135517586</v>
      </c>
    </row>
    <row r="531" spans="1:60" x14ac:dyDescent="0.3">
      <c r="A531" s="170" t="s">
        <v>286</v>
      </c>
      <c r="B531" s="170" t="s">
        <v>287</v>
      </c>
      <c r="C531" s="170" t="s">
        <v>1340</v>
      </c>
      <c r="D531" s="170" t="s">
        <v>1341</v>
      </c>
      <c r="AK531" s="170">
        <v>11900000</v>
      </c>
      <c r="AL531" s="170">
        <v>194100000</v>
      </c>
      <c r="AM531" s="170">
        <v>3251300000</v>
      </c>
      <c r="AN531" s="170">
        <v>13719800000</v>
      </c>
      <c r="AO531" s="170">
        <v>12850400000</v>
      </c>
      <c r="AP531" s="170">
        <v>22577800000</v>
      </c>
      <c r="AQ531" s="170">
        <v>35441500000</v>
      </c>
      <c r="AR531" s="170">
        <v>123158300000</v>
      </c>
      <c r="AS531" s="170">
        <v>331650000000</v>
      </c>
      <c r="AT531" s="170">
        <v>668120000000</v>
      </c>
      <c r="AU531" s="170">
        <v>803920000000</v>
      </c>
      <c r="AV531" s="170">
        <v>1738694200000</v>
      </c>
      <c r="AW531" s="170">
        <v>2770487000000</v>
      </c>
      <c r="AX531" s="170">
        <v>2317396000000</v>
      </c>
      <c r="AY531" s="170">
        <v>3955767000000</v>
      </c>
      <c r="AZ531" s="170">
        <v>4676788300000</v>
      </c>
      <c r="BA531" s="170">
        <v>5222371000000</v>
      </c>
      <c r="BB531" s="170">
        <v>5198624000000</v>
      </c>
      <c r="BC531" s="170">
        <v>5074333428217.9004</v>
      </c>
      <c r="BD531" s="170">
        <v>7996800000000</v>
      </c>
      <c r="BE531" s="170">
        <v>17413900000000</v>
      </c>
    </row>
    <row r="532" spans="1:60" x14ac:dyDescent="0.3">
      <c r="A532" s="170" t="s">
        <v>286</v>
      </c>
      <c r="B532" s="170" t="s">
        <v>287</v>
      </c>
      <c r="C532" s="170" t="s">
        <v>1342</v>
      </c>
      <c r="D532" s="170" t="s">
        <v>1343</v>
      </c>
      <c r="AK532" s="170">
        <v>40.893470790378004</v>
      </c>
      <c r="AL532" s="170">
        <v>54.187604690117254</v>
      </c>
      <c r="AM532" s="170">
        <v>61.029770619814542</v>
      </c>
      <c r="AN532" s="170">
        <v>39.319296254581829</v>
      </c>
      <c r="AO532" s="170">
        <v>24.161972307669167</v>
      </c>
      <c r="AP532" s="170">
        <v>22.616111693208296</v>
      </c>
      <c r="AQ532" s="170">
        <v>19.485106949137446</v>
      </c>
      <c r="AR532" s="170">
        <v>15.041029995031849</v>
      </c>
      <c r="AS532" s="170">
        <v>14.329104954807045</v>
      </c>
      <c r="AT532" s="170">
        <v>14.478331910319808</v>
      </c>
      <c r="AU532" s="170">
        <v>12.462890531136297</v>
      </c>
      <c r="AV532" s="170">
        <v>16.854409880032001</v>
      </c>
      <c r="AW532" s="170">
        <v>18.933742048030219</v>
      </c>
      <c r="AX532" s="170">
        <v>11.773415567536613</v>
      </c>
      <c r="AY532" s="170">
        <v>15.396164996824774</v>
      </c>
      <c r="AZ532" s="170">
        <v>13.88787333363106</v>
      </c>
      <c r="BA532" s="170">
        <v>11.851666260919739</v>
      </c>
      <c r="BB532" s="170">
        <v>11.514663918599725</v>
      </c>
      <c r="BC532" s="170">
        <v>9.8543330698543521</v>
      </c>
      <c r="BD532" s="170">
        <v>10.227172449249728</v>
      </c>
      <c r="BE532" s="170">
        <v>11.512218663334755</v>
      </c>
    </row>
    <row r="533" spans="1:60" x14ac:dyDescent="0.3">
      <c r="A533" s="170" t="s">
        <v>286</v>
      </c>
      <c r="B533" s="170" t="s">
        <v>287</v>
      </c>
      <c r="C533" s="170" t="s">
        <v>1344</v>
      </c>
      <c r="D533" s="170" t="s">
        <v>1345</v>
      </c>
      <c r="AK533" s="170">
        <v>600000</v>
      </c>
      <c r="AL533" s="170">
        <v>7700000</v>
      </c>
      <c r="AM533" s="170">
        <v>39200000</v>
      </c>
      <c r="AN533" s="170">
        <v>289300000</v>
      </c>
      <c r="AO533" s="170">
        <v>1226800000</v>
      </c>
      <c r="AP533" s="170">
        <v>2373700000</v>
      </c>
      <c r="AQ533" s="170">
        <v>5086800000</v>
      </c>
      <c r="AR533" s="170">
        <v>19325100000</v>
      </c>
      <c r="AS533" s="170">
        <v>75320000000</v>
      </c>
      <c r="AT533" s="170">
        <v>121880000000</v>
      </c>
      <c r="AU533" s="170">
        <v>142280000000</v>
      </c>
      <c r="AV533" s="170">
        <v>183954200000</v>
      </c>
      <c r="AW533" s="170">
        <v>233934000000</v>
      </c>
      <c r="AX533" s="170">
        <v>226001000000</v>
      </c>
      <c r="AY533" s="170">
        <v>267063000000</v>
      </c>
      <c r="AZ533" s="170">
        <v>343881000000</v>
      </c>
      <c r="BA533" s="170">
        <v>693200000000</v>
      </c>
      <c r="BB533" s="170">
        <v>1002660000000</v>
      </c>
      <c r="BC533" s="170">
        <v>907085528317.59998</v>
      </c>
      <c r="BD533" s="170">
        <v>2562200000000</v>
      </c>
      <c r="BE533" s="170">
        <v>6008900000000</v>
      </c>
    </row>
    <row r="534" spans="1:60" x14ac:dyDescent="0.3">
      <c r="A534" s="170" t="s">
        <v>286</v>
      </c>
      <c r="B534" s="170" t="s">
        <v>287</v>
      </c>
      <c r="C534" s="170" t="s">
        <v>1346</v>
      </c>
      <c r="D534" s="170" t="s">
        <v>1347</v>
      </c>
      <c r="AK534" s="170">
        <v>2.0338983050847457</v>
      </c>
      <c r="AL534" s="170">
        <v>2.0560747663551404</v>
      </c>
      <c r="AM534" s="170">
        <v>0.66026612767390935</v>
      </c>
      <c r="AN534" s="170">
        <v>0.79362031316866555</v>
      </c>
      <c r="AO534" s="170">
        <v>2.094505423211996</v>
      </c>
      <c r="AP534" s="170">
        <v>2.0323435180254155</v>
      </c>
      <c r="AQ534" s="170">
        <v>2.4889650890205757</v>
      </c>
      <c r="AR534" s="170">
        <v>2.2242427974326673</v>
      </c>
      <c r="AS534" s="170">
        <v>2.8750505767659877</v>
      </c>
      <c r="AT534" s="170">
        <v>2.4922959264007916</v>
      </c>
      <c r="AU534" s="170">
        <v>2.0441295209197148</v>
      </c>
      <c r="AV534" s="170">
        <v>1.7112631316445925</v>
      </c>
      <c r="AW534" s="170">
        <v>1.486399231632485</v>
      </c>
      <c r="AX534" s="170">
        <v>1.0282712370967317</v>
      </c>
      <c r="AY534" s="170">
        <v>0.90685539116180081</v>
      </c>
      <c r="AZ534" s="170">
        <v>0.92523194830300415</v>
      </c>
      <c r="BA534" s="170">
        <v>1.373273027951188</v>
      </c>
      <c r="BB534" s="170">
        <v>2.0693683651063832</v>
      </c>
      <c r="BC534" s="170">
        <v>1.7548158729066274</v>
      </c>
      <c r="BD534" s="170">
        <v>2.9715831201274829</v>
      </c>
      <c r="BE534" s="170">
        <v>3.7785588041589122</v>
      </c>
    </row>
    <row r="535" spans="1:60" x14ac:dyDescent="0.3">
      <c r="A535" s="170" t="s">
        <v>286</v>
      </c>
      <c r="B535" s="170" t="s">
        <v>287</v>
      </c>
      <c r="C535" s="170" t="s">
        <v>1348</v>
      </c>
      <c r="D535" s="170" t="s">
        <v>1349</v>
      </c>
      <c r="AK535" s="170">
        <v>2.0618556701030926</v>
      </c>
      <c r="AL535" s="170">
        <v>2.1496370742601898</v>
      </c>
      <c r="AM535" s="170">
        <v>0.73581859819048689</v>
      </c>
      <c r="AN535" s="170">
        <v>0.8290989960823425</v>
      </c>
      <c r="AO535" s="170">
        <v>2.3066914358345683</v>
      </c>
      <c r="AP535" s="170">
        <v>2.3777278710134966</v>
      </c>
      <c r="AQ535" s="170">
        <v>2.796632253964205</v>
      </c>
      <c r="AR535" s="170">
        <v>2.3601284587152471</v>
      </c>
      <c r="AS535" s="170">
        <v>3.2542384598102414</v>
      </c>
      <c r="AT535" s="170">
        <v>2.6411708873103312</v>
      </c>
      <c r="AU535" s="170">
        <v>2.2057170673326603</v>
      </c>
      <c r="AV535" s="170">
        <v>1.7831999933935379</v>
      </c>
      <c r="AW535" s="170">
        <v>1.5987247051741809</v>
      </c>
      <c r="AX535" s="170">
        <v>1.1481868837604112</v>
      </c>
      <c r="AY535" s="170">
        <v>1.0394307886554024</v>
      </c>
      <c r="AZ535" s="170">
        <v>1.0211656939533444</v>
      </c>
      <c r="BA535" s="170">
        <v>1.5731504046858338</v>
      </c>
      <c r="BB535" s="170">
        <v>2.2208363068041082</v>
      </c>
      <c r="BC535" s="170">
        <v>1.7615560832441595</v>
      </c>
      <c r="BD535" s="170">
        <v>3.2768183835368716</v>
      </c>
      <c r="BE535" s="170">
        <v>3.9724456167838458</v>
      </c>
    </row>
    <row r="536" spans="1:60" x14ac:dyDescent="0.3">
      <c r="A536" s="170" t="s">
        <v>286</v>
      </c>
      <c r="B536" s="170" t="s">
        <v>287</v>
      </c>
      <c r="C536" s="170" t="s">
        <v>1350</v>
      </c>
      <c r="D536" s="170" t="s">
        <v>1351</v>
      </c>
      <c r="AO536" s="170">
        <v>5000000</v>
      </c>
      <c r="AP536" s="170">
        <v>368800000</v>
      </c>
      <c r="AQ536" s="170">
        <v>7600000</v>
      </c>
      <c r="AR536" s="170">
        <v>83906300000</v>
      </c>
      <c r="AS536" s="170">
        <v>95670000000</v>
      </c>
      <c r="AT536" s="170">
        <v>130200000000</v>
      </c>
      <c r="AU536" s="170">
        <v>193190000000</v>
      </c>
      <c r="AV536" s="170">
        <v>647345310000</v>
      </c>
      <c r="AW536" s="170">
        <v>733933000000</v>
      </c>
      <c r="AX536" s="170">
        <v>1755260000000</v>
      </c>
      <c r="AY536" s="170">
        <v>1613713000000</v>
      </c>
      <c r="AZ536" s="170">
        <v>1817006600000</v>
      </c>
      <c r="BA536" s="170">
        <v>3223990000000</v>
      </c>
      <c r="BB536" s="170">
        <v>2723710000000</v>
      </c>
      <c r="BC536" s="170">
        <v>3697875393162</v>
      </c>
      <c r="BD536" s="170">
        <v>3634800000000</v>
      </c>
      <c r="BE536" s="170">
        <v>5612400000000</v>
      </c>
    </row>
    <row r="537" spans="1:60" x14ac:dyDescent="0.3">
      <c r="A537" s="170" t="s">
        <v>286</v>
      </c>
      <c r="B537" s="170" t="s">
        <v>287</v>
      </c>
      <c r="C537" s="170" t="s">
        <v>1352</v>
      </c>
      <c r="D537" s="170" t="s">
        <v>1353</v>
      </c>
      <c r="AO537" s="170">
        <v>9.4012529989997082E-3</v>
      </c>
      <c r="AP537" s="170">
        <v>0.369425807317596</v>
      </c>
      <c r="AQ537" s="170">
        <v>4.1783449575623095E-3</v>
      </c>
      <c r="AR537" s="170">
        <v>10.24727667621379</v>
      </c>
      <c r="AS537" s="170">
        <v>4.1334704387950856</v>
      </c>
      <c r="AT537" s="170">
        <v>2.8214674231030941</v>
      </c>
      <c r="AU537" s="170">
        <v>2.9949569878970812</v>
      </c>
      <c r="AV537" s="170">
        <v>6.2751823688469068</v>
      </c>
      <c r="AW537" s="170">
        <v>5.0157600820855546</v>
      </c>
      <c r="AX537" s="170">
        <v>8.917511469370929</v>
      </c>
      <c r="AY537" s="170">
        <v>6.2807014683931319</v>
      </c>
      <c r="AZ537" s="170">
        <v>5.3956595613215237</v>
      </c>
      <c r="BA537" s="170">
        <v>7.3165337178347976</v>
      </c>
      <c r="BB537" s="170">
        <v>6.0328666319643922</v>
      </c>
      <c r="BC537" s="170">
        <v>7.1812576549260543</v>
      </c>
      <c r="BD537" s="170">
        <v>4.6485752324095779</v>
      </c>
      <c r="BE537" s="170">
        <v>3.7103219856608791</v>
      </c>
    </row>
    <row r="538" spans="1:60" x14ac:dyDescent="0.3">
      <c r="A538" s="170" t="s">
        <v>286</v>
      </c>
      <c r="B538" s="170" t="s">
        <v>287</v>
      </c>
      <c r="C538" s="170" t="s">
        <v>1354</v>
      </c>
      <c r="D538" s="170" t="s">
        <v>1355</v>
      </c>
      <c r="AK538" s="170">
        <v>29100000</v>
      </c>
      <c r="AL538" s="170">
        <v>358200000</v>
      </c>
      <c r="AM538" s="170">
        <v>5327400000</v>
      </c>
      <c r="AN538" s="170">
        <v>34893300000</v>
      </c>
      <c r="AO538" s="170">
        <v>53184400000</v>
      </c>
      <c r="AP538" s="170">
        <v>99830600000</v>
      </c>
      <c r="AQ538" s="170">
        <v>181890200000</v>
      </c>
      <c r="AR538" s="170">
        <v>818815600000</v>
      </c>
      <c r="AS538" s="170">
        <v>2314520000000</v>
      </c>
      <c r="AT538" s="170">
        <v>4614620000000</v>
      </c>
      <c r="AU538" s="170">
        <v>6450510000000</v>
      </c>
      <c r="AV538" s="170">
        <v>10315960110000</v>
      </c>
      <c r="AW538" s="170">
        <v>14632538000000</v>
      </c>
      <c r="AX538" s="170">
        <v>19683294000000</v>
      </c>
      <c r="AY538" s="170">
        <v>25693196980000</v>
      </c>
      <c r="AZ538" s="170">
        <v>33675338100000</v>
      </c>
      <c r="BA538" s="170">
        <v>44064445328000</v>
      </c>
      <c r="BB538" s="170">
        <v>45147857000000</v>
      </c>
      <c r="BC538" s="170">
        <v>51493423169762</v>
      </c>
      <c r="BD538" s="170">
        <v>78191700000000</v>
      </c>
      <c r="BE538" s="170">
        <v>151264500000000</v>
      </c>
    </row>
    <row r="539" spans="1:60" x14ac:dyDescent="0.3">
      <c r="A539" s="170" t="s">
        <v>286</v>
      </c>
      <c r="B539" s="170" t="s">
        <v>287</v>
      </c>
      <c r="C539" s="170" t="s">
        <v>1356</v>
      </c>
      <c r="D539" s="170" t="s">
        <v>1357</v>
      </c>
      <c r="AK539" s="170">
        <v>31.476473769605189</v>
      </c>
      <c r="AL539" s="170">
        <v>36.353671903544026</v>
      </c>
      <c r="AM539" s="170">
        <v>29.940651484836906</v>
      </c>
      <c r="AN539" s="170">
        <v>28.741806188664821</v>
      </c>
      <c r="AO539" s="170">
        <v>27.723426703197262</v>
      </c>
      <c r="AP539" s="170">
        <v>27.214397073740678</v>
      </c>
      <c r="AQ539" s="170">
        <v>25.904340186319065</v>
      </c>
      <c r="AR539" s="170">
        <v>27.058769450226709</v>
      </c>
      <c r="AS539" s="170">
        <v>25.340165101053231</v>
      </c>
      <c r="AT539" s="170">
        <v>26.871054899494563</v>
      </c>
      <c r="AU539" s="170">
        <v>24.678383827563383</v>
      </c>
      <c r="AV539" s="170">
        <v>28.212816998862294</v>
      </c>
      <c r="AW539" s="170">
        <v>29.269876259706589</v>
      </c>
      <c r="AX539" s="170">
        <v>30.250762674223992</v>
      </c>
      <c r="AY539" s="170">
        <v>32.413484779290243</v>
      </c>
      <c r="AZ539" s="170">
        <v>34.657782253541136</v>
      </c>
      <c r="BA539" s="170">
        <v>33.950361141159462</v>
      </c>
      <c r="BB539" s="170">
        <v>32.848613453509905</v>
      </c>
      <c r="BC539" s="170">
        <v>31.307541442046592</v>
      </c>
      <c r="BD539" s="170">
        <v>26.31320002813321</v>
      </c>
      <c r="BE539" s="170">
        <v>28.521340874187217</v>
      </c>
    </row>
    <row r="540" spans="1:60" x14ac:dyDescent="0.3">
      <c r="A540" s="170" t="s">
        <v>286</v>
      </c>
      <c r="B540" s="170" t="s">
        <v>287</v>
      </c>
      <c r="C540" s="170" t="s">
        <v>1358</v>
      </c>
      <c r="D540" s="170" t="s">
        <v>1359</v>
      </c>
      <c r="AK540" s="170">
        <v>15900000</v>
      </c>
      <c r="AL540" s="170">
        <v>141500000</v>
      </c>
      <c r="AM540" s="170">
        <v>1856500000</v>
      </c>
      <c r="AN540" s="170">
        <v>19226400000</v>
      </c>
      <c r="AO540" s="170">
        <v>33820400000</v>
      </c>
      <c r="AP540" s="170">
        <v>65531000000</v>
      </c>
      <c r="AQ540" s="170">
        <v>122788200000</v>
      </c>
      <c r="AR540" s="170">
        <v>517379500000</v>
      </c>
      <c r="AS540" s="170">
        <v>1565890000000</v>
      </c>
      <c r="AT540" s="170">
        <v>3130800000000</v>
      </c>
      <c r="AU540" s="170">
        <v>4425170000000</v>
      </c>
      <c r="AV540" s="170">
        <v>6490243400000</v>
      </c>
      <c r="AW540" s="170">
        <v>8949883000000</v>
      </c>
      <c r="AX540" s="170">
        <v>12737029000000</v>
      </c>
      <c r="AY540" s="170">
        <v>16577925980000</v>
      </c>
      <c r="AZ540" s="170">
        <v>23047144400000</v>
      </c>
      <c r="BA540" s="170">
        <v>30457959328000</v>
      </c>
      <c r="BB540" s="170">
        <v>31446400000000</v>
      </c>
      <c r="BC540" s="170">
        <v>35667175937747.5</v>
      </c>
      <c r="BD540" s="170">
        <v>54870500000000</v>
      </c>
      <c r="BE540" s="170">
        <v>104848800000000</v>
      </c>
    </row>
    <row r="541" spans="1:60" x14ac:dyDescent="0.3">
      <c r="A541" s="170" t="s">
        <v>286</v>
      </c>
      <c r="B541" s="170" t="s">
        <v>287</v>
      </c>
      <c r="C541" s="170" t="s">
        <v>1360</v>
      </c>
      <c r="D541" s="170" t="s">
        <v>1361</v>
      </c>
      <c r="AK541" s="170">
        <v>54.639175257731956</v>
      </c>
      <c r="AL541" s="170">
        <v>39.503070910106089</v>
      </c>
      <c r="AM541" s="170">
        <v>34.848143559710174</v>
      </c>
      <c r="AN541" s="170">
        <v>55.10054938913774</v>
      </c>
      <c r="AO541" s="170">
        <v>63.590827385473936</v>
      </c>
      <c r="AP541" s="170">
        <v>65.642197883214166</v>
      </c>
      <c r="AQ541" s="170">
        <v>67.506770568177942</v>
      </c>
      <c r="AR541" s="170">
        <v>63.186326689427993</v>
      </c>
      <c r="AS541" s="170">
        <v>67.655064549020963</v>
      </c>
      <c r="AT541" s="170">
        <v>67.84523969470942</v>
      </c>
      <c r="AU541" s="170">
        <v>68.601862488392399</v>
      </c>
      <c r="AV541" s="170">
        <v>62.91458410844902</v>
      </c>
      <c r="AW541" s="170">
        <v>61.164255988947367</v>
      </c>
      <c r="AX541" s="170">
        <v>64.709844805447702</v>
      </c>
      <c r="AY541" s="170">
        <v>64.522628277456192</v>
      </c>
      <c r="AZ541" s="170">
        <v>68.439236843178122</v>
      </c>
      <c r="BA541" s="170">
        <v>69.121395041471246</v>
      </c>
      <c r="BB541" s="170">
        <v>69.652032432015545</v>
      </c>
      <c r="BC541" s="170">
        <v>69.26549788729524</v>
      </c>
      <c r="BD541" s="170">
        <v>70.17432796575595</v>
      </c>
      <c r="BE541" s="170">
        <v>69.314875598702926</v>
      </c>
    </row>
    <row r="542" spans="1:60" x14ac:dyDescent="0.3">
      <c r="A542" s="170" t="s">
        <v>286</v>
      </c>
      <c r="B542" s="170" t="s">
        <v>287</v>
      </c>
      <c r="C542" s="170" t="s">
        <v>1362</v>
      </c>
      <c r="D542" s="170" t="s">
        <v>1363</v>
      </c>
      <c r="BB542" s="170">
        <v>54.09</v>
      </c>
      <c r="BC542" s="170">
        <v>56.59</v>
      </c>
      <c r="BD542" s="170">
        <v>61.74</v>
      </c>
      <c r="BE542" s="170">
        <v>64.7</v>
      </c>
      <c r="BF542" s="170">
        <v>67.09</v>
      </c>
      <c r="BG542" s="170">
        <v>71.790000000000006</v>
      </c>
      <c r="BH542" s="170">
        <v>72.33</v>
      </c>
    </row>
    <row r="543" spans="1:60" x14ac:dyDescent="0.3">
      <c r="A543" s="170" t="s">
        <v>286</v>
      </c>
      <c r="B543" s="170" t="s">
        <v>287</v>
      </c>
      <c r="C543" s="170" t="s">
        <v>1364</v>
      </c>
      <c r="D543" s="170" t="s">
        <v>1365</v>
      </c>
      <c r="AX543" s="170">
        <v>1</v>
      </c>
      <c r="AY543" s="170">
        <v>1</v>
      </c>
      <c r="AZ543" s="170">
        <v>5</v>
      </c>
      <c r="BA543" s="170">
        <v>5</v>
      </c>
      <c r="BB543" s="170">
        <v>5</v>
      </c>
      <c r="BC543" s="170">
        <v>5</v>
      </c>
      <c r="BD543" s="170">
        <v>7</v>
      </c>
      <c r="BE543" s="170">
        <v>7</v>
      </c>
      <c r="BF543" s="170">
        <v>7</v>
      </c>
      <c r="BG543" s="170">
        <v>7</v>
      </c>
      <c r="BH543" s="170">
        <v>7</v>
      </c>
    </row>
    <row r="544" spans="1:60" x14ac:dyDescent="0.3">
      <c r="A544" s="170" t="s">
        <v>286</v>
      </c>
      <c r="B544" s="170" t="s">
        <v>287</v>
      </c>
      <c r="C544" s="170" t="s">
        <v>1366</v>
      </c>
      <c r="D544" s="170" t="s">
        <v>1367</v>
      </c>
      <c r="BG544" s="170">
        <v>43</v>
      </c>
      <c r="BH544" s="170">
        <v>44</v>
      </c>
    </row>
    <row r="545" spans="1:60" x14ac:dyDescent="0.3">
      <c r="A545" s="170" t="s">
        <v>286</v>
      </c>
      <c r="B545" s="170" t="s">
        <v>287</v>
      </c>
      <c r="C545" s="170" t="s">
        <v>1368</v>
      </c>
      <c r="D545" s="170" t="s">
        <v>1369</v>
      </c>
      <c r="AW545" s="170">
        <v>0.234954224889523</v>
      </c>
      <c r="AX545" s="170">
        <v>0.24910489050727999</v>
      </c>
      <c r="AY545" s="170">
        <v>0.26461469325398801</v>
      </c>
      <c r="AZ545" s="170">
        <v>0.56664510349654196</v>
      </c>
      <c r="BA545" s="170">
        <v>0.76571346107373806</v>
      </c>
      <c r="BB545" s="170">
        <v>0.84561940585543305</v>
      </c>
      <c r="BC545" s="170">
        <v>0.94692429400201406</v>
      </c>
      <c r="BD545" s="170">
        <v>0.89862746992866105</v>
      </c>
      <c r="BE545" s="170">
        <v>1.1399825481952399</v>
      </c>
      <c r="BG545" s="170">
        <v>1.05</v>
      </c>
    </row>
    <row r="546" spans="1:60" x14ac:dyDescent="0.3">
      <c r="A546" s="170" t="s">
        <v>286</v>
      </c>
      <c r="B546" s="170" t="s">
        <v>287</v>
      </c>
      <c r="C546" s="170" t="s">
        <v>1370</v>
      </c>
      <c r="D546" s="170" t="s">
        <v>1371</v>
      </c>
      <c r="AW546" s="170">
        <v>1606</v>
      </c>
      <c r="AX546" s="170">
        <v>1680</v>
      </c>
      <c r="AY546" s="170">
        <v>1783</v>
      </c>
      <c r="AZ546" s="170">
        <v>3820</v>
      </c>
      <c r="BA546" s="170">
        <v>5168</v>
      </c>
      <c r="BB546" s="170">
        <v>5714</v>
      </c>
      <c r="BC546" s="170">
        <v>6399</v>
      </c>
      <c r="BD546" s="170">
        <v>6063</v>
      </c>
      <c r="BE546" s="170">
        <v>7674</v>
      </c>
      <c r="BG546" s="170">
        <v>7019</v>
      </c>
    </row>
    <row r="547" spans="1:60" x14ac:dyDescent="0.3">
      <c r="A547" s="170" t="s">
        <v>286</v>
      </c>
      <c r="B547" s="170" t="s">
        <v>287</v>
      </c>
      <c r="C547" s="170" t="s">
        <v>1372</v>
      </c>
      <c r="D547" s="170" t="s">
        <v>1373</v>
      </c>
      <c r="BF547" s="170">
        <v>6</v>
      </c>
      <c r="BG547" s="170">
        <v>6</v>
      </c>
      <c r="BH547" s="170">
        <v>6</v>
      </c>
    </row>
    <row r="548" spans="1:60" x14ac:dyDescent="0.3">
      <c r="A548" s="170" t="s">
        <v>286</v>
      </c>
      <c r="B548" s="170" t="s">
        <v>287</v>
      </c>
      <c r="C548" s="170" t="s">
        <v>1374</v>
      </c>
      <c r="D548" s="170" t="s">
        <v>1375</v>
      </c>
      <c r="AW548" s="170">
        <v>0</v>
      </c>
      <c r="AX548" s="170">
        <v>0</v>
      </c>
      <c r="AY548" s="170">
        <v>0</v>
      </c>
      <c r="AZ548" s="170">
        <v>0</v>
      </c>
      <c r="BA548" s="170">
        <v>0</v>
      </c>
      <c r="BB548" s="170">
        <v>0</v>
      </c>
      <c r="BC548" s="170">
        <v>0</v>
      </c>
      <c r="BD548" s="170">
        <v>0</v>
      </c>
      <c r="BE548" s="170">
        <v>0</v>
      </c>
      <c r="BF548" s="170">
        <v>0</v>
      </c>
      <c r="BG548" s="170">
        <v>0</v>
      </c>
      <c r="BH548" s="170">
        <v>0</v>
      </c>
    </row>
    <row r="549" spans="1:60" x14ac:dyDescent="0.3">
      <c r="A549" s="170" t="s">
        <v>286</v>
      </c>
      <c r="B549" s="170" t="s">
        <v>287</v>
      </c>
      <c r="C549" s="170" t="s">
        <v>1376</v>
      </c>
      <c r="D549" s="170" t="s">
        <v>1377</v>
      </c>
      <c r="AW549" s="170">
        <v>1.1000000000000001</v>
      </c>
      <c r="AX549" s="170">
        <v>1.1000000000000001</v>
      </c>
      <c r="AY549" s="170">
        <v>1.1000000000000001</v>
      </c>
      <c r="AZ549" s="170">
        <v>1.1000000000000001</v>
      </c>
      <c r="BA549" s="170">
        <v>2.4</v>
      </c>
      <c r="BB549" s="170">
        <v>23.4</v>
      </c>
      <c r="BC549" s="170">
        <v>33.5</v>
      </c>
      <c r="BD549" s="170">
        <v>49.5</v>
      </c>
      <c r="BE549" s="170">
        <v>56.2</v>
      </c>
      <c r="BF549" s="170">
        <v>60.3</v>
      </c>
      <c r="BG549" s="170">
        <v>64.5</v>
      </c>
      <c r="BH549" s="170">
        <v>66.900000000000006</v>
      </c>
    </row>
    <row r="550" spans="1:60" x14ac:dyDescent="0.3">
      <c r="A550" s="170" t="s">
        <v>286</v>
      </c>
      <c r="B550" s="170" t="s">
        <v>287</v>
      </c>
      <c r="C550" s="170" t="s">
        <v>1378</v>
      </c>
      <c r="D550" s="170" t="s">
        <v>1379</v>
      </c>
      <c r="AU550" s="170">
        <v>2.2000000000000002</v>
      </c>
      <c r="AX550" s="170">
        <v>3.2</v>
      </c>
      <c r="BA550" s="170">
        <v>2.6</v>
      </c>
      <c r="BF550" s="170">
        <v>2.4</v>
      </c>
    </row>
    <row r="551" spans="1:60" x14ac:dyDescent="0.3">
      <c r="A551" s="170" t="s">
        <v>286</v>
      </c>
      <c r="B551" s="170" t="s">
        <v>287</v>
      </c>
      <c r="C551" s="170" t="s">
        <v>1380</v>
      </c>
      <c r="D551" s="170" t="s">
        <v>1381</v>
      </c>
      <c r="AU551" s="170">
        <v>15.5</v>
      </c>
      <c r="AX551" s="170">
        <v>15.3</v>
      </c>
      <c r="BA551" s="170">
        <v>15.2</v>
      </c>
      <c r="BF551" s="170">
        <v>21.6</v>
      </c>
    </row>
    <row r="552" spans="1:60" x14ac:dyDescent="0.3">
      <c r="A552" s="170" t="s">
        <v>286</v>
      </c>
      <c r="B552" s="170" t="s">
        <v>287</v>
      </c>
      <c r="C552" s="170" t="s">
        <v>1382</v>
      </c>
      <c r="D552" s="170" t="s">
        <v>1383</v>
      </c>
      <c r="BA552" s="170">
        <v>0.3</v>
      </c>
      <c r="BF552" s="170">
        <v>0.1</v>
      </c>
    </row>
    <row r="553" spans="1:60" x14ac:dyDescent="0.3">
      <c r="A553" s="170" t="s">
        <v>286</v>
      </c>
      <c r="B553" s="170" t="s">
        <v>287</v>
      </c>
      <c r="C553" s="170" t="s">
        <v>1384</v>
      </c>
      <c r="D553" s="170" t="s">
        <v>1385</v>
      </c>
      <c r="BB553" s="170">
        <v>179</v>
      </c>
      <c r="BC553" s="170">
        <v>179</v>
      </c>
      <c r="BD553" s="170">
        <v>179</v>
      </c>
      <c r="BE553" s="170">
        <v>179</v>
      </c>
      <c r="BF553" s="170">
        <v>112</v>
      </c>
      <c r="BG553" s="170">
        <v>112</v>
      </c>
      <c r="BH553" s="170">
        <v>112</v>
      </c>
    </row>
    <row r="554" spans="1:60" x14ac:dyDescent="0.3">
      <c r="A554" s="170" t="s">
        <v>286</v>
      </c>
      <c r="B554" s="170" t="s">
        <v>287</v>
      </c>
      <c r="C554" s="170" t="s">
        <v>1386</v>
      </c>
      <c r="D554" s="170" t="s">
        <v>1387</v>
      </c>
      <c r="AX554" s="170">
        <v>1672</v>
      </c>
      <c r="AY554" s="170">
        <v>1672</v>
      </c>
      <c r="AZ554" s="170">
        <v>1672</v>
      </c>
      <c r="BA554" s="170">
        <v>1772</v>
      </c>
      <c r="BB554" s="170">
        <v>1772</v>
      </c>
      <c r="BC554" s="170">
        <v>1772</v>
      </c>
      <c r="BD554" s="170">
        <v>2160</v>
      </c>
      <c r="BE554" s="170">
        <v>1460</v>
      </c>
      <c r="BF554" s="170">
        <v>1460</v>
      </c>
      <c r="BG554" s="170">
        <v>1460</v>
      </c>
    </row>
    <row r="555" spans="1:60" x14ac:dyDescent="0.3">
      <c r="A555" s="170" t="s">
        <v>286</v>
      </c>
      <c r="B555" s="170" t="s">
        <v>287</v>
      </c>
      <c r="C555" s="170" t="s">
        <v>1388</v>
      </c>
      <c r="D555" s="170" t="s">
        <v>1389</v>
      </c>
      <c r="AX555" s="170">
        <v>8</v>
      </c>
      <c r="AY555" s="170">
        <v>8</v>
      </c>
      <c r="AZ555" s="170">
        <v>8</v>
      </c>
      <c r="BA555" s="170">
        <v>8</v>
      </c>
      <c r="BB555" s="170">
        <v>8</v>
      </c>
      <c r="BC555" s="170">
        <v>8</v>
      </c>
      <c r="BD555" s="170">
        <v>8</v>
      </c>
      <c r="BE555" s="170">
        <v>8</v>
      </c>
      <c r="BF555" s="170">
        <v>8</v>
      </c>
      <c r="BG555" s="170">
        <v>8</v>
      </c>
    </row>
    <row r="556" spans="1:60" x14ac:dyDescent="0.3">
      <c r="A556" s="170" t="s">
        <v>286</v>
      </c>
      <c r="B556" s="170" t="s">
        <v>287</v>
      </c>
      <c r="C556" s="170" t="s">
        <v>1390</v>
      </c>
      <c r="D556" s="170" t="s">
        <v>1391</v>
      </c>
      <c r="AX556" s="170">
        <v>22</v>
      </c>
      <c r="AY556" s="170">
        <v>22</v>
      </c>
      <c r="AZ556" s="170">
        <v>22</v>
      </c>
      <c r="BA556" s="170">
        <v>18</v>
      </c>
      <c r="BB556" s="170">
        <v>16</v>
      </c>
      <c r="BC556" s="170">
        <v>15</v>
      </c>
      <c r="BD556" s="170">
        <v>15</v>
      </c>
      <c r="BE556" s="170">
        <v>15</v>
      </c>
      <c r="BF556" s="170">
        <v>15</v>
      </c>
      <c r="BG556" s="170">
        <v>15</v>
      </c>
    </row>
    <row r="557" spans="1:60" x14ac:dyDescent="0.3">
      <c r="A557" s="170" t="s">
        <v>286</v>
      </c>
      <c r="B557" s="170" t="s">
        <v>287</v>
      </c>
      <c r="C557" s="170" t="s">
        <v>1392</v>
      </c>
      <c r="D557" s="170" t="s">
        <v>1393</v>
      </c>
      <c r="AU557" s="170">
        <v>10.3</v>
      </c>
      <c r="AX557" s="170">
        <v>21.5</v>
      </c>
      <c r="BF557" s="170">
        <v>31.9</v>
      </c>
    </row>
    <row r="558" spans="1:60" x14ac:dyDescent="0.3">
      <c r="A558" s="170" t="s">
        <v>286</v>
      </c>
      <c r="B558" s="170" t="s">
        <v>287</v>
      </c>
      <c r="C558" s="170" t="s">
        <v>1394</v>
      </c>
      <c r="D558" s="170" t="s">
        <v>1395</v>
      </c>
      <c r="AU558" s="170">
        <v>11</v>
      </c>
      <c r="AX558" s="170">
        <v>18.899999999999999</v>
      </c>
      <c r="BA558" s="170">
        <v>35.799999999999997</v>
      </c>
      <c r="BF558" s="170">
        <v>27.3</v>
      </c>
    </row>
    <row r="559" spans="1:60" x14ac:dyDescent="0.3">
      <c r="A559" s="170" t="s">
        <v>286</v>
      </c>
      <c r="B559" s="170" t="s">
        <v>287</v>
      </c>
      <c r="C559" s="170" t="s">
        <v>1396</v>
      </c>
      <c r="D559" s="170" t="s">
        <v>1397</v>
      </c>
      <c r="BA559" s="170">
        <v>15.5</v>
      </c>
      <c r="BF559" s="170">
        <v>8.9</v>
      </c>
    </row>
    <row r="560" spans="1:60" x14ac:dyDescent="0.3">
      <c r="A560" s="170" t="s">
        <v>286</v>
      </c>
      <c r="B560" s="170" t="s">
        <v>287</v>
      </c>
      <c r="C560" s="170" t="s">
        <v>1398</v>
      </c>
      <c r="D560" s="170" t="s">
        <v>1399</v>
      </c>
      <c r="BA560" s="170">
        <v>50.4</v>
      </c>
      <c r="BF560" s="170">
        <v>42.8</v>
      </c>
    </row>
    <row r="561" spans="1:60" x14ac:dyDescent="0.3">
      <c r="A561" s="170" t="s">
        <v>286</v>
      </c>
      <c r="B561" s="170" t="s">
        <v>287</v>
      </c>
      <c r="C561" s="170" t="s">
        <v>1400</v>
      </c>
      <c r="D561" s="170" t="s">
        <v>1401</v>
      </c>
      <c r="AU561" s="170">
        <v>46</v>
      </c>
      <c r="AX561" s="170">
        <v>30.5</v>
      </c>
      <c r="BA561" s="170">
        <v>26.1</v>
      </c>
      <c r="BF561" s="170">
        <v>13.2</v>
      </c>
    </row>
    <row r="562" spans="1:60" x14ac:dyDescent="0.3">
      <c r="A562" s="170" t="s">
        <v>286</v>
      </c>
      <c r="B562" s="170" t="s">
        <v>287</v>
      </c>
      <c r="C562" s="170" t="s">
        <v>1402</v>
      </c>
      <c r="D562" s="170" t="s">
        <v>1403</v>
      </c>
      <c r="AU562" s="170">
        <v>0.5</v>
      </c>
      <c r="AX562" s="170">
        <v>0.3</v>
      </c>
      <c r="BA562" s="170">
        <v>0.4</v>
      </c>
      <c r="BF562" s="170">
        <v>0.4</v>
      </c>
    </row>
    <row r="563" spans="1:60" x14ac:dyDescent="0.3">
      <c r="A563" s="170" t="s">
        <v>286</v>
      </c>
      <c r="B563" s="170" t="s">
        <v>287</v>
      </c>
      <c r="C563" s="170" t="s">
        <v>1404</v>
      </c>
      <c r="D563" s="170" t="s">
        <v>1405</v>
      </c>
      <c r="BA563" s="170">
        <v>38.1</v>
      </c>
      <c r="BF563" s="170">
        <v>20.7</v>
      </c>
    </row>
    <row r="564" spans="1:60" x14ac:dyDescent="0.3">
      <c r="A564" s="170" t="s">
        <v>286</v>
      </c>
      <c r="B564" s="170" t="s">
        <v>287</v>
      </c>
      <c r="C564" s="170" t="s">
        <v>1406</v>
      </c>
      <c r="D564" s="170" t="s">
        <v>1407</v>
      </c>
      <c r="BA564" s="170">
        <v>24.8</v>
      </c>
      <c r="BF564" s="170">
        <v>32.700000000000003</v>
      </c>
    </row>
    <row r="565" spans="1:60" x14ac:dyDescent="0.3">
      <c r="A565" s="170" t="s">
        <v>286</v>
      </c>
      <c r="B565" s="170" t="s">
        <v>287</v>
      </c>
      <c r="C565" s="170" t="s">
        <v>1408</v>
      </c>
      <c r="D565" s="170" t="s">
        <v>1409</v>
      </c>
      <c r="AX565" s="170">
        <v>18.600000000000001</v>
      </c>
      <c r="BA565" s="170">
        <v>52.9</v>
      </c>
      <c r="BF565" s="170">
        <v>43.6</v>
      </c>
    </row>
    <row r="566" spans="1:60" x14ac:dyDescent="0.3">
      <c r="A566" s="170" t="s">
        <v>286</v>
      </c>
      <c r="B566" s="170" t="s">
        <v>287</v>
      </c>
      <c r="C566" s="170" t="s">
        <v>1410</v>
      </c>
      <c r="D566" s="170" t="s">
        <v>1411</v>
      </c>
      <c r="BA566" s="170">
        <v>98.5</v>
      </c>
      <c r="BF566" s="170">
        <v>98.8</v>
      </c>
    </row>
    <row r="567" spans="1:60" x14ac:dyDescent="0.3">
      <c r="A567" s="170" t="s">
        <v>286</v>
      </c>
      <c r="B567" s="170" t="s">
        <v>287</v>
      </c>
      <c r="C567" s="170" t="s">
        <v>1412</v>
      </c>
      <c r="D567" s="170" t="s">
        <v>1413</v>
      </c>
      <c r="AU567" s="170">
        <v>35.96</v>
      </c>
      <c r="AX567" s="170">
        <v>18.690000000000001</v>
      </c>
    </row>
    <row r="568" spans="1:60" x14ac:dyDescent="0.3">
      <c r="A568" s="170" t="s">
        <v>286</v>
      </c>
      <c r="B568" s="170" t="s">
        <v>287</v>
      </c>
      <c r="C568" s="170" t="s">
        <v>1414</v>
      </c>
      <c r="D568" s="170" t="s">
        <v>1415</v>
      </c>
      <c r="AU568" s="170">
        <v>13.2</v>
      </c>
      <c r="AX568" s="170">
        <v>11</v>
      </c>
      <c r="BA568" s="170">
        <v>13.9</v>
      </c>
      <c r="BF568" s="170">
        <v>13.4</v>
      </c>
    </row>
    <row r="569" spans="1:60" x14ac:dyDescent="0.3">
      <c r="A569" s="170" t="s">
        <v>286</v>
      </c>
      <c r="B569" s="170" t="s">
        <v>287</v>
      </c>
      <c r="C569" s="170" t="s">
        <v>1416</v>
      </c>
      <c r="D569" s="170" t="s">
        <v>1417</v>
      </c>
      <c r="BA569" s="170">
        <v>0.7</v>
      </c>
      <c r="BF569" s="170">
        <v>0.3</v>
      </c>
    </row>
    <row r="570" spans="1:60" x14ac:dyDescent="0.3">
      <c r="A570" s="170" t="s">
        <v>286</v>
      </c>
      <c r="B570" s="170" t="s">
        <v>287</v>
      </c>
      <c r="C570" s="170" t="s">
        <v>1418</v>
      </c>
      <c r="D570" s="170" t="s">
        <v>1419</v>
      </c>
      <c r="AU570" s="170">
        <v>79.3</v>
      </c>
      <c r="AX570" s="170">
        <v>58</v>
      </c>
      <c r="BA570" s="170">
        <v>44.4</v>
      </c>
      <c r="BF570" s="170">
        <v>51.1</v>
      </c>
    </row>
    <row r="571" spans="1:60" x14ac:dyDescent="0.3">
      <c r="A571" s="170" t="s">
        <v>286</v>
      </c>
      <c r="B571" s="170" t="s">
        <v>287</v>
      </c>
      <c r="C571" s="170" t="s">
        <v>1420</v>
      </c>
      <c r="D571" s="170" t="s">
        <v>1421</v>
      </c>
      <c r="AU571" s="170">
        <v>5.5</v>
      </c>
      <c r="AX571" s="170">
        <v>5.0999999999999996</v>
      </c>
      <c r="BA571" s="170">
        <v>13.6</v>
      </c>
      <c r="BF571" s="170">
        <v>13.7</v>
      </c>
    </row>
    <row r="572" spans="1:60" x14ac:dyDescent="0.3">
      <c r="A572" s="170" t="s">
        <v>286</v>
      </c>
      <c r="B572" s="170" t="s">
        <v>287</v>
      </c>
      <c r="C572" s="170" t="s">
        <v>1422</v>
      </c>
      <c r="D572" s="170" t="s">
        <v>1423</v>
      </c>
      <c r="AX572" s="170">
        <v>2067</v>
      </c>
      <c r="AY572" s="170">
        <v>2067</v>
      </c>
      <c r="AZ572" s="170">
        <v>2067</v>
      </c>
      <c r="BA572" s="170">
        <v>2115</v>
      </c>
      <c r="BB572" s="170">
        <v>2115</v>
      </c>
      <c r="BC572" s="170">
        <v>2115</v>
      </c>
      <c r="BD572" s="170">
        <v>2565</v>
      </c>
      <c r="BE572" s="170">
        <v>2265</v>
      </c>
      <c r="BF572" s="170">
        <v>2265</v>
      </c>
      <c r="BG572" s="170">
        <v>2265</v>
      </c>
    </row>
    <row r="573" spans="1:60" x14ac:dyDescent="0.3">
      <c r="A573" s="170" t="s">
        <v>286</v>
      </c>
      <c r="B573" s="170" t="s">
        <v>287</v>
      </c>
      <c r="C573" s="170" t="s">
        <v>1424</v>
      </c>
      <c r="D573" s="170" t="s">
        <v>1425</v>
      </c>
      <c r="AX573" s="170">
        <v>10</v>
      </c>
      <c r="AY573" s="170">
        <v>10</v>
      </c>
      <c r="AZ573" s="170">
        <v>10</v>
      </c>
      <c r="BA573" s="170">
        <v>10</v>
      </c>
      <c r="BB573" s="170">
        <v>10</v>
      </c>
      <c r="BC573" s="170">
        <v>10</v>
      </c>
      <c r="BD573" s="170">
        <v>10</v>
      </c>
      <c r="BE573" s="170">
        <v>10</v>
      </c>
      <c r="BF573" s="170">
        <v>10</v>
      </c>
      <c r="BG573" s="170">
        <v>10</v>
      </c>
    </row>
    <row r="574" spans="1:60" x14ac:dyDescent="0.3">
      <c r="A574" s="170" t="s">
        <v>286</v>
      </c>
      <c r="B574" s="170" t="s">
        <v>287</v>
      </c>
      <c r="C574" s="170" t="s">
        <v>1426</v>
      </c>
      <c r="D574" s="170" t="s">
        <v>1427</v>
      </c>
      <c r="AX574" s="170">
        <v>38</v>
      </c>
      <c r="AY574" s="170">
        <v>38</v>
      </c>
      <c r="AZ574" s="170">
        <v>38</v>
      </c>
      <c r="BA574" s="170">
        <v>35</v>
      </c>
      <c r="BB574" s="170">
        <v>31</v>
      </c>
      <c r="BC574" s="170">
        <v>30</v>
      </c>
      <c r="BD574" s="170">
        <v>30</v>
      </c>
      <c r="BE574" s="170">
        <v>30</v>
      </c>
      <c r="BF574" s="170">
        <v>30</v>
      </c>
      <c r="BG574" s="170">
        <v>30</v>
      </c>
    </row>
    <row r="575" spans="1:60" x14ac:dyDescent="0.3">
      <c r="A575" s="170" t="s">
        <v>286</v>
      </c>
      <c r="B575" s="170" t="s">
        <v>287</v>
      </c>
      <c r="C575" s="170" t="s">
        <v>1428</v>
      </c>
      <c r="D575" s="170" t="s">
        <v>1429</v>
      </c>
      <c r="BG575" s="170">
        <v>3</v>
      </c>
      <c r="BH575" s="170">
        <v>3</v>
      </c>
    </row>
    <row r="576" spans="1:60" x14ac:dyDescent="0.3">
      <c r="A576" s="170" t="s">
        <v>286</v>
      </c>
      <c r="B576" s="170" t="s">
        <v>287</v>
      </c>
      <c r="C576" s="170" t="s">
        <v>1430</v>
      </c>
      <c r="D576" s="170" t="s">
        <v>1431</v>
      </c>
      <c r="BF576" s="170">
        <v>2</v>
      </c>
      <c r="BG576" s="170">
        <v>2</v>
      </c>
      <c r="BH576" s="170">
        <v>2</v>
      </c>
    </row>
    <row r="577" spans="1:60" x14ac:dyDescent="0.3">
      <c r="A577" s="170" t="s">
        <v>286</v>
      </c>
      <c r="B577" s="170" t="s">
        <v>287</v>
      </c>
      <c r="C577" s="170" t="s">
        <v>1432</v>
      </c>
      <c r="D577" s="170" t="s">
        <v>1433</v>
      </c>
      <c r="AV577" s="170">
        <v>250</v>
      </c>
      <c r="AW577" s="170">
        <v>250</v>
      </c>
      <c r="AX577" s="170">
        <v>225</v>
      </c>
      <c r="AY577" s="170">
        <v>225</v>
      </c>
      <c r="AZ577" s="170">
        <v>225</v>
      </c>
      <c r="BA577" s="170">
        <v>225</v>
      </c>
      <c r="BB577" s="170">
        <v>225</v>
      </c>
      <c r="BC577" s="170">
        <v>225</v>
      </c>
      <c r="BD577" s="170">
        <v>275</v>
      </c>
      <c r="BE577" s="170">
        <v>275</v>
      </c>
      <c r="BF577" s="170">
        <v>275</v>
      </c>
      <c r="BG577" s="170">
        <v>275</v>
      </c>
      <c r="BH577" s="170">
        <v>275</v>
      </c>
    </row>
    <row r="578" spans="1:60" x14ac:dyDescent="0.3">
      <c r="A578" s="170" t="s">
        <v>286</v>
      </c>
      <c r="B578" s="170" t="s">
        <v>287</v>
      </c>
      <c r="C578" s="170" t="s">
        <v>1434</v>
      </c>
      <c r="D578" s="170" t="s">
        <v>1435</v>
      </c>
      <c r="AW578" s="170">
        <v>230</v>
      </c>
      <c r="AX578" s="170">
        <v>230</v>
      </c>
      <c r="AY578" s="170">
        <v>230</v>
      </c>
      <c r="AZ578" s="170">
        <v>223</v>
      </c>
      <c r="BA578" s="170">
        <v>21</v>
      </c>
      <c r="BB578" s="170">
        <v>18</v>
      </c>
      <c r="BC578" s="170">
        <v>15</v>
      </c>
      <c r="BD578" s="170">
        <v>10</v>
      </c>
      <c r="BE578" s="170">
        <v>10</v>
      </c>
      <c r="BF578" s="170">
        <v>4</v>
      </c>
      <c r="BG578" s="170">
        <v>4</v>
      </c>
      <c r="BH578" s="170">
        <v>3</v>
      </c>
    </row>
    <row r="579" spans="1:60" x14ac:dyDescent="0.3">
      <c r="A579" s="170" t="s">
        <v>286</v>
      </c>
      <c r="B579" s="170" t="s">
        <v>287</v>
      </c>
      <c r="C579" s="170" t="s">
        <v>1436</v>
      </c>
      <c r="D579" s="170" t="s">
        <v>1437</v>
      </c>
      <c r="AW579" s="170">
        <v>7</v>
      </c>
      <c r="AX579" s="170">
        <v>7</v>
      </c>
      <c r="AY579" s="170">
        <v>7</v>
      </c>
      <c r="AZ579" s="170">
        <v>7</v>
      </c>
      <c r="BA579" s="170">
        <v>4</v>
      </c>
      <c r="BB579" s="170">
        <v>3</v>
      </c>
      <c r="BC579" s="170">
        <v>3</v>
      </c>
      <c r="BD579" s="170">
        <v>2</v>
      </c>
      <c r="BE579" s="170">
        <v>2</v>
      </c>
      <c r="BF579" s="170">
        <v>2</v>
      </c>
      <c r="BG579" s="170">
        <v>2</v>
      </c>
      <c r="BH579" s="170">
        <v>2</v>
      </c>
    </row>
    <row r="580" spans="1:60" x14ac:dyDescent="0.3">
      <c r="A580" s="170" t="s">
        <v>286</v>
      </c>
      <c r="B580" s="170" t="s">
        <v>287</v>
      </c>
      <c r="C580" s="170" t="s">
        <v>1438</v>
      </c>
      <c r="D580" s="170" t="s">
        <v>1439</v>
      </c>
      <c r="AV580" s="170">
        <v>18.600000000000001</v>
      </c>
      <c r="AW580" s="170">
        <v>25.3</v>
      </c>
      <c r="AX580" s="170">
        <v>31.9</v>
      </c>
      <c r="AY580" s="170">
        <v>26.1</v>
      </c>
      <c r="AZ580" s="170">
        <v>8.8000000000000007</v>
      </c>
      <c r="BA580" s="170">
        <v>7.8</v>
      </c>
      <c r="BB580" s="170">
        <v>1.7</v>
      </c>
      <c r="BC580" s="170">
        <v>1.6</v>
      </c>
      <c r="BD580" s="170">
        <v>1.3</v>
      </c>
      <c r="BE580" s="170">
        <v>2.2999999999999998</v>
      </c>
      <c r="BF580" s="170">
        <v>0.8</v>
      </c>
      <c r="BG580" s="170">
        <v>0.8</v>
      </c>
      <c r="BH580" s="170">
        <v>0.9</v>
      </c>
    </row>
    <row r="581" spans="1:60" x14ac:dyDescent="0.3">
      <c r="A581" s="170" t="s">
        <v>286</v>
      </c>
      <c r="B581" s="170" t="s">
        <v>287</v>
      </c>
      <c r="C581" s="170" t="s">
        <v>1440</v>
      </c>
      <c r="D581" s="170" t="s">
        <v>1441</v>
      </c>
      <c r="AV581" s="170">
        <v>79</v>
      </c>
      <c r="AW581" s="170">
        <v>79</v>
      </c>
      <c r="AX581" s="170">
        <v>79</v>
      </c>
      <c r="AY581" s="170">
        <v>69</v>
      </c>
      <c r="AZ581" s="170">
        <v>48</v>
      </c>
      <c r="BA581" s="170">
        <v>31</v>
      </c>
      <c r="BB581" s="170">
        <v>10</v>
      </c>
      <c r="BC581" s="170">
        <v>10</v>
      </c>
      <c r="BD581" s="170">
        <v>10</v>
      </c>
      <c r="BE581" s="170">
        <v>10</v>
      </c>
      <c r="BF581" s="170">
        <v>9</v>
      </c>
      <c r="BG581" s="170">
        <v>9</v>
      </c>
      <c r="BH581" s="170">
        <v>3</v>
      </c>
    </row>
    <row r="582" spans="1:60" x14ac:dyDescent="0.3">
      <c r="A582" s="170" t="s">
        <v>286</v>
      </c>
      <c r="B582" s="170" t="s">
        <v>287</v>
      </c>
      <c r="C582" s="170" t="s">
        <v>1442</v>
      </c>
      <c r="D582" s="170" t="s">
        <v>1443</v>
      </c>
      <c r="AV582" s="170">
        <v>16</v>
      </c>
      <c r="AW582" s="170">
        <v>16</v>
      </c>
      <c r="AX582" s="170">
        <v>16</v>
      </c>
      <c r="AY582" s="170">
        <v>16</v>
      </c>
      <c r="AZ582" s="170">
        <v>10</v>
      </c>
      <c r="BA582" s="170">
        <v>8</v>
      </c>
      <c r="BB582" s="170">
        <v>6</v>
      </c>
      <c r="BC582" s="170">
        <v>6</v>
      </c>
      <c r="BD582" s="170">
        <v>6</v>
      </c>
      <c r="BE582" s="170">
        <v>6</v>
      </c>
      <c r="BF582" s="170">
        <v>5</v>
      </c>
      <c r="BG582" s="170">
        <v>5</v>
      </c>
      <c r="BH582" s="170">
        <v>3</v>
      </c>
    </row>
    <row r="583" spans="1:60" x14ac:dyDescent="0.3">
      <c r="A583" s="170" t="s">
        <v>286</v>
      </c>
      <c r="B583" s="170" t="s">
        <v>287</v>
      </c>
      <c r="C583" s="170" t="s">
        <v>1444</v>
      </c>
      <c r="D583" s="170" t="s">
        <v>1445</v>
      </c>
      <c r="AX583" s="170">
        <v>986.5</v>
      </c>
      <c r="AY583" s="170">
        <v>986.5</v>
      </c>
      <c r="AZ583" s="170">
        <v>986.5</v>
      </c>
      <c r="BA583" s="170">
        <v>986.5</v>
      </c>
      <c r="BB583" s="170">
        <v>900</v>
      </c>
      <c r="BC583" s="170">
        <v>798</v>
      </c>
      <c r="BD583" s="170">
        <v>654</v>
      </c>
      <c r="BE583" s="170">
        <v>338</v>
      </c>
      <c r="BF583" s="170">
        <v>319</v>
      </c>
      <c r="BG583" s="170">
        <v>183</v>
      </c>
      <c r="BH583" s="170">
        <v>176</v>
      </c>
    </row>
    <row r="584" spans="1:60" x14ac:dyDescent="0.3">
      <c r="A584" s="170" t="s">
        <v>286</v>
      </c>
      <c r="B584" s="170" t="s">
        <v>287</v>
      </c>
      <c r="C584" s="170" t="s">
        <v>1446</v>
      </c>
      <c r="D584" s="170" t="s">
        <v>1447</v>
      </c>
      <c r="AU584" s="170">
        <v>32.799999999999997</v>
      </c>
      <c r="AX584" s="170">
        <v>26.4</v>
      </c>
      <c r="BA584" s="170">
        <v>6.3</v>
      </c>
      <c r="BF584" s="170">
        <v>3.4</v>
      </c>
    </row>
    <row r="585" spans="1:60" x14ac:dyDescent="0.3">
      <c r="A585" s="170" t="s">
        <v>286</v>
      </c>
      <c r="B585" s="170" t="s">
        <v>287</v>
      </c>
      <c r="C585" s="170" t="s">
        <v>1448</v>
      </c>
      <c r="D585" s="170" t="s">
        <v>1449</v>
      </c>
      <c r="BF585" s="170">
        <v>39</v>
      </c>
      <c r="BG585" s="170">
        <v>39</v>
      </c>
      <c r="BH585" s="170">
        <v>39</v>
      </c>
    </row>
    <row r="586" spans="1:60" x14ac:dyDescent="0.3">
      <c r="A586" s="170" t="s">
        <v>286</v>
      </c>
      <c r="B586" s="170" t="s">
        <v>287</v>
      </c>
      <c r="C586" s="170" t="s">
        <v>1450</v>
      </c>
      <c r="D586" s="170" t="s">
        <v>1451</v>
      </c>
      <c r="AX586" s="170">
        <v>2.4</v>
      </c>
      <c r="BA586" s="170">
        <v>1.1000000000000001</v>
      </c>
      <c r="BF586" s="170">
        <v>0.5</v>
      </c>
    </row>
    <row r="587" spans="1:60" x14ac:dyDescent="0.3">
      <c r="A587" s="170" t="s">
        <v>286</v>
      </c>
      <c r="B587" s="170" t="s">
        <v>287</v>
      </c>
      <c r="C587" s="170" t="s">
        <v>1452</v>
      </c>
      <c r="D587" s="170" t="s">
        <v>1453</v>
      </c>
      <c r="BG587" s="170">
        <v>1</v>
      </c>
      <c r="BH587" s="170">
        <v>1.1000000000000001</v>
      </c>
    </row>
    <row r="588" spans="1:60" x14ac:dyDescent="0.3">
      <c r="A588" s="170" t="s">
        <v>286</v>
      </c>
      <c r="B588" s="170" t="s">
        <v>287</v>
      </c>
      <c r="C588" s="170" t="s">
        <v>1454</v>
      </c>
      <c r="D588" s="170" t="s">
        <v>1455</v>
      </c>
      <c r="AX588" s="170">
        <v>125</v>
      </c>
      <c r="AY588" s="170">
        <v>125</v>
      </c>
      <c r="AZ588" s="170">
        <v>124</v>
      </c>
      <c r="BA588" s="170">
        <v>112</v>
      </c>
      <c r="BB588" s="170">
        <v>107</v>
      </c>
      <c r="BC588" s="170">
        <v>82</v>
      </c>
      <c r="BD588" s="170">
        <v>18</v>
      </c>
      <c r="BE588" s="170">
        <v>10</v>
      </c>
      <c r="BF588" s="170">
        <v>10</v>
      </c>
      <c r="BG588" s="170">
        <v>7</v>
      </c>
      <c r="BH588" s="170">
        <v>7</v>
      </c>
    </row>
    <row r="589" spans="1:60" x14ac:dyDescent="0.3">
      <c r="A589" s="170" t="s">
        <v>286</v>
      </c>
      <c r="B589" s="170" t="s">
        <v>287</v>
      </c>
      <c r="C589" s="170" t="s">
        <v>1456</v>
      </c>
      <c r="D589" s="170" t="s">
        <v>1457</v>
      </c>
      <c r="BF589" s="170">
        <v>20.3</v>
      </c>
      <c r="BG589" s="170">
        <v>11.9</v>
      </c>
      <c r="BH589" s="170">
        <v>11.7</v>
      </c>
    </row>
    <row r="590" spans="1:60" x14ac:dyDescent="0.3">
      <c r="A590" s="170" t="s">
        <v>286</v>
      </c>
      <c r="B590" s="170" t="s">
        <v>287</v>
      </c>
      <c r="C590" s="170" t="s">
        <v>1458</v>
      </c>
      <c r="D590" s="170" t="s">
        <v>1459</v>
      </c>
      <c r="AX590" s="170">
        <v>137.30000000000001</v>
      </c>
      <c r="AY590" s="170">
        <v>137.30000000000001</v>
      </c>
      <c r="AZ590" s="170">
        <v>120.8</v>
      </c>
      <c r="BA590" s="170">
        <v>117.4</v>
      </c>
      <c r="BB590" s="170">
        <v>99.7</v>
      </c>
      <c r="BC590" s="170">
        <v>80.5</v>
      </c>
      <c r="BD590" s="170">
        <v>62.3</v>
      </c>
      <c r="BE590" s="170">
        <v>58.5</v>
      </c>
      <c r="BF590" s="170">
        <v>52</v>
      </c>
      <c r="BG590" s="170">
        <v>51.8</v>
      </c>
      <c r="BH590" s="170">
        <v>51.8</v>
      </c>
    </row>
    <row r="591" spans="1:60" x14ac:dyDescent="0.3">
      <c r="A591" s="170" t="s">
        <v>286</v>
      </c>
      <c r="B591" s="170" t="s">
        <v>287</v>
      </c>
      <c r="C591" s="170" t="s">
        <v>1460</v>
      </c>
      <c r="D591" s="170" t="s">
        <v>1461</v>
      </c>
      <c r="AX591" s="170">
        <v>333</v>
      </c>
      <c r="AY591" s="170">
        <v>333</v>
      </c>
      <c r="AZ591" s="170">
        <v>326</v>
      </c>
      <c r="BA591" s="170">
        <v>203</v>
      </c>
      <c r="BB591" s="170">
        <v>134</v>
      </c>
      <c r="BC591" s="170">
        <v>124</v>
      </c>
      <c r="BD591" s="170">
        <v>124</v>
      </c>
      <c r="BE591" s="170">
        <v>129</v>
      </c>
      <c r="BF591" s="170">
        <v>122</v>
      </c>
      <c r="BG591" s="170">
        <v>115</v>
      </c>
      <c r="BH591" s="170">
        <v>115</v>
      </c>
    </row>
    <row r="592" spans="1:60" x14ac:dyDescent="0.3">
      <c r="A592" s="170" t="s">
        <v>286</v>
      </c>
      <c r="B592" s="170" t="s">
        <v>287</v>
      </c>
      <c r="C592" s="170" t="s">
        <v>1462</v>
      </c>
      <c r="D592" s="170" t="s">
        <v>1463</v>
      </c>
      <c r="AX592" s="170">
        <v>19</v>
      </c>
      <c r="AY592" s="170">
        <v>19</v>
      </c>
      <c r="AZ592" s="170">
        <v>19</v>
      </c>
      <c r="BA592" s="170">
        <v>19</v>
      </c>
      <c r="BB592" s="170">
        <v>17</v>
      </c>
      <c r="BC592" s="170">
        <v>17</v>
      </c>
      <c r="BD592" s="170">
        <v>17</v>
      </c>
      <c r="BE592" s="170">
        <v>16</v>
      </c>
      <c r="BF592" s="170">
        <v>16</v>
      </c>
      <c r="BG592" s="170">
        <v>16</v>
      </c>
      <c r="BH592" s="170">
        <v>16</v>
      </c>
    </row>
    <row r="593" spans="1:59" x14ac:dyDescent="0.3">
      <c r="A593" s="170" t="s">
        <v>286</v>
      </c>
      <c r="B593" s="170" t="s">
        <v>287</v>
      </c>
      <c r="C593" s="170" t="s">
        <v>1464</v>
      </c>
      <c r="D593" s="170" t="s">
        <v>1465</v>
      </c>
      <c r="AO593" s="170">
        <v>500000000</v>
      </c>
      <c r="AZ593" s="170">
        <v>625000000</v>
      </c>
      <c r="BA593" s="170">
        <v>625000000</v>
      </c>
      <c r="BB593" s="170">
        <v>625000000</v>
      </c>
      <c r="BC593" s="170">
        <v>625000000</v>
      </c>
      <c r="BD593" s="170">
        <v>2500000000</v>
      </c>
    </row>
    <row r="594" spans="1:59" x14ac:dyDescent="0.3">
      <c r="A594" s="170" t="s">
        <v>286</v>
      </c>
      <c r="B594" s="170" t="s">
        <v>287</v>
      </c>
      <c r="C594" s="170" t="s">
        <v>1466</v>
      </c>
      <c r="D594" s="170" t="s">
        <v>1467</v>
      </c>
      <c r="AK594" s="170">
        <v>10000000</v>
      </c>
      <c r="AQ594" s="170">
        <v>20000000</v>
      </c>
      <c r="AT594" s="170">
        <v>38500000</v>
      </c>
      <c r="AU594" s="170">
        <v>120300000</v>
      </c>
      <c r="AV594" s="170">
        <v>241000000</v>
      </c>
      <c r="AW594" s="170">
        <v>148000000</v>
      </c>
      <c r="AX594" s="170">
        <v>187600000</v>
      </c>
      <c r="AY594" s="170">
        <v>220400000</v>
      </c>
      <c r="AZ594" s="170">
        <v>660900000</v>
      </c>
      <c r="BA594" s="170">
        <v>1130000000</v>
      </c>
      <c r="BB594" s="170">
        <v>207900000</v>
      </c>
      <c r="BC594" s="170">
        <v>419500000</v>
      </c>
      <c r="BD594" s="170">
        <v>215390000</v>
      </c>
      <c r="BE594" s="170">
        <v>143040000</v>
      </c>
      <c r="BF594" s="170">
        <v>187740000</v>
      </c>
      <c r="BG594" s="170">
        <v>142860000</v>
      </c>
    </row>
    <row r="595" spans="1:59" x14ac:dyDescent="0.3">
      <c r="A595" s="170" t="s">
        <v>286</v>
      </c>
      <c r="B595" s="170" t="s">
        <v>287</v>
      </c>
      <c r="C595" s="170" t="s">
        <v>1468</v>
      </c>
      <c r="D595" s="170" t="s">
        <v>1469</v>
      </c>
      <c r="BA595" s="170">
        <v>3960000</v>
      </c>
    </row>
    <row r="596" spans="1:59" x14ac:dyDescent="0.3">
      <c r="A596" s="170" t="s">
        <v>286</v>
      </c>
      <c r="B596" s="170" t="s">
        <v>287</v>
      </c>
      <c r="C596" s="170" t="s">
        <v>1470</v>
      </c>
      <c r="D596" s="170" t="s">
        <v>1471</v>
      </c>
    </row>
    <row r="597" spans="1:59" x14ac:dyDescent="0.3">
      <c r="A597" s="170" t="s">
        <v>286</v>
      </c>
      <c r="B597" s="170" t="s">
        <v>287</v>
      </c>
      <c r="C597" s="170" t="s">
        <v>1472</v>
      </c>
      <c r="D597" s="170" t="s">
        <v>1473</v>
      </c>
      <c r="AE597" s="170">
        <v>0</v>
      </c>
      <c r="AF597" s="170">
        <v>0</v>
      </c>
      <c r="AK597" s="170">
        <v>30</v>
      </c>
      <c r="AL597" s="170">
        <v>708</v>
      </c>
      <c r="AM597" s="170">
        <v>1021</v>
      </c>
      <c r="AN597" s="170">
        <v>650.20000000000005</v>
      </c>
      <c r="AO597" s="170">
        <v>567.79999999999995</v>
      </c>
      <c r="AP597" s="170">
        <v>596.29999999999995</v>
      </c>
      <c r="AQ597" s="170">
        <v>583.4</v>
      </c>
      <c r="AR597" s="170">
        <v>578.6</v>
      </c>
      <c r="AS597" s="170">
        <v>1011</v>
      </c>
      <c r="AT597" s="170">
        <v>1055.5</v>
      </c>
      <c r="AU597" s="170">
        <v>1054.9000000000001</v>
      </c>
      <c r="AV597" s="170">
        <v>992.4</v>
      </c>
      <c r="AW597" s="170">
        <v>1076.4000000000001</v>
      </c>
      <c r="AX597" s="170">
        <v>1207.2</v>
      </c>
      <c r="AY597" s="170">
        <v>1138</v>
      </c>
      <c r="AZ597" s="170">
        <v>1260.4000000000001</v>
      </c>
      <c r="BA597" s="170">
        <v>1030.5</v>
      </c>
      <c r="BB597" s="170">
        <v>1160.4000000000001</v>
      </c>
      <c r="BC597" s="170">
        <v>1040.0999999999999</v>
      </c>
      <c r="BD597" s="170">
        <v>1088.3</v>
      </c>
      <c r="BE597" s="170">
        <v>992.4</v>
      </c>
      <c r="BF597" s="170">
        <v>1000.6</v>
      </c>
    </row>
    <row r="598" spans="1:59" x14ac:dyDescent="0.3">
      <c r="A598" s="170" t="s">
        <v>286</v>
      </c>
      <c r="B598" s="170" t="s">
        <v>287</v>
      </c>
      <c r="C598" s="170" t="s">
        <v>1474</v>
      </c>
      <c r="D598" s="170" t="s">
        <v>1475</v>
      </c>
      <c r="AL598" s="170">
        <v>666</v>
      </c>
      <c r="AM598" s="170">
        <v>1005</v>
      </c>
      <c r="AN598" s="170">
        <v>415</v>
      </c>
      <c r="AO598" s="170">
        <v>361</v>
      </c>
      <c r="AP598" s="170">
        <v>414</v>
      </c>
      <c r="AQ598" s="170">
        <v>79</v>
      </c>
      <c r="AR598" s="170">
        <v>345</v>
      </c>
      <c r="AS598" s="170">
        <v>204</v>
      </c>
      <c r="AT598" s="170">
        <v>214</v>
      </c>
      <c r="AU598" s="170">
        <v>379</v>
      </c>
      <c r="AV598" s="170">
        <v>298</v>
      </c>
      <c r="AW598" s="170">
        <v>200</v>
      </c>
      <c r="AX598" s="170">
        <v>296</v>
      </c>
      <c r="AY598" s="170">
        <v>337</v>
      </c>
      <c r="AZ598" s="170">
        <v>257</v>
      </c>
      <c r="BA598" s="170">
        <v>220</v>
      </c>
      <c r="BB598" s="170">
        <v>173</v>
      </c>
      <c r="BC598" s="170">
        <v>174</v>
      </c>
      <c r="BD598" s="170">
        <v>146</v>
      </c>
      <c r="BE598" s="170">
        <v>190</v>
      </c>
      <c r="BF598" s="170">
        <v>145</v>
      </c>
      <c r="BG598" s="170">
        <v>105</v>
      </c>
    </row>
    <row r="599" spans="1:59" x14ac:dyDescent="0.3">
      <c r="A599" s="170" t="s">
        <v>286</v>
      </c>
      <c r="B599" s="170" t="s">
        <v>287</v>
      </c>
      <c r="C599" s="170" t="s">
        <v>1476</v>
      </c>
      <c r="D599" s="170" t="s">
        <v>1477</v>
      </c>
      <c r="AL599" s="170">
        <v>828</v>
      </c>
      <c r="AM599" s="170">
        <v>683</v>
      </c>
      <c r="AN599" s="170">
        <v>624</v>
      </c>
      <c r="AO599" s="170">
        <v>698</v>
      </c>
      <c r="AP599" s="170">
        <v>752</v>
      </c>
      <c r="AQ599" s="170">
        <v>910</v>
      </c>
      <c r="AR599" s="170">
        <v>993</v>
      </c>
      <c r="AS599" s="170">
        <v>994</v>
      </c>
      <c r="AT599" s="170">
        <v>930</v>
      </c>
      <c r="AU599" s="170">
        <v>895</v>
      </c>
      <c r="AV599" s="170">
        <v>1082</v>
      </c>
      <c r="AW599" s="170">
        <v>1065</v>
      </c>
      <c r="AX599" s="170">
        <v>1166</v>
      </c>
      <c r="AY599" s="170">
        <v>1188</v>
      </c>
      <c r="AZ599" s="170">
        <v>1405</v>
      </c>
      <c r="BA599" s="170">
        <v>1510</v>
      </c>
      <c r="BB599" s="170">
        <v>1753</v>
      </c>
      <c r="BC599" s="170">
        <v>1759</v>
      </c>
      <c r="BD599" s="170">
        <v>1725</v>
      </c>
      <c r="BE599" s="170">
        <v>1681</v>
      </c>
      <c r="BF599" s="170">
        <v>1489</v>
      </c>
      <c r="BG599" s="170">
        <v>652</v>
      </c>
    </row>
    <row r="600" spans="1:59" x14ac:dyDescent="0.3">
      <c r="A600" s="170" t="s">
        <v>286</v>
      </c>
      <c r="B600" s="170" t="s">
        <v>287</v>
      </c>
      <c r="C600" s="170" t="s">
        <v>1478</v>
      </c>
      <c r="D600" s="170" t="s">
        <v>1479</v>
      </c>
      <c r="AL600" s="170">
        <v>3151</v>
      </c>
      <c r="AM600" s="170">
        <v>5338</v>
      </c>
      <c r="AN600" s="170">
        <v>4898</v>
      </c>
      <c r="AO600" s="170">
        <v>4964</v>
      </c>
      <c r="AP600" s="170">
        <v>5304</v>
      </c>
      <c r="AQ600" s="170">
        <v>5251</v>
      </c>
      <c r="AR600" s="170">
        <v>4366</v>
      </c>
      <c r="AS600" s="170">
        <v>4642</v>
      </c>
      <c r="AT600" s="170">
        <v>4893</v>
      </c>
      <c r="AU600" s="170">
        <v>4545</v>
      </c>
      <c r="AV600" s="170">
        <v>5218</v>
      </c>
      <c r="AW600" s="170">
        <v>5414</v>
      </c>
      <c r="AX600" s="170">
        <v>6460</v>
      </c>
      <c r="AY600" s="170">
        <v>7427</v>
      </c>
      <c r="AZ600" s="170">
        <v>7559</v>
      </c>
      <c r="BA600" s="170">
        <v>7967</v>
      </c>
      <c r="BB600" s="170">
        <v>6473</v>
      </c>
      <c r="BC600" s="170">
        <v>6774</v>
      </c>
      <c r="BD600" s="170">
        <v>7310</v>
      </c>
      <c r="BE600" s="170">
        <v>7448</v>
      </c>
      <c r="BF600" s="170">
        <v>7504</v>
      </c>
      <c r="BG600" s="170">
        <v>6742</v>
      </c>
    </row>
    <row r="601" spans="1:59" x14ac:dyDescent="0.3">
      <c r="A601" s="170" t="s">
        <v>286</v>
      </c>
      <c r="B601" s="170" t="s">
        <v>287</v>
      </c>
      <c r="C601" s="170" t="s">
        <v>1480</v>
      </c>
      <c r="D601" s="170" t="s">
        <v>1481</v>
      </c>
      <c r="AL601" s="170">
        <v>729</v>
      </c>
      <c r="AM601" s="170">
        <v>1032</v>
      </c>
      <c r="AN601" s="170">
        <v>844</v>
      </c>
      <c r="AO601" s="170">
        <v>1068</v>
      </c>
      <c r="AP601" s="170">
        <v>1209</v>
      </c>
      <c r="AQ601" s="170">
        <v>1173</v>
      </c>
      <c r="AR601" s="170">
        <v>1150</v>
      </c>
      <c r="AS601" s="170">
        <v>1344</v>
      </c>
      <c r="AT601" s="170">
        <v>1885</v>
      </c>
      <c r="AU601" s="170">
        <v>1733</v>
      </c>
      <c r="AV601" s="170">
        <v>1972</v>
      </c>
      <c r="AW601" s="170">
        <v>2410</v>
      </c>
      <c r="AX601" s="170">
        <v>2510</v>
      </c>
      <c r="AY601" s="170">
        <v>2797</v>
      </c>
      <c r="AZ601" s="170">
        <v>3666</v>
      </c>
      <c r="BA601" s="170">
        <v>3487</v>
      </c>
      <c r="BB601" s="170">
        <v>3703</v>
      </c>
      <c r="BC601" s="170">
        <v>3921</v>
      </c>
      <c r="BD601" s="170">
        <v>3649</v>
      </c>
      <c r="BE601" s="170">
        <v>4302</v>
      </c>
      <c r="BF601" s="170">
        <v>3988</v>
      </c>
      <c r="BG601" s="170">
        <v>2055</v>
      </c>
    </row>
    <row r="602" spans="1:59" x14ac:dyDescent="0.3">
      <c r="A602" s="170" t="s">
        <v>286</v>
      </c>
      <c r="B602" s="170" t="s">
        <v>287</v>
      </c>
      <c r="C602" s="170" t="s">
        <v>1482</v>
      </c>
      <c r="D602" s="170" t="s">
        <v>1483</v>
      </c>
      <c r="AL602" s="170">
        <v>3880</v>
      </c>
      <c r="AM602" s="170">
        <v>6370</v>
      </c>
      <c r="AN602" s="170">
        <v>5742</v>
      </c>
      <c r="AO602" s="170">
        <v>6032</v>
      </c>
      <c r="AP602" s="170">
        <v>6513</v>
      </c>
      <c r="AQ602" s="170">
        <v>6424</v>
      </c>
      <c r="AR602" s="170">
        <v>5516</v>
      </c>
      <c r="AS602" s="170">
        <v>5986</v>
      </c>
      <c r="AT602" s="170">
        <v>6778</v>
      </c>
      <c r="AU602" s="170">
        <v>6278</v>
      </c>
      <c r="AV602" s="170">
        <v>7190</v>
      </c>
      <c r="AW602" s="170">
        <v>7824</v>
      </c>
      <c r="AX602" s="170">
        <v>8970</v>
      </c>
      <c r="AY602" s="170">
        <v>10224</v>
      </c>
      <c r="AZ602" s="170">
        <v>11225</v>
      </c>
      <c r="BA602" s="170">
        <v>11454</v>
      </c>
      <c r="BB602" s="170">
        <v>10176</v>
      </c>
      <c r="BC602" s="170">
        <v>10695</v>
      </c>
      <c r="BD602" s="170">
        <v>10959</v>
      </c>
      <c r="BE602" s="170">
        <v>11750</v>
      </c>
      <c r="BF602" s="170">
        <v>11492</v>
      </c>
      <c r="BG602" s="170">
        <v>8797</v>
      </c>
    </row>
    <row r="603" spans="1:59" x14ac:dyDescent="0.3">
      <c r="A603" s="170" t="s">
        <v>286</v>
      </c>
      <c r="B603" s="170" t="s">
        <v>287</v>
      </c>
      <c r="C603" s="170" t="s">
        <v>1484</v>
      </c>
      <c r="D603" s="170" t="s">
        <v>1485</v>
      </c>
    </row>
    <row r="604" spans="1:59" x14ac:dyDescent="0.3">
      <c r="A604" s="170" t="s">
        <v>286</v>
      </c>
      <c r="B604" s="170" t="s">
        <v>287</v>
      </c>
      <c r="C604" s="170" t="s">
        <v>1486</v>
      </c>
      <c r="D604" s="170" t="s">
        <v>1487</v>
      </c>
    </row>
    <row r="605" spans="1:59" x14ac:dyDescent="0.3">
      <c r="A605" s="170" t="s">
        <v>286</v>
      </c>
      <c r="B605" s="170" t="s">
        <v>287</v>
      </c>
      <c r="C605" s="170" t="s">
        <v>1488</v>
      </c>
      <c r="D605" s="170" t="s">
        <v>1489</v>
      </c>
    </row>
    <row r="606" spans="1:59" x14ac:dyDescent="0.3">
      <c r="A606" s="170" t="s">
        <v>286</v>
      </c>
      <c r="B606" s="170" t="s">
        <v>287</v>
      </c>
      <c r="C606" s="170" t="s">
        <v>1490</v>
      </c>
      <c r="D606" s="170" t="s">
        <v>1491</v>
      </c>
    </row>
    <row r="607" spans="1:59" x14ac:dyDescent="0.3">
      <c r="A607" s="170" t="s">
        <v>286</v>
      </c>
      <c r="B607" s="170" t="s">
        <v>287</v>
      </c>
      <c r="C607" s="170" t="s">
        <v>1492</v>
      </c>
      <c r="D607" s="170" t="s">
        <v>1493</v>
      </c>
    </row>
    <row r="608" spans="1:59" x14ac:dyDescent="0.3">
      <c r="A608" s="170" t="s">
        <v>286</v>
      </c>
      <c r="B608" s="170" t="s">
        <v>287</v>
      </c>
      <c r="C608" s="170" t="s">
        <v>1494</v>
      </c>
      <c r="D608" s="170" t="s">
        <v>1495</v>
      </c>
    </row>
    <row r="609" spans="1:60" x14ac:dyDescent="0.3">
      <c r="A609" s="170" t="s">
        <v>286</v>
      </c>
      <c r="B609" s="170" t="s">
        <v>287</v>
      </c>
      <c r="C609" s="170" t="s">
        <v>1496</v>
      </c>
      <c r="D609" s="170" t="s">
        <v>1497</v>
      </c>
    </row>
    <row r="610" spans="1:60" x14ac:dyDescent="0.3">
      <c r="A610" s="170" t="s">
        <v>286</v>
      </c>
      <c r="B610" s="170" t="s">
        <v>287</v>
      </c>
      <c r="C610" s="170" t="s">
        <v>1498</v>
      </c>
      <c r="D610" s="170" t="s">
        <v>1499</v>
      </c>
    </row>
    <row r="611" spans="1:60" x14ac:dyDescent="0.3">
      <c r="A611" s="170" t="s">
        <v>286</v>
      </c>
      <c r="B611" s="170" t="s">
        <v>287</v>
      </c>
      <c r="C611" s="170" t="s">
        <v>1500</v>
      </c>
      <c r="D611" s="170" t="s">
        <v>1501</v>
      </c>
    </row>
    <row r="612" spans="1:60" x14ac:dyDescent="0.3">
      <c r="A612" s="170" t="s">
        <v>286</v>
      </c>
      <c r="B612" s="170" t="s">
        <v>287</v>
      </c>
      <c r="C612" s="170" t="s">
        <v>1502</v>
      </c>
      <c r="D612" s="170" t="s">
        <v>1503</v>
      </c>
    </row>
    <row r="613" spans="1:60" x14ac:dyDescent="0.3">
      <c r="A613" s="170" t="s">
        <v>286</v>
      </c>
      <c r="B613" s="170" t="s">
        <v>287</v>
      </c>
      <c r="C613" s="170" t="s">
        <v>1504</v>
      </c>
      <c r="D613" s="170" t="s">
        <v>1505</v>
      </c>
    </row>
    <row r="614" spans="1:60" x14ac:dyDescent="0.3">
      <c r="A614" s="170" t="s">
        <v>286</v>
      </c>
      <c r="B614" s="170" t="s">
        <v>287</v>
      </c>
      <c r="C614" s="170" t="s">
        <v>1506</v>
      </c>
      <c r="D614" s="170" t="s">
        <v>1507</v>
      </c>
    </row>
    <row r="615" spans="1:60" x14ac:dyDescent="0.3">
      <c r="A615" s="170" t="s">
        <v>286</v>
      </c>
      <c r="B615" s="170" t="s">
        <v>287</v>
      </c>
      <c r="C615" s="170" t="s">
        <v>1508</v>
      </c>
      <c r="D615" s="170" t="s">
        <v>1509</v>
      </c>
    </row>
    <row r="616" spans="1:60" x14ac:dyDescent="0.3">
      <c r="A616" s="170" t="s">
        <v>286</v>
      </c>
      <c r="B616" s="170" t="s">
        <v>287</v>
      </c>
      <c r="C616" s="170" t="s">
        <v>1510</v>
      </c>
      <c r="D616" s="170" t="s">
        <v>1511</v>
      </c>
    </row>
    <row r="617" spans="1:60" x14ac:dyDescent="0.3">
      <c r="A617" s="170" t="s">
        <v>286</v>
      </c>
      <c r="B617" s="170" t="s">
        <v>287</v>
      </c>
      <c r="C617" s="170" t="s">
        <v>1512</v>
      </c>
      <c r="D617" s="170" t="s">
        <v>1513</v>
      </c>
    </row>
    <row r="618" spans="1:60" x14ac:dyDescent="0.3">
      <c r="A618" s="170" t="s">
        <v>286</v>
      </c>
      <c r="B618" s="170" t="s">
        <v>287</v>
      </c>
      <c r="C618" s="170" t="s">
        <v>1514</v>
      </c>
      <c r="D618" s="170" t="s">
        <v>1515</v>
      </c>
    </row>
    <row r="619" spans="1:60" x14ac:dyDescent="0.3">
      <c r="A619" s="170" t="s">
        <v>286</v>
      </c>
      <c r="B619" s="170" t="s">
        <v>287</v>
      </c>
      <c r="C619" s="170" t="s">
        <v>1516</v>
      </c>
      <c r="D619" s="170" t="s">
        <v>1517</v>
      </c>
    </row>
    <row r="620" spans="1:60" x14ac:dyDescent="0.3">
      <c r="A620" s="170" t="s">
        <v>286</v>
      </c>
      <c r="B620" s="170" t="s">
        <v>287</v>
      </c>
      <c r="C620" s="170" t="s">
        <v>1518</v>
      </c>
      <c r="D620" s="170" t="s">
        <v>1519</v>
      </c>
    </row>
    <row r="621" spans="1:60" x14ac:dyDescent="0.3">
      <c r="A621" s="170" t="s">
        <v>286</v>
      </c>
      <c r="B621" s="170" t="s">
        <v>287</v>
      </c>
      <c r="C621" s="170" t="s">
        <v>1520</v>
      </c>
      <c r="D621" s="170" t="s">
        <v>1521</v>
      </c>
    </row>
    <row r="622" spans="1:60" x14ac:dyDescent="0.3">
      <c r="A622" s="170" t="s">
        <v>286</v>
      </c>
      <c r="B622" s="170" t="s">
        <v>287</v>
      </c>
      <c r="C622" s="170" t="s">
        <v>1522</v>
      </c>
      <c r="D622" s="170" t="s">
        <v>1523</v>
      </c>
    </row>
    <row r="623" spans="1:60" x14ac:dyDescent="0.3">
      <c r="A623" s="170" t="s">
        <v>286</v>
      </c>
      <c r="B623" s="170" t="s">
        <v>287</v>
      </c>
      <c r="C623" s="170" t="s">
        <v>1524</v>
      </c>
      <c r="D623" s="170" t="s">
        <v>1525</v>
      </c>
    </row>
    <row r="624" spans="1:60" x14ac:dyDescent="0.3">
      <c r="A624" s="170" t="s">
        <v>286</v>
      </c>
      <c r="B624" s="170" t="s">
        <v>287</v>
      </c>
      <c r="C624" s="170" t="s">
        <v>1526</v>
      </c>
      <c r="D624" s="170" t="s">
        <v>1527</v>
      </c>
      <c r="AW624" s="170">
        <v>80</v>
      </c>
      <c r="AX624" s="170">
        <v>90</v>
      </c>
      <c r="AY624" s="170">
        <v>90</v>
      </c>
      <c r="AZ624" s="170">
        <v>90</v>
      </c>
      <c r="BA624" s="170">
        <v>90</v>
      </c>
      <c r="BB624" s="170">
        <v>90</v>
      </c>
      <c r="BC624" s="170">
        <v>90</v>
      </c>
      <c r="BD624" s="170">
        <v>90</v>
      </c>
      <c r="BE624" s="170">
        <v>90</v>
      </c>
      <c r="BF624" s="170">
        <v>90</v>
      </c>
      <c r="BG624" s="170">
        <v>90</v>
      </c>
      <c r="BH624" s="170">
        <v>90</v>
      </c>
    </row>
    <row r="625" spans="1:60" x14ac:dyDescent="0.3">
      <c r="A625" s="170" t="s">
        <v>286</v>
      </c>
      <c r="B625" s="170" t="s">
        <v>287</v>
      </c>
      <c r="C625" s="170" t="s">
        <v>1528</v>
      </c>
      <c r="D625" s="170" t="s">
        <v>1529</v>
      </c>
      <c r="AW625" s="170">
        <v>80</v>
      </c>
      <c r="AX625" s="170">
        <v>83.3333333333333</v>
      </c>
      <c r="AY625" s="170">
        <v>80</v>
      </c>
      <c r="AZ625" s="170">
        <v>83.3333333333333</v>
      </c>
      <c r="BA625" s="170">
        <v>83.3333333333333</v>
      </c>
      <c r="BB625" s="170">
        <v>84.4444444444444</v>
      </c>
      <c r="BC625" s="170">
        <v>85.5555555555555</v>
      </c>
      <c r="BD625" s="170">
        <v>85.5555555555555</v>
      </c>
      <c r="BE625" s="170">
        <v>86.6666666666667</v>
      </c>
      <c r="BF625" s="170">
        <v>86.6666666666667</v>
      </c>
      <c r="BG625" s="170">
        <v>87.7777777777778</v>
      </c>
      <c r="BH625" s="170">
        <v>87.777766666666693</v>
      </c>
    </row>
    <row r="626" spans="1:60" x14ac:dyDescent="0.3">
      <c r="A626" s="170" t="s">
        <v>286</v>
      </c>
      <c r="B626" s="170" t="s">
        <v>287</v>
      </c>
      <c r="C626" s="170" t="s">
        <v>1530</v>
      </c>
      <c r="D626" s="170" t="s">
        <v>1531</v>
      </c>
      <c r="AW626" s="170">
        <v>80</v>
      </c>
      <c r="AX626" s="170">
        <v>80</v>
      </c>
      <c r="AY626" s="170">
        <v>80</v>
      </c>
      <c r="AZ626" s="170">
        <v>80</v>
      </c>
      <c r="BA626" s="170">
        <v>80</v>
      </c>
      <c r="BB626" s="170">
        <v>83.333330000000004</v>
      </c>
      <c r="BC626" s="170">
        <v>86.666669999999996</v>
      </c>
      <c r="BD626" s="170">
        <v>86.666669999999996</v>
      </c>
      <c r="BE626" s="170">
        <v>90</v>
      </c>
      <c r="BF626" s="170">
        <v>90</v>
      </c>
      <c r="BG626" s="170">
        <v>93.3333333333333</v>
      </c>
      <c r="BH626" s="170">
        <v>93.333299999999994</v>
      </c>
    </row>
    <row r="627" spans="1:60" x14ac:dyDescent="0.3">
      <c r="A627" s="170" t="s">
        <v>286</v>
      </c>
      <c r="B627" s="170" t="s">
        <v>287</v>
      </c>
      <c r="C627" s="170" t="s">
        <v>1532</v>
      </c>
      <c r="D627" s="170" t="s">
        <v>1533</v>
      </c>
      <c r="AW627" s="170">
        <v>80</v>
      </c>
      <c r="AX627" s="170">
        <v>80</v>
      </c>
      <c r="AY627" s="170">
        <v>70</v>
      </c>
      <c r="AZ627" s="170">
        <v>80</v>
      </c>
      <c r="BA627" s="170">
        <v>80</v>
      </c>
      <c r="BB627" s="170">
        <v>80</v>
      </c>
      <c r="BC627" s="170">
        <v>80</v>
      </c>
      <c r="BD627" s="170">
        <v>80</v>
      </c>
      <c r="BE627" s="170">
        <v>80</v>
      </c>
      <c r="BF627" s="170">
        <v>80</v>
      </c>
      <c r="BG627" s="170">
        <v>80</v>
      </c>
      <c r="BH627" s="170">
        <v>80</v>
      </c>
    </row>
    <row r="628" spans="1:60" x14ac:dyDescent="0.3">
      <c r="A628" s="170" t="s">
        <v>286</v>
      </c>
      <c r="B628" s="170" t="s">
        <v>287</v>
      </c>
      <c r="C628" s="170" t="s">
        <v>1534</v>
      </c>
      <c r="D628" s="170" t="s">
        <v>1535</v>
      </c>
    </row>
    <row r="629" spans="1:60" x14ac:dyDescent="0.3">
      <c r="A629" s="170" t="s">
        <v>286</v>
      </c>
      <c r="B629" s="170" t="s">
        <v>287</v>
      </c>
      <c r="C629" s="170" t="s">
        <v>1536</v>
      </c>
      <c r="D629" s="170" t="s">
        <v>1537</v>
      </c>
    </row>
    <row r="630" spans="1:60" x14ac:dyDescent="0.3">
      <c r="A630" s="170" t="s">
        <v>286</v>
      </c>
      <c r="B630" s="170" t="s">
        <v>287</v>
      </c>
      <c r="C630" s="170" t="s">
        <v>1538</v>
      </c>
      <c r="D630" s="170" t="s">
        <v>1539</v>
      </c>
      <c r="AL630" s="170">
        <v>35300</v>
      </c>
      <c r="AM630" s="170">
        <v>35300</v>
      </c>
      <c r="AN630" s="170">
        <v>35300</v>
      </c>
      <c r="AO630" s="170">
        <v>31800</v>
      </c>
      <c r="AP630" s="170">
        <v>5600</v>
      </c>
      <c r="AQ630" s="170">
        <v>5700</v>
      </c>
      <c r="AR630" s="170">
        <v>6100</v>
      </c>
      <c r="AS630" s="170">
        <v>5772</v>
      </c>
      <c r="AT630" s="170">
        <v>5891</v>
      </c>
      <c r="AU630" s="170">
        <v>5545</v>
      </c>
      <c r="AV630" s="170">
        <v>6047</v>
      </c>
      <c r="AW630" s="170">
        <v>6211</v>
      </c>
      <c r="AX630" s="170">
        <v>5407</v>
      </c>
      <c r="AY630" s="170">
        <v>5646</v>
      </c>
      <c r="AZ630" s="170">
        <v>6210</v>
      </c>
      <c r="BA630" s="170">
        <v>6371</v>
      </c>
      <c r="BB630" s="170">
        <v>5868</v>
      </c>
      <c r="BC630" s="170">
        <v>12101</v>
      </c>
      <c r="BD630" s="170">
        <v>14378</v>
      </c>
      <c r="BE630" s="170">
        <v>14608</v>
      </c>
      <c r="BF630" s="170">
        <v>17824</v>
      </c>
      <c r="BG630" s="170">
        <v>21022.414462671601</v>
      </c>
    </row>
    <row r="631" spans="1:60" x14ac:dyDescent="0.3">
      <c r="A631" s="170" t="s">
        <v>286</v>
      </c>
      <c r="B631" s="170" t="s">
        <v>287</v>
      </c>
      <c r="C631" s="170" t="s">
        <v>1540</v>
      </c>
      <c r="D631" s="170" t="s">
        <v>1541</v>
      </c>
      <c r="AL631" s="170">
        <v>2.4000000953999998</v>
      </c>
      <c r="AM631" s="170">
        <v>2.4000000953999998</v>
      </c>
      <c r="AN631" s="170">
        <v>2.4000000953999998</v>
      </c>
      <c r="AO631" s="170">
        <v>5.1999998093000004</v>
      </c>
      <c r="AP631" s="170">
        <v>2.5999999046000002</v>
      </c>
      <c r="AQ631" s="170">
        <v>3.5</v>
      </c>
      <c r="AR631" s="170">
        <v>1.7999999523000001</v>
      </c>
      <c r="AS631" s="170">
        <v>1.6140000000000001</v>
      </c>
      <c r="AT631" s="170">
        <v>1.4910000000000001</v>
      </c>
      <c r="AU631" s="170">
        <v>1.272</v>
      </c>
      <c r="AV631" s="170">
        <v>1.093</v>
      </c>
      <c r="AW631" s="170">
        <v>1.1519999999999999</v>
      </c>
      <c r="AX631" s="170">
        <v>1.157</v>
      </c>
      <c r="AY631" s="170">
        <v>1.2150000000000001</v>
      </c>
      <c r="AZ631" s="170">
        <v>1.2390000000000001</v>
      </c>
      <c r="BA631" s="170">
        <v>1.2250000000000001</v>
      </c>
      <c r="BB631" s="170">
        <v>1.022</v>
      </c>
      <c r="BC631" s="170">
        <v>1.5389999999999999</v>
      </c>
      <c r="BD631" s="170">
        <v>1.5489999999999999</v>
      </c>
      <c r="BE631" s="170">
        <v>1.7549999999999999</v>
      </c>
      <c r="BF631" s="170">
        <v>1.696</v>
      </c>
      <c r="BG631" s="170">
        <v>1.9880714306607301</v>
      </c>
    </row>
    <row r="632" spans="1:60" x14ac:dyDescent="0.3">
      <c r="A632" s="170" t="s">
        <v>286</v>
      </c>
      <c r="B632" s="170" t="s">
        <v>287</v>
      </c>
      <c r="C632" s="170" t="s">
        <v>1542</v>
      </c>
      <c r="D632" s="170" t="s">
        <v>1543</v>
      </c>
      <c r="AL632" s="170">
        <v>804900</v>
      </c>
      <c r="AM632" s="170">
        <v>804900</v>
      </c>
      <c r="AN632" s="170">
        <v>804900</v>
      </c>
      <c r="AO632" s="170">
        <v>843000</v>
      </c>
      <c r="AP632" s="170">
        <v>230900</v>
      </c>
      <c r="AQ632" s="170">
        <v>225500</v>
      </c>
      <c r="AR632" s="170">
        <v>212300</v>
      </c>
      <c r="AS632" s="170">
        <v>210899</v>
      </c>
      <c r="AT632" s="170">
        <v>221714</v>
      </c>
      <c r="AU632" s="170">
        <v>204908</v>
      </c>
      <c r="AV632" s="170">
        <v>234273</v>
      </c>
      <c r="AW632" s="170">
        <v>274185</v>
      </c>
      <c r="AX632" s="170">
        <v>281877</v>
      </c>
      <c r="AY632" s="170">
        <v>307403</v>
      </c>
      <c r="AZ632" s="170">
        <v>344290</v>
      </c>
      <c r="BA632" s="170">
        <v>351165</v>
      </c>
      <c r="BB632" s="170">
        <v>333252</v>
      </c>
      <c r="BC632" s="170">
        <v>652142</v>
      </c>
      <c r="BD632" s="170">
        <v>737599</v>
      </c>
      <c r="BE632" s="170">
        <v>943081</v>
      </c>
      <c r="BF632" s="170">
        <v>1159497</v>
      </c>
      <c r="BG632" s="170">
        <v>1359176.2144085099</v>
      </c>
    </row>
    <row r="633" spans="1:60" x14ac:dyDescent="0.3">
      <c r="A633" s="170" t="s">
        <v>286</v>
      </c>
      <c r="B633" s="170" t="s">
        <v>287</v>
      </c>
      <c r="C633" s="170" t="s">
        <v>1544</v>
      </c>
      <c r="D633" s="170" t="s">
        <v>1545</v>
      </c>
      <c r="Y633" s="170">
        <v>66264</v>
      </c>
      <c r="Z633" s="170">
        <v>67562</v>
      </c>
      <c r="AA633" s="170">
        <v>67126</v>
      </c>
      <c r="AB633" s="170">
        <v>69205</v>
      </c>
      <c r="AC633" s="170">
        <v>71603</v>
      </c>
      <c r="AD633" s="170">
        <v>73243</v>
      </c>
      <c r="AE633" s="170">
        <v>77943</v>
      </c>
      <c r="AF633" s="170">
        <v>79862</v>
      </c>
      <c r="AG633" s="170">
        <v>82230</v>
      </c>
      <c r="AH633" s="170">
        <v>81680</v>
      </c>
      <c r="AI633" s="170">
        <v>75373</v>
      </c>
      <c r="AJ633" s="170">
        <v>65551</v>
      </c>
      <c r="AK633" s="170">
        <v>56441</v>
      </c>
      <c r="AL633" s="170">
        <v>42919</v>
      </c>
      <c r="AM633" s="170">
        <v>27963</v>
      </c>
      <c r="AN633" s="170">
        <v>25510</v>
      </c>
      <c r="AO633" s="170">
        <v>28018</v>
      </c>
      <c r="AP633" s="170">
        <v>30636</v>
      </c>
      <c r="AQ633" s="170">
        <v>30370</v>
      </c>
      <c r="AR633" s="170">
        <v>30529</v>
      </c>
      <c r="AS633" s="170">
        <v>31425</v>
      </c>
      <c r="AT633" s="170">
        <v>29727</v>
      </c>
      <c r="AU633" s="170">
        <v>34169</v>
      </c>
      <c r="AV633" s="170">
        <v>38402</v>
      </c>
      <c r="AW633" s="170">
        <v>40331</v>
      </c>
      <c r="AX633" s="170">
        <v>43559</v>
      </c>
      <c r="AY633" s="170">
        <v>45723</v>
      </c>
      <c r="AZ633" s="170">
        <v>47933</v>
      </c>
      <c r="BA633" s="170">
        <v>47933</v>
      </c>
      <c r="BB633" s="170">
        <v>42742</v>
      </c>
      <c r="BC633" s="170">
        <v>46224</v>
      </c>
      <c r="BD633" s="170">
        <v>49406</v>
      </c>
      <c r="BE633" s="170">
        <v>48351</v>
      </c>
      <c r="BF633" s="170">
        <v>43818</v>
      </c>
      <c r="BG633" s="170">
        <v>44997</v>
      </c>
    </row>
    <row r="634" spans="1:60" x14ac:dyDescent="0.3">
      <c r="A634" s="170" t="s">
        <v>286</v>
      </c>
      <c r="B634" s="170" t="s">
        <v>287</v>
      </c>
      <c r="C634" s="170" t="s">
        <v>1546</v>
      </c>
      <c r="D634" s="170" t="s">
        <v>1547</v>
      </c>
      <c r="Y634" s="170">
        <v>10922</v>
      </c>
      <c r="Z634" s="170">
        <v>10830</v>
      </c>
      <c r="AA634" s="170">
        <v>11508</v>
      </c>
      <c r="AB634" s="170">
        <v>12878</v>
      </c>
      <c r="AC634" s="170">
        <v>13154</v>
      </c>
      <c r="AD634" s="170">
        <v>13729</v>
      </c>
      <c r="AE634" s="170">
        <v>14199</v>
      </c>
      <c r="AF634" s="170">
        <v>14965</v>
      </c>
      <c r="AG634" s="170">
        <v>15989</v>
      </c>
      <c r="AH634" s="170">
        <v>16524</v>
      </c>
      <c r="AI634" s="170">
        <v>16852</v>
      </c>
      <c r="AJ634" s="170">
        <v>15795</v>
      </c>
      <c r="AK634" s="170">
        <v>18017</v>
      </c>
      <c r="AL634" s="170">
        <v>19500</v>
      </c>
      <c r="AM634" s="170">
        <v>16063</v>
      </c>
      <c r="AN634" s="170">
        <v>12505</v>
      </c>
      <c r="AO634" s="170">
        <v>11857</v>
      </c>
      <c r="AP634" s="170">
        <v>12909</v>
      </c>
      <c r="AQ634" s="170">
        <v>13268</v>
      </c>
      <c r="AR634" s="170">
        <v>16874</v>
      </c>
      <c r="AS634" s="170">
        <v>17722</v>
      </c>
      <c r="AT634" s="170">
        <v>15264</v>
      </c>
      <c r="AU634" s="170">
        <v>14349</v>
      </c>
      <c r="AV634" s="170">
        <v>13308</v>
      </c>
      <c r="AW634" s="170">
        <v>13893</v>
      </c>
      <c r="AX634" s="170">
        <v>1031</v>
      </c>
      <c r="AY634" s="170">
        <v>9968</v>
      </c>
      <c r="AZ634" s="170">
        <v>9366</v>
      </c>
      <c r="BA634" s="170">
        <v>8188</v>
      </c>
      <c r="BB634" s="170">
        <v>7401</v>
      </c>
      <c r="BC634" s="170">
        <v>7578</v>
      </c>
      <c r="BD634" s="170">
        <v>7941</v>
      </c>
      <c r="BE634" s="170">
        <v>8977</v>
      </c>
      <c r="BF634" s="170">
        <v>8998</v>
      </c>
      <c r="BG634" s="170">
        <v>7796</v>
      </c>
    </row>
    <row r="635" spans="1:60" x14ac:dyDescent="0.3">
      <c r="A635" s="170" t="s">
        <v>286</v>
      </c>
      <c r="B635" s="170" t="s">
        <v>287</v>
      </c>
      <c r="C635" s="170" t="s">
        <v>1548</v>
      </c>
      <c r="D635" s="170" t="s">
        <v>1549</v>
      </c>
      <c r="Y635" s="170">
        <v>5512</v>
      </c>
      <c r="Z635" s="170">
        <v>5446</v>
      </c>
      <c r="AA635" s="170">
        <v>5446</v>
      </c>
      <c r="AB635" s="170">
        <v>5443</v>
      </c>
      <c r="AC635" s="170">
        <v>5443</v>
      </c>
      <c r="AD635" s="170">
        <v>5540</v>
      </c>
      <c r="AE635" s="170">
        <v>5459</v>
      </c>
      <c r="AF635" s="170">
        <v>5463</v>
      </c>
      <c r="AG635" s="170">
        <v>5500</v>
      </c>
      <c r="AH635" s="170">
        <v>5500</v>
      </c>
      <c r="AI635" s="170">
        <v>5569</v>
      </c>
      <c r="AJ635" s="170">
        <v>5567</v>
      </c>
      <c r="AK635" s="170">
        <v>5567</v>
      </c>
      <c r="AL635" s="170">
        <v>4621</v>
      </c>
      <c r="AM635" s="170">
        <v>5543</v>
      </c>
      <c r="AN635" s="170">
        <v>5543</v>
      </c>
      <c r="AP635" s="170">
        <v>5542</v>
      </c>
      <c r="AR635" s="170">
        <v>5523</v>
      </c>
      <c r="AS635" s="170">
        <v>5512</v>
      </c>
      <c r="AT635" s="170">
        <v>5509</v>
      </c>
      <c r="AU635" s="170">
        <v>5512</v>
      </c>
      <c r="AV635" s="170">
        <v>5502</v>
      </c>
      <c r="AW635" s="170">
        <v>5498</v>
      </c>
      <c r="AX635" s="170">
        <v>5498</v>
      </c>
      <c r="AY635" s="170">
        <v>5494</v>
      </c>
      <c r="AZ635" s="170">
        <v>5494</v>
      </c>
      <c r="BA635" s="170">
        <v>5491</v>
      </c>
      <c r="BB635" s="170">
        <v>5510</v>
      </c>
      <c r="BC635" s="170">
        <v>5503</v>
      </c>
      <c r="BD635" s="170">
        <v>5482</v>
      </c>
      <c r="BE635" s="170">
        <v>5462</v>
      </c>
      <c r="BF635" s="170">
        <v>5469</v>
      </c>
      <c r="BG635" s="170">
        <v>5470</v>
      </c>
    </row>
    <row r="636" spans="1:60" x14ac:dyDescent="0.3">
      <c r="A636" s="170" t="s">
        <v>286</v>
      </c>
      <c r="B636" s="170" t="s">
        <v>287</v>
      </c>
      <c r="C636" s="170" t="s">
        <v>1550</v>
      </c>
      <c r="D636" s="170" t="s">
        <v>1551</v>
      </c>
    </row>
    <row r="637" spans="1:60" x14ac:dyDescent="0.3">
      <c r="A637" s="170" t="s">
        <v>286</v>
      </c>
      <c r="B637" s="170" t="s">
        <v>287</v>
      </c>
      <c r="C637" s="170" t="s">
        <v>1552</v>
      </c>
      <c r="D637" s="170" t="s">
        <v>1553</v>
      </c>
    </row>
    <row r="638" spans="1:60" x14ac:dyDescent="0.3">
      <c r="A638" s="170" t="s">
        <v>286</v>
      </c>
      <c r="B638" s="170" t="s">
        <v>287</v>
      </c>
      <c r="C638" s="170" t="s">
        <v>1554</v>
      </c>
      <c r="D638" s="170" t="s">
        <v>1555</v>
      </c>
      <c r="E638" s="170">
        <v>0</v>
      </c>
      <c r="J638" s="170">
        <v>0</v>
      </c>
      <c r="O638" s="170">
        <v>0</v>
      </c>
      <c r="T638" s="170">
        <v>0</v>
      </c>
      <c r="U638" s="170">
        <v>0</v>
      </c>
      <c r="V638" s="170">
        <v>0</v>
      </c>
      <c r="W638" s="170">
        <v>0</v>
      </c>
      <c r="X638" s="170">
        <v>0</v>
      </c>
      <c r="Y638" s="170">
        <v>0</v>
      </c>
      <c r="Z638" s="170">
        <v>0</v>
      </c>
      <c r="AA638" s="170">
        <v>0</v>
      </c>
      <c r="AB638" s="170">
        <v>0</v>
      </c>
      <c r="AC638" s="170">
        <v>0</v>
      </c>
      <c r="AD638" s="170">
        <v>0</v>
      </c>
      <c r="AE638" s="170">
        <v>0</v>
      </c>
      <c r="AF638" s="170">
        <v>0</v>
      </c>
      <c r="AG638" s="170">
        <v>0</v>
      </c>
      <c r="AH638" s="170">
        <v>0</v>
      </c>
      <c r="AI638" s="170">
        <v>0</v>
      </c>
      <c r="AJ638" s="170">
        <v>0</v>
      </c>
      <c r="AK638" s="170">
        <v>0</v>
      </c>
      <c r="AL638" s="170">
        <v>324</v>
      </c>
      <c r="AM638" s="170">
        <v>1724</v>
      </c>
      <c r="AN638" s="170">
        <v>5897</v>
      </c>
      <c r="AO638" s="170">
        <v>6548</v>
      </c>
      <c r="AP638" s="170">
        <v>8167</v>
      </c>
      <c r="AQ638" s="170">
        <v>12155</v>
      </c>
      <c r="AR638" s="170">
        <v>23457</v>
      </c>
      <c r="AS638" s="170">
        <v>49353</v>
      </c>
      <c r="AT638" s="170">
        <v>138329</v>
      </c>
      <c r="AU638" s="170">
        <v>462630</v>
      </c>
      <c r="AV638" s="170">
        <v>1118000</v>
      </c>
      <c r="AW638" s="170">
        <v>2239287</v>
      </c>
      <c r="AX638" s="170">
        <v>4099500</v>
      </c>
      <c r="AY638" s="170">
        <v>5960000</v>
      </c>
      <c r="AZ638" s="170">
        <v>6960000</v>
      </c>
      <c r="BA638" s="170">
        <v>8128000</v>
      </c>
      <c r="BB638" s="170">
        <v>9686200</v>
      </c>
      <c r="BC638" s="170">
        <v>10332900</v>
      </c>
      <c r="BD638" s="170">
        <v>10694900</v>
      </c>
      <c r="BE638" s="170">
        <v>10676471</v>
      </c>
      <c r="BF638" s="170">
        <v>11114440</v>
      </c>
      <c r="BG638" s="170">
        <v>11401927</v>
      </c>
    </row>
    <row r="639" spans="1:60" x14ac:dyDescent="0.3">
      <c r="A639" s="170" t="s">
        <v>286</v>
      </c>
      <c r="B639" s="170" t="s">
        <v>287</v>
      </c>
      <c r="C639" s="170" t="s">
        <v>1556</v>
      </c>
      <c r="D639" s="170" t="s">
        <v>1557</v>
      </c>
      <c r="E639" s="170">
        <v>0</v>
      </c>
      <c r="J639" s="170">
        <v>0</v>
      </c>
      <c r="O639" s="170">
        <v>0</v>
      </c>
      <c r="T639" s="170">
        <v>0</v>
      </c>
      <c r="U639" s="170">
        <v>0</v>
      </c>
      <c r="V639" s="170">
        <v>0</v>
      </c>
      <c r="W639" s="170">
        <v>0</v>
      </c>
      <c r="X639" s="170">
        <v>0</v>
      </c>
      <c r="Y639" s="170">
        <v>0</v>
      </c>
      <c r="Z639" s="170">
        <v>0</v>
      </c>
      <c r="AA639" s="170">
        <v>0</v>
      </c>
      <c r="AB639" s="170">
        <v>0</v>
      </c>
      <c r="AC639" s="170">
        <v>0</v>
      </c>
      <c r="AD639" s="170">
        <v>0</v>
      </c>
      <c r="AE639" s="170">
        <v>0</v>
      </c>
      <c r="AF639" s="170">
        <v>0</v>
      </c>
      <c r="AG639" s="170">
        <v>0</v>
      </c>
      <c r="AH639" s="170">
        <v>0</v>
      </c>
      <c r="AI639" s="170">
        <v>0</v>
      </c>
      <c r="AJ639" s="170">
        <v>0</v>
      </c>
      <c r="AK639" s="170">
        <v>0</v>
      </c>
      <c r="AL639" s="170">
        <v>3.16210286086377E-3</v>
      </c>
      <c r="AM639" s="170">
        <v>1.6869419343626901E-2</v>
      </c>
      <c r="AN639" s="170">
        <v>5.78757149201473E-2</v>
      </c>
      <c r="AO639" s="170">
        <v>6.4472564600072196E-2</v>
      </c>
      <c r="AP639" s="170">
        <v>8.0697147468973093E-2</v>
      </c>
      <c r="AQ639" s="170">
        <v>0.120576082863495</v>
      </c>
      <c r="AR639" s="170">
        <v>0.23375710965118801</v>
      </c>
      <c r="AS639" s="170">
        <v>0.49444670418956699</v>
      </c>
      <c r="AT639" s="170">
        <v>1.39442124648431</v>
      </c>
      <c r="AU639" s="170">
        <v>4.6953850788186902</v>
      </c>
      <c r="AV639" s="170">
        <v>11.4266896604096</v>
      </c>
      <c r="AW639" s="170">
        <v>23.0379534302038</v>
      </c>
      <c r="AX639" s="170">
        <v>42.417188961825502</v>
      </c>
      <c r="AY639" s="170">
        <v>61.951950025981397</v>
      </c>
      <c r="AZ639" s="170">
        <v>72.6106707640228</v>
      </c>
      <c r="BA639" s="170">
        <v>85.058280305334904</v>
      </c>
      <c r="BB639" s="170">
        <v>101.6840081946</v>
      </c>
      <c r="BC639" s="170">
        <v>108.869705944641</v>
      </c>
      <c r="BD639" s="170">
        <v>113.16886253701</v>
      </c>
      <c r="BE639" s="170">
        <v>113.517925439791</v>
      </c>
      <c r="BF639" s="170">
        <v>118.786176033844</v>
      </c>
      <c r="BG639" s="170">
        <v>122.501138584571</v>
      </c>
    </row>
    <row r="640" spans="1:60" x14ac:dyDescent="0.3">
      <c r="A640" s="170" t="s">
        <v>286</v>
      </c>
      <c r="B640" s="170" t="s">
        <v>287</v>
      </c>
      <c r="C640" s="170" t="s">
        <v>1558</v>
      </c>
      <c r="D640" s="170" t="s">
        <v>1559</v>
      </c>
      <c r="E640" s="170">
        <v>75000</v>
      </c>
      <c r="J640" s="170">
        <v>114900</v>
      </c>
      <c r="O640" s="170">
        <v>257600</v>
      </c>
      <c r="T640" s="170">
        <v>490200</v>
      </c>
      <c r="U640" s="170">
        <v>541000</v>
      </c>
      <c r="V640" s="170">
        <v>584300</v>
      </c>
      <c r="W640" s="170">
        <v>631400</v>
      </c>
      <c r="X640" s="170">
        <v>675900</v>
      </c>
      <c r="Y640" s="170">
        <v>722900</v>
      </c>
      <c r="Z640" s="170">
        <v>756700</v>
      </c>
      <c r="AA640" s="170">
        <v>803200</v>
      </c>
      <c r="AB640" s="170">
        <v>860300</v>
      </c>
      <c r="AC640" s="170">
        <v>972100</v>
      </c>
      <c r="AD640" s="170">
        <v>1002900</v>
      </c>
      <c r="AE640" s="170">
        <v>1114874</v>
      </c>
      <c r="AF640" s="170">
        <v>1227516</v>
      </c>
      <c r="AG640" s="170">
        <v>1347501</v>
      </c>
      <c r="AH640" s="170">
        <v>1464128</v>
      </c>
      <c r="AI640" s="170">
        <v>1574158</v>
      </c>
      <c r="AJ640" s="170">
        <v>1673460</v>
      </c>
      <c r="AK640" s="170">
        <v>1744496</v>
      </c>
      <c r="AL640" s="170">
        <v>1814359</v>
      </c>
      <c r="AM640" s="170">
        <v>1890000</v>
      </c>
      <c r="AN640" s="170">
        <v>1968435</v>
      </c>
      <c r="AO640" s="170">
        <v>2127972</v>
      </c>
      <c r="AP640" s="170">
        <v>2312599</v>
      </c>
      <c r="AQ640" s="170">
        <v>2489851</v>
      </c>
      <c r="AR640" s="170">
        <v>2638468</v>
      </c>
      <c r="AS640" s="170">
        <v>2751905</v>
      </c>
      <c r="AT640" s="170">
        <v>2862376</v>
      </c>
      <c r="AU640" s="170">
        <v>2967163</v>
      </c>
      <c r="AV640" s="170">
        <v>3071342</v>
      </c>
      <c r="AW640" s="170">
        <v>3175886</v>
      </c>
      <c r="AX640" s="170">
        <v>3284272</v>
      </c>
      <c r="AY640" s="170">
        <v>3367950</v>
      </c>
      <c r="AZ640" s="170">
        <v>3671850</v>
      </c>
      <c r="BA640" s="170">
        <v>3718094</v>
      </c>
      <c r="BB640" s="170">
        <v>3983178</v>
      </c>
      <c r="BC640" s="170">
        <v>4138600</v>
      </c>
      <c r="BD640" s="170">
        <v>4207978</v>
      </c>
      <c r="BE640" s="170">
        <v>4407040</v>
      </c>
      <c r="BF640" s="170">
        <v>4468600</v>
      </c>
      <c r="BG640" s="170">
        <v>4514315</v>
      </c>
    </row>
    <row r="641" spans="1:60" x14ac:dyDescent="0.3">
      <c r="A641" s="170" t="s">
        <v>286</v>
      </c>
      <c r="B641" s="170" t="s">
        <v>287</v>
      </c>
      <c r="C641" s="170" t="s">
        <v>1560</v>
      </c>
      <c r="D641" s="170" t="s">
        <v>1561</v>
      </c>
      <c r="E641" s="170">
        <v>0.91573828102249599</v>
      </c>
      <c r="J641" s="170">
        <v>1.33493866775909</v>
      </c>
      <c r="O641" s="170">
        <v>2.8496684826665799</v>
      </c>
      <c r="T641" s="170">
        <v>5.2331662748375196</v>
      </c>
      <c r="U641" s="170">
        <v>5.7398922725135302</v>
      </c>
      <c r="V641" s="170">
        <v>6.1623755910443796</v>
      </c>
      <c r="W641" s="170">
        <v>6.6196865325758996</v>
      </c>
      <c r="X641" s="170">
        <v>7.0430071504393199</v>
      </c>
      <c r="Y641" s="170">
        <v>7.4844766219075201</v>
      </c>
      <c r="Z641" s="170">
        <v>7.7817554393874104</v>
      </c>
      <c r="AA641" s="170">
        <v>8.2026520750963403</v>
      </c>
      <c r="AB641" s="170">
        <v>8.7239178635476993</v>
      </c>
      <c r="AC641" s="170">
        <v>9.78872229633496</v>
      </c>
      <c r="AD641" s="170">
        <v>10.030375164435</v>
      </c>
      <c r="AE641" s="170">
        <v>11.076723574011201</v>
      </c>
      <c r="AF641" s="170">
        <v>12.1189120784636</v>
      </c>
      <c r="AG641" s="170">
        <v>13.228855396102601</v>
      </c>
      <c r="AH641" s="170">
        <v>14.3107349376311</v>
      </c>
      <c r="AI641" s="170">
        <v>15.342879922338099</v>
      </c>
      <c r="AJ641" s="170">
        <v>16.293354771428501</v>
      </c>
      <c r="AK641" s="170">
        <v>16.994364618752499</v>
      </c>
      <c r="AL641" s="170">
        <v>17.707375878191101</v>
      </c>
      <c r="AM641" s="170">
        <v>18.493736983442499</v>
      </c>
      <c r="AN641" s="170">
        <v>19.319074597056201</v>
      </c>
      <c r="AO641" s="170">
        <v>20.952323188323899</v>
      </c>
      <c r="AP641" s="170">
        <v>22.8505133512428</v>
      </c>
      <c r="AQ641" s="170">
        <v>24.6990111471621</v>
      </c>
      <c r="AR641" s="170">
        <v>26.293245239678999</v>
      </c>
      <c r="AS641" s="170">
        <v>27.570165086069601</v>
      </c>
      <c r="AT641" s="170">
        <v>28.854093572763301</v>
      </c>
      <c r="AU641" s="170">
        <v>30.114719920072002</v>
      </c>
      <c r="AV641" s="170">
        <v>31.391119745064199</v>
      </c>
      <c r="AW641" s="170">
        <v>32.673754533311801</v>
      </c>
      <c r="AX641" s="170">
        <v>33.982091968784601</v>
      </c>
      <c r="AY641" s="170">
        <v>35.008568807047602</v>
      </c>
      <c r="AZ641" s="170">
        <v>38.306823483459397</v>
      </c>
      <c r="BA641" s="170">
        <v>38.909286620765798</v>
      </c>
      <c r="BB641" s="170">
        <v>41.814695586767897</v>
      </c>
      <c r="BC641" s="170">
        <v>43.605199413764701</v>
      </c>
      <c r="BD641" s="170">
        <v>44.527025389743102</v>
      </c>
      <c r="BE641" s="170">
        <v>46.857996254584101</v>
      </c>
      <c r="BF641" s="170">
        <v>47.758403142653798</v>
      </c>
      <c r="BG641" s="170">
        <v>48.501339065704201</v>
      </c>
    </row>
    <row r="642" spans="1:60" x14ac:dyDescent="0.3">
      <c r="A642" s="170" t="s">
        <v>286</v>
      </c>
      <c r="B642" s="170" t="s">
        <v>287</v>
      </c>
      <c r="C642" s="170" t="s">
        <v>1562</v>
      </c>
      <c r="D642" s="170" t="s">
        <v>1563</v>
      </c>
      <c r="AU642" s="170">
        <v>20</v>
      </c>
      <c r="AV642" s="170">
        <v>123</v>
      </c>
      <c r="AW642" s="170">
        <v>750</v>
      </c>
      <c r="AX642" s="170">
        <v>1564</v>
      </c>
      <c r="AY642" s="170">
        <v>11419</v>
      </c>
      <c r="AZ642" s="170">
        <v>169806</v>
      </c>
      <c r="BA642" s="170">
        <v>477980</v>
      </c>
      <c r="BB642" s="170">
        <v>1092290</v>
      </c>
      <c r="BC642" s="170">
        <v>1666631</v>
      </c>
      <c r="BD642" s="170">
        <v>2098068</v>
      </c>
      <c r="BE642" s="170">
        <v>2531842</v>
      </c>
      <c r="BF642" s="170">
        <v>2785842</v>
      </c>
      <c r="BG642" s="170">
        <v>2684347</v>
      </c>
    </row>
    <row r="643" spans="1:60" x14ac:dyDescent="0.3">
      <c r="A643" s="170" t="s">
        <v>286</v>
      </c>
      <c r="B643" s="170" t="s">
        <v>287</v>
      </c>
      <c r="C643" s="170" t="s">
        <v>1564</v>
      </c>
      <c r="D643" s="170" t="s">
        <v>1565</v>
      </c>
      <c r="AU643" s="170">
        <v>2.0298662338450599E-4</v>
      </c>
      <c r="AV643" s="170">
        <v>1.2571402756980201E-3</v>
      </c>
      <c r="AW643" s="170">
        <v>7.7160565272128296E-3</v>
      </c>
      <c r="AX643" s="170">
        <v>1.61825792258312E-2</v>
      </c>
      <c r="AY643" s="170">
        <v>0.118696194185685</v>
      </c>
      <c r="AZ643" s="170">
        <v>1.7715125804246601</v>
      </c>
      <c r="BA643" s="170">
        <v>5.0019877977785399</v>
      </c>
      <c r="BB643" s="170">
        <v>11.4666665266957</v>
      </c>
      <c r="BC643" s="170">
        <v>17.559990601691901</v>
      </c>
      <c r="BD643" s="170">
        <v>22.2008592025452</v>
      </c>
      <c r="BE643" s="170">
        <v>26.919892479577801</v>
      </c>
      <c r="BF643" s="170">
        <v>29.773836397918199</v>
      </c>
      <c r="BG643" s="170">
        <v>28.840349868585999</v>
      </c>
    </row>
    <row r="644" spans="1:60" x14ac:dyDescent="0.3">
      <c r="A644" s="170" t="s">
        <v>286</v>
      </c>
      <c r="B644" s="170" t="s">
        <v>287</v>
      </c>
      <c r="C644" s="170" t="s">
        <v>1566</v>
      </c>
      <c r="D644" s="170" t="s">
        <v>1567</v>
      </c>
      <c r="AT644" s="170">
        <v>4</v>
      </c>
      <c r="AV644" s="170">
        <v>6</v>
      </c>
      <c r="AW644" s="170">
        <v>4</v>
      </c>
      <c r="AX644" s="170">
        <v>5</v>
      </c>
      <c r="AY644" s="170">
        <v>5</v>
      </c>
      <c r="AZ644" s="170">
        <v>11</v>
      </c>
      <c r="BA644" s="170">
        <v>20</v>
      </c>
      <c r="BB644" s="170">
        <v>29</v>
      </c>
      <c r="BC644" s="170">
        <v>90</v>
      </c>
      <c r="BD644" s="170">
        <v>117</v>
      </c>
      <c r="BE644" s="170">
        <v>185</v>
      </c>
      <c r="BF644" s="170">
        <v>247</v>
      </c>
      <c r="BG644" s="170">
        <v>422</v>
      </c>
      <c r="BH644" s="170">
        <v>598</v>
      </c>
    </row>
    <row r="645" spans="1:60" x14ac:dyDescent="0.3">
      <c r="A645" s="170" t="s">
        <v>286</v>
      </c>
      <c r="B645" s="170" t="s">
        <v>287</v>
      </c>
      <c r="C645" s="170" t="s">
        <v>1568</v>
      </c>
      <c r="D645" s="170" t="s">
        <v>1569</v>
      </c>
      <c r="AT645" s="170">
        <v>0.40290088638195004</v>
      </c>
      <c r="AV645" s="170">
        <v>0.61243237725834443</v>
      </c>
      <c r="AW645" s="170">
        <v>0.41109969167523125</v>
      </c>
      <c r="AX645" s="170">
        <v>0.5174376487633241</v>
      </c>
      <c r="AY645" s="170">
        <v>0.52061640982923785</v>
      </c>
      <c r="AZ645" s="170">
        <v>1.1506276150627615</v>
      </c>
      <c r="BA645" s="170">
        <v>2.0990764063811924</v>
      </c>
      <c r="BB645" s="170">
        <v>3.0503839276322711</v>
      </c>
      <c r="BC645" s="170">
        <v>9.4836670179135929</v>
      </c>
      <c r="BD645" s="170">
        <v>12.350892008867307</v>
      </c>
      <c r="BE645" s="170">
        <v>19.547759932375314</v>
      </c>
      <c r="BF645" s="170">
        <v>26.093386858229454</v>
      </c>
      <c r="BG645" s="170">
        <v>44.561774023231251</v>
      </c>
      <c r="BH645" s="170">
        <v>63.293818797629122</v>
      </c>
    </row>
    <row r="646" spans="1:60" x14ac:dyDescent="0.3">
      <c r="A646" s="170" t="s">
        <v>286</v>
      </c>
      <c r="B646" s="170" t="s">
        <v>287</v>
      </c>
      <c r="C646" s="170" t="s">
        <v>1570</v>
      </c>
      <c r="D646" s="170" t="s">
        <v>1571</v>
      </c>
      <c r="AI646" s="170">
        <v>0</v>
      </c>
      <c r="AM646" s="170">
        <v>4.8595086881211998E-4</v>
      </c>
      <c r="AN646" s="170">
        <v>2.92125437494358E-3</v>
      </c>
      <c r="AO646" s="170">
        <v>2.9298294136122199E-2</v>
      </c>
      <c r="AP646" s="170">
        <v>4.9020891037049701E-2</v>
      </c>
      <c r="AQ646" s="170">
        <v>7.38688972841164E-2</v>
      </c>
      <c r="AR646" s="170">
        <v>0.494881245327084</v>
      </c>
      <c r="AS646" s="170">
        <v>1.86039812615388</v>
      </c>
      <c r="AT646" s="170">
        <v>4.3006160215171203</v>
      </c>
      <c r="AU646" s="170">
        <v>8.9509713146732501</v>
      </c>
      <c r="AY646" s="170">
        <v>16.2</v>
      </c>
      <c r="AZ646" s="170">
        <v>19.7</v>
      </c>
      <c r="BA646" s="170">
        <v>23</v>
      </c>
      <c r="BB646" s="170">
        <v>27.43</v>
      </c>
      <c r="BC646" s="170">
        <v>31.8</v>
      </c>
      <c r="BD646" s="170">
        <v>39.648895659896098</v>
      </c>
      <c r="BE646" s="170">
        <v>46.91</v>
      </c>
      <c r="BF646" s="170">
        <v>54.17</v>
      </c>
      <c r="BG646" s="170">
        <v>59.02</v>
      </c>
    </row>
    <row r="647" spans="1:60" x14ac:dyDescent="0.3">
      <c r="A647" s="170" t="s">
        <v>286</v>
      </c>
      <c r="B647" s="170" t="s">
        <v>287</v>
      </c>
      <c r="C647" s="170" t="s">
        <v>1572</v>
      </c>
      <c r="D647" s="170" t="s">
        <v>1573</v>
      </c>
      <c r="BE647" s="170">
        <v>2</v>
      </c>
    </row>
    <row r="648" spans="1:60" x14ac:dyDescent="0.3">
      <c r="A648" s="170" t="s">
        <v>286</v>
      </c>
      <c r="B648" s="170" t="s">
        <v>287</v>
      </c>
      <c r="C648" s="170" t="s">
        <v>1574</v>
      </c>
      <c r="D648" s="170" t="s">
        <v>1575</v>
      </c>
      <c r="BE648" s="170">
        <v>3</v>
      </c>
    </row>
    <row r="649" spans="1:60" x14ac:dyDescent="0.3">
      <c r="A649" s="170" t="s">
        <v>286</v>
      </c>
      <c r="B649" s="170" t="s">
        <v>287</v>
      </c>
      <c r="C649" s="170" t="s">
        <v>1576</v>
      </c>
      <c r="D649" s="170" t="s">
        <v>1577</v>
      </c>
      <c r="AZ649" s="170">
        <v>2.67</v>
      </c>
      <c r="BE649" s="170">
        <v>2.2400000000000002</v>
      </c>
      <c r="BG649" s="170">
        <v>2.5007570000000001</v>
      </c>
    </row>
    <row r="650" spans="1:60" x14ac:dyDescent="0.3">
      <c r="A650" s="170" t="s">
        <v>286</v>
      </c>
      <c r="B650" s="170" t="s">
        <v>287</v>
      </c>
      <c r="C650" s="170" t="s">
        <v>1578</v>
      </c>
      <c r="D650" s="170" t="s">
        <v>1579</v>
      </c>
      <c r="AZ650" s="170">
        <v>2.63</v>
      </c>
      <c r="BE650" s="170">
        <v>2.78</v>
      </c>
      <c r="BG650" s="170">
        <v>2.554074</v>
      </c>
    </row>
    <row r="651" spans="1:60" x14ac:dyDescent="0.3">
      <c r="A651" s="170" t="s">
        <v>286</v>
      </c>
      <c r="B651" s="170" t="s">
        <v>287</v>
      </c>
      <c r="C651" s="170" t="s">
        <v>1580</v>
      </c>
      <c r="D651" s="170" t="s">
        <v>1581</v>
      </c>
      <c r="AZ651" s="170">
        <v>2.13</v>
      </c>
      <c r="BE651" s="170">
        <v>2.58</v>
      </c>
      <c r="BG651" s="170">
        <v>2.7441589999999998</v>
      </c>
    </row>
    <row r="652" spans="1:60" x14ac:dyDescent="0.3">
      <c r="A652" s="170" t="s">
        <v>286</v>
      </c>
      <c r="B652" s="170" t="s">
        <v>287</v>
      </c>
      <c r="C652" s="170" t="s">
        <v>1582</v>
      </c>
      <c r="D652" s="170" t="s">
        <v>1583</v>
      </c>
      <c r="AZ652" s="170">
        <v>2.13</v>
      </c>
      <c r="BE652" s="170">
        <v>2.65</v>
      </c>
      <c r="BG652" s="170">
        <v>2.4623170000000001</v>
      </c>
    </row>
    <row r="653" spans="1:60" x14ac:dyDescent="0.3">
      <c r="A653" s="170" t="s">
        <v>286</v>
      </c>
      <c r="B653" s="170" t="s">
        <v>287</v>
      </c>
      <c r="C653" s="170" t="s">
        <v>1584</v>
      </c>
      <c r="D653" s="170" t="s">
        <v>1585</v>
      </c>
      <c r="AZ653" s="170">
        <v>2.5299999999999998</v>
      </c>
      <c r="BE653" s="170">
        <v>2.61</v>
      </c>
      <c r="BG653" s="170">
        <v>2.6381679999999998</v>
      </c>
    </row>
    <row r="654" spans="1:60" x14ac:dyDescent="0.3">
      <c r="A654" s="170" t="s">
        <v>286</v>
      </c>
      <c r="B654" s="170" t="s">
        <v>287</v>
      </c>
      <c r="C654" s="170" t="s">
        <v>1586</v>
      </c>
      <c r="D654" s="170" t="s">
        <v>1587</v>
      </c>
      <c r="AZ654" s="170">
        <v>3</v>
      </c>
      <c r="BE654" s="170">
        <v>2.87</v>
      </c>
      <c r="BG654" s="170">
        <v>3.047282</v>
      </c>
    </row>
    <row r="655" spans="1:60" x14ac:dyDescent="0.3">
      <c r="A655" s="170" t="s">
        <v>286</v>
      </c>
      <c r="B655" s="170" t="s">
        <v>287</v>
      </c>
      <c r="C655" s="170" t="s">
        <v>1588</v>
      </c>
      <c r="D655" s="170" t="s">
        <v>1589</v>
      </c>
      <c r="AZ655" s="170">
        <v>2.71</v>
      </c>
      <c r="BE655" s="170">
        <v>2.58</v>
      </c>
      <c r="BG655" s="170">
        <v>2.5067620000000002</v>
      </c>
    </row>
    <row r="656" spans="1:60" x14ac:dyDescent="0.3">
      <c r="A656" s="170" t="s">
        <v>286</v>
      </c>
      <c r="B656" s="170" t="s">
        <v>287</v>
      </c>
      <c r="C656" s="170" t="s">
        <v>1590</v>
      </c>
      <c r="D656" s="170" t="s">
        <v>1591</v>
      </c>
      <c r="AQ656" s="170">
        <v>41000000</v>
      </c>
      <c r="AR656" s="170">
        <v>41000000</v>
      </c>
      <c r="AX656" s="170">
        <v>6000000</v>
      </c>
      <c r="AY656" s="170">
        <v>140000000</v>
      </c>
      <c r="BB656" s="170">
        <v>3000000</v>
      </c>
      <c r="BD656" s="170">
        <v>75000000</v>
      </c>
      <c r="BE656" s="170">
        <v>75000000</v>
      </c>
      <c r="BF656" s="170">
        <v>75000000</v>
      </c>
      <c r="BG656" s="170">
        <v>60000000</v>
      </c>
      <c r="BH656" s="170">
        <v>164000000</v>
      </c>
    </row>
    <row r="657" spans="1:60" x14ac:dyDescent="0.3">
      <c r="A657" s="170" t="s">
        <v>286</v>
      </c>
      <c r="B657" s="170" t="s">
        <v>287</v>
      </c>
      <c r="C657" s="170" t="s">
        <v>1592</v>
      </c>
      <c r="D657" s="170" t="s">
        <v>1593</v>
      </c>
      <c r="AK657" s="170">
        <v>102000</v>
      </c>
      <c r="AL657" s="170">
        <v>115000</v>
      </c>
      <c r="AM657" s="170">
        <v>65000</v>
      </c>
      <c r="AN657" s="170">
        <v>106400</v>
      </c>
      <c r="AO657" s="170">
        <v>93500</v>
      </c>
      <c r="AP657" s="170">
        <v>89800</v>
      </c>
      <c r="AQ657" s="170">
        <v>91000</v>
      </c>
      <c r="AR657" s="170">
        <v>103900</v>
      </c>
      <c r="AS657" s="170">
        <v>91100</v>
      </c>
      <c r="AT657" s="170">
        <v>192900</v>
      </c>
      <c r="AU657" s="170">
        <v>189800</v>
      </c>
      <c r="AV657" s="170">
        <v>182900</v>
      </c>
      <c r="AW657" s="170">
        <v>182000</v>
      </c>
      <c r="AX657" s="170">
        <v>183000</v>
      </c>
      <c r="AY657" s="170">
        <v>183000</v>
      </c>
      <c r="AZ657" s="170">
        <v>183000</v>
      </c>
      <c r="BA657" s="170">
        <v>183000</v>
      </c>
      <c r="BB657" s="170">
        <v>182940</v>
      </c>
      <c r="BC657" s="170">
        <v>182940</v>
      </c>
      <c r="BD657" s="170">
        <v>158000</v>
      </c>
      <c r="BE657" s="170">
        <v>158000</v>
      </c>
      <c r="BF657" s="170">
        <v>158000</v>
      </c>
      <c r="BG657" s="170">
        <v>158000</v>
      </c>
    </row>
    <row r="658" spans="1:60" x14ac:dyDescent="0.3">
      <c r="A658" s="170" t="s">
        <v>286</v>
      </c>
      <c r="B658" s="170" t="s">
        <v>287</v>
      </c>
      <c r="C658" s="170" t="s">
        <v>1594</v>
      </c>
      <c r="D658" s="170" t="s">
        <v>1595</v>
      </c>
      <c r="AK658" s="170">
        <v>1.9751177760793486</v>
      </c>
      <c r="AL658" s="170">
        <v>2.2492272926324897</v>
      </c>
      <c r="AM658" s="170">
        <v>1.2856363563720687</v>
      </c>
      <c r="AN658" s="170">
        <v>2.1312595483532517</v>
      </c>
      <c r="AO658" s="170">
        <v>1.8950606611957854</v>
      </c>
      <c r="AP658" s="170">
        <v>1.8411958341406507</v>
      </c>
      <c r="AQ658" s="170">
        <v>1.8884996596550063</v>
      </c>
      <c r="AR658" s="170">
        <v>2.1787520301292678</v>
      </c>
      <c r="AS658" s="170">
        <v>1.9125713461542095</v>
      </c>
      <c r="AT658" s="170">
        <v>4.0850685344896043</v>
      </c>
      <c r="AU658" s="170">
        <v>4.0419347536325771</v>
      </c>
      <c r="AV658" s="170">
        <v>3.9203472883264321</v>
      </c>
      <c r="AW658" s="170">
        <v>3.9300070070729332</v>
      </c>
      <c r="AX658" s="170">
        <v>3.9863609817601113</v>
      </c>
      <c r="AY658" s="170">
        <v>4.0250609532796</v>
      </c>
      <c r="AZ658" s="170">
        <v>4.0607605160938149</v>
      </c>
      <c r="BA658" s="170">
        <v>4.0957785504301123</v>
      </c>
      <c r="BB658" s="170">
        <v>4.1299039222799667</v>
      </c>
      <c r="BC658" s="170">
        <v>4.1085239632456219</v>
      </c>
      <c r="BD658" s="170">
        <v>3.5387574571474385</v>
      </c>
      <c r="BE658" s="170">
        <v>3.5316133035426107</v>
      </c>
      <c r="BF658" s="170">
        <v>3.5246937141549242</v>
      </c>
      <c r="BG658" s="170">
        <v>3.5245191652421735</v>
      </c>
    </row>
    <row r="659" spans="1:60" x14ac:dyDescent="0.3">
      <c r="A659" s="170" t="s">
        <v>286</v>
      </c>
      <c r="B659" s="170" t="s">
        <v>287</v>
      </c>
      <c r="C659" s="170" t="s">
        <v>1596</v>
      </c>
      <c r="D659" s="170" t="s">
        <v>1597</v>
      </c>
      <c r="AK659" s="170">
        <v>1500000</v>
      </c>
      <c r="AL659" s="170">
        <v>27500000</v>
      </c>
      <c r="AM659" s="170">
        <v>644400000</v>
      </c>
      <c r="AN659" s="170">
        <v>2063200000.0000002</v>
      </c>
      <c r="AO659" s="170">
        <v>2418500000</v>
      </c>
      <c r="AP659" s="170">
        <v>6489100000</v>
      </c>
      <c r="AQ659" s="170">
        <v>10498000000</v>
      </c>
      <c r="AR659" s="170">
        <v>41359000000</v>
      </c>
      <c r="AS659" s="170">
        <v>123031000000</v>
      </c>
      <c r="AT659" s="170">
        <v>247000000000</v>
      </c>
      <c r="AU659" s="170">
        <v>366000000000</v>
      </c>
      <c r="AV659" s="170">
        <v>475000000000</v>
      </c>
      <c r="AW659" s="170">
        <v>679000000000</v>
      </c>
      <c r="AX659" s="170">
        <v>975000000000</v>
      </c>
      <c r="AY659" s="170">
        <v>1355000000000</v>
      </c>
      <c r="AZ659" s="170">
        <v>1603000000000</v>
      </c>
      <c r="BA659" s="170">
        <v>1886500000000</v>
      </c>
      <c r="BB659" s="170">
        <v>1886500000000</v>
      </c>
      <c r="BC659" s="170">
        <v>2286600000000</v>
      </c>
      <c r="BD659" s="170">
        <v>3762200000000</v>
      </c>
      <c r="BE659" s="170">
        <v>6811830000000</v>
      </c>
      <c r="BF659" s="170">
        <v>8623486000000.001</v>
      </c>
      <c r="BG659" s="170">
        <v>10334799000000</v>
      </c>
      <c r="BH659" s="170">
        <v>11525000000000</v>
      </c>
    </row>
    <row r="660" spans="1:60" x14ac:dyDescent="0.3">
      <c r="A660" s="170" t="s">
        <v>286</v>
      </c>
      <c r="B660" s="170" t="s">
        <v>287</v>
      </c>
      <c r="C660" s="170" t="s">
        <v>1598</v>
      </c>
      <c r="D660" s="170" t="s">
        <v>1599</v>
      </c>
      <c r="AK660" s="170">
        <v>1.6224986479177934</v>
      </c>
      <c r="AL660" s="170">
        <v>2.7909714610481875</v>
      </c>
      <c r="AM660" s="170">
        <v>3.6216082548389275</v>
      </c>
      <c r="AN660" s="170">
        <v>1.6994693688603049</v>
      </c>
      <c r="AO660" s="170">
        <v>1.260691245584844</v>
      </c>
      <c r="AP660" s="170">
        <v>1.7689660690330484</v>
      </c>
      <c r="AQ660" s="170">
        <v>1.4950984895061832</v>
      </c>
      <c r="AR660" s="170">
        <v>1.3667590672331187</v>
      </c>
      <c r="AS660" s="170">
        <v>1.3469859204274233</v>
      </c>
      <c r="AT660" s="170">
        <v>1.4382875643444437</v>
      </c>
      <c r="AU660" s="170">
        <v>1.4002440862642176</v>
      </c>
      <c r="AV660" s="170">
        <v>1.2990635802739248</v>
      </c>
      <c r="AW660" s="170">
        <v>1.358222748530759</v>
      </c>
      <c r="AX660" s="170">
        <v>1.4984531353018653</v>
      </c>
      <c r="AY660" s="170">
        <v>1.7094124919575613</v>
      </c>
      <c r="AZ660" s="170">
        <v>1.649765914374782</v>
      </c>
      <c r="BA660" s="170">
        <v>1.4534928515734549</v>
      </c>
      <c r="BB660" s="170">
        <v>1.3725769814511117</v>
      </c>
      <c r="BC660" s="170">
        <v>1.3902323802667986</v>
      </c>
      <c r="BD660" s="170">
        <v>1.2660617577804647</v>
      </c>
      <c r="BE660" s="170">
        <v>1.2843894331255168</v>
      </c>
      <c r="BF660" s="170">
        <v>1.3285077568433241</v>
      </c>
      <c r="BG660" s="170">
        <v>1.3276030550236975</v>
      </c>
    </row>
    <row r="661" spans="1:60" x14ac:dyDescent="0.3">
      <c r="A661" s="170" t="s">
        <v>286</v>
      </c>
      <c r="B661" s="170" t="s">
        <v>287</v>
      </c>
      <c r="C661" s="170" t="s">
        <v>1600</v>
      </c>
      <c r="D661" s="170" t="s">
        <v>1601</v>
      </c>
      <c r="AK661" s="170">
        <v>5.1546391752577314</v>
      </c>
      <c r="AL661" s="170">
        <v>7.6772752652149636</v>
      </c>
      <c r="AM661" s="170">
        <v>12.095956751886474</v>
      </c>
      <c r="AN661" s="170">
        <v>5.9128829889978887</v>
      </c>
      <c r="AO661" s="170">
        <v>4.5473860756161582</v>
      </c>
      <c r="AP661" s="170">
        <v>6.5001111883530704</v>
      </c>
      <c r="AQ661" s="170">
        <v>5.771613863748569</v>
      </c>
      <c r="AR661" s="170">
        <v>5.0510762130081552</v>
      </c>
      <c r="AS661" s="170">
        <v>5.3156161968788345</v>
      </c>
      <c r="AT661" s="170">
        <v>5.3525534063476519</v>
      </c>
      <c r="AU661" s="170">
        <v>5.6739699651655453</v>
      </c>
      <c r="AV661" s="170">
        <v>4.6045156721723695</v>
      </c>
      <c r="AW661" s="170">
        <v>4.6403433225322903</v>
      </c>
      <c r="AX661" s="170">
        <v>4.9534391956955988</v>
      </c>
      <c r="AY661" s="170">
        <v>5.2737695548543604</v>
      </c>
      <c r="AZ661" s="170">
        <v>4.7601600769080328</v>
      </c>
      <c r="BA661" s="170">
        <v>4.281229426485611</v>
      </c>
      <c r="BB661" s="170">
        <v>4.1784929016675143</v>
      </c>
      <c r="BC661" s="170">
        <v>4.4405670845801115</v>
      </c>
      <c r="BD661" s="170">
        <v>4.8115081268216446</v>
      </c>
      <c r="BE661" s="170">
        <v>4.5032575389466798</v>
      </c>
    </row>
    <row r="662" spans="1:60" x14ac:dyDescent="0.3">
      <c r="A662" s="170" t="s">
        <v>286</v>
      </c>
      <c r="B662" s="170" t="s">
        <v>287</v>
      </c>
      <c r="C662" s="170" t="s">
        <v>1602</v>
      </c>
      <c r="D662" s="170" t="s">
        <v>1603</v>
      </c>
      <c r="AL662" s="170">
        <v>8000000</v>
      </c>
      <c r="AN662" s="170">
        <v>7000000</v>
      </c>
      <c r="AO662" s="170">
        <v>129000000</v>
      </c>
      <c r="AP662" s="170">
        <v>341000000</v>
      </c>
      <c r="AQ662" s="170">
        <v>63000000</v>
      </c>
      <c r="AR662" s="170">
        <v>452000000</v>
      </c>
      <c r="AS662" s="170">
        <v>293000000</v>
      </c>
      <c r="AT662" s="170">
        <v>49000000</v>
      </c>
      <c r="AU662" s="170">
        <v>63000000</v>
      </c>
      <c r="AV662" s="170">
        <v>57000000</v>
      </c>
      <c r="AW662" s="170">
        <v>19000000</v>
      </c>
      <c r="AX662" s="170">
        <v>53000000</v>
      </c>
      <c r="AY662" s="170">
        <v>43000000</v>
      </c>
      <c r="AZ662" s="170">
        <v>6000000</v>
      </c>
      <c r="BA662" s="170">
        <v>224000000</v>
      </c>
      <c r="BB662" s="170">
        <v>41000000</v>
      </c>
      <c r="BC662" s="170">
        <v>159000000</v>
      </c>
      <c r="BD662" s="170">
        <v>97000000</v>
      </c>
      <c r="BE662" s="170">
        <v>65000000</v>
      </c>
      <c r="BF662" s="170">
        <v>268000000</v>
      </c>
      <c r="BG662" s="170">
        <v>8000000</v>
      </c>
      <c r="BH662" s="170">
        <v>14000000</v>
      </c>
    </row>
    <row r="663" spans="1:60" x14ac:dyDescent="0.3">
      <c r="A663" s="170" t="s">
        <v>286</v>
      </c>
      <c r="B663" s="170" t="s">
        <v>287</v>
      </c>
      <c r="C663" s="170" t="s">
        <v>1604</v>
      </c>
      <c r="D663" s="170" t="s">
        <v>1605</v>
      </c>
      <c r="AI663" s="170">
        <v>4131798366.4802284</v>
      </c>
      <c r="AJ663" s="170">
        <v>3783555816.0456219</v>
      </c>
      <c r="AK663" s="170">
        <v>2667943668.4081993</v>
      </c>
      <c r="AL663" s="170">
        <v>3011964755.3036728</v>
      </c>
      <c r="AM663" s="170">
        <v>3062651194.6965823</v>
      </c>
      <c r="AN663" s="170">
        <v>2871384589.0958638</v>
      </c>
      <c r="AO663" s="170">
        <v>3032784615.3846154</v>
      </c>
      <c r="AP663" s="170">
        <v>2871183176.7062087</v>
      </c>
      <c r="AQ663" s="170">
        <v>3023809833.5067639</v>
      </c>
      <c r="AR663" s="170">
        <v>2367447000.5415273</v>
      </c>
      <c r="AS663" s="170">
        <v>2480952448.9640722</v>
      </c>
      <c r="AT663" s="170">
        <v>2662805755.3956833</v>
      </c>
      <c r="AU663" s="170">
        <v>3069209795.8755207</v>
      </c>
      <c r="AV663" s="170">
        <v>3810954281.5161915</v>
      </c>
      <c r="AW663" s="170">
        <v>4767902722.730341</v>
      </c>
      <c r="AX663" s="170">
        <v>6279261962.4666862</v>
      </c>
      <c r="AY663" s="170">
        <v>7099391102.3974018</v>
      </c>
      <c r="AZ663" s="170">
        <v>8386506680.5810385</v>
      </c>
      <c r="BA663" s="170">
        <v>10039283419.869196</v>
      </c>
      <c r="BB663" s="170">
        <v>8235193279.0872412</v>
      </c>
      <c r="BC663" s="170">
        <v>9279169786.2353992</v>
      </c>
      <c r="BD663" s="170">
        <v>8319668507.0234213</v>
      </c>
      <c r="BE663" s="170">
        <v>8960778614.7517223</v>
      </c>
      <c r="BF663" s="170">
        <v>10234928228.183336</v>
      </c>
      <c r="BG663" s="170">
        <v>10750831185.426788</v>
      </c>
    </row>
    <row r="664" spans="1:60" x14ac:dyDescent="0.3">
      <c r="A664" s="170" t="s">
        <v>286</v>
      </c>
      <c r="B664" s="170" t="s">
        <v>287</v>
      </c>
      <c r="C664" s="170" t="s">
        <v>1606</v>
      </c>
      <c r="D664" s="170" t="s">
        <v>1607</v>
      </c>
      <c r="AI664" s="170">
        <v>1030000</v>
      </c>
      <c r="AJ664" s="170">
        <v>1850000</v>
      </c>
      <c r="AK664" s="170">
        <v>14490000</v>
      </c>
      <c r="AL664" s="170">
        <v>182290000</v>
      </c>
      <c r="AM664" s="170">
        <v>3649600000</v>
      </c>
      <c r="AN664" s="170">
        <v>24948300000</v>
      </c>
      <c r="AO664" s="170">
        <v>39426200000</v>
      </c>
      <c r="AP664" s="170">
        <v>74547400000</v>
      </c>
      <c r="AQ664" s="170">
        <v>139482300000</v>
      </c>
      <c r="AR664" s="170">
        <v>590192700000</v>
      </c>
      <c r="AS664" s="170">
        <v>1779130000000</v>
      </c>
      <c r="AT664" s="170">
        <v>3701300000000</v>
      </c>
      <c r="AU664" s="170">
        <v>5496700000000</v>
      </c>
      <c r="AV664" s="170">
        <v>7817300000000</v>
      </c>
      <c r="AW664" s="170">
        <v>10299900000000</v>
      </c>
      <c r="AX664" s="170">
        <v>13524400000000</v>
      </c>
      <c r="AY664" s="170">
        <v>15225100000000</v>
      </c>
      <c r="AZ664" s="170">
        <v>17998100000000</v>
      </c>
      <c r="BA664" s="170">
        <v>21447900000000</v>
      </c>
      <c r="BB664" s="170">
        <v>23001299999999.996</v>
      </c>
      <c r="BC664" s="170">
        <v>27638100000000</v>
      </c>
      <c r="BD664" s="170">
        <v>41387300000000</v>
      </c>
      <c r="BE664" s="170">
        <v>74705100000000</v>
      </c>
      <c r="BF664" s="170">
        <v>90886700000000</v>
      </c>
      <c r="BG664" s="170">
        <v>109917600000000</v>
      </c>
    </row>
    <row r="665" spans="1:60" x14ac:dyDescent="0.3">
      <c r="A665" s="170" t="s">
        <v>286</v>
      </c>
      <c r="B665" s="170" t="s">
        <v>287</v>
      </c>
      <c r="C665" s="170" t="s">
        <v>1608</v>
      </c>
      <c r="D665" s="170" t="s">
        <v>1609</v>
      </c>
      <c r="AI665" s="170">
        <v>7669761381.6728888</v>
      </c>
      <c r="AJ665" s="170">
        <v>7109868800.8107624</v>
      </c>
      <c r="AK665" s="170">
        <v>5680785171.8478107</v>
      </c>
      <c r="AL665" s="170">
        <v>5061579588.1163979</v>
      </c>
      <c r="AM665" s="170">
        <v>4950224837.1778488</v>
      </c>
      <c r="AN665" s="170">
        <v>4836369665.9227333</v>
      </c>
      <c r="AO665" s="170">
        <v>4773496860.2657452</v>
      </c>
      <c r="AP665" s="170">
        <v>5112415137.3446312</v>
      </c>
      <c r="AQ665" s="170">
        <v>5460059366.684063</v>
      </c>
      <c r="AR665" s="170">
        <v>5776742809.9517097</v>
      </c>
      <c r="AS665" s="170">
        <v>6123347378.5488281</v>
      </c>
      <c r="AT665" s="170">
        <v>6325726573.5680351</v>
      </c>
      <c r="AU665" s="170">
        <v>6256201748.0682392</v>
      </c>
      <c r="AV665" s="170">
        <v>6266871399.5063276</v>
      </c>
      <c r="AW665" s="170">
        <v>6256545930.372694</v>
      </c>
      <c r="AX665" s="170">
        <v>6279261962.4666862</v>
      </c>
      <c r="AY665" s="170">
        <v>6269697560.6026793</v>
      </c>
      <c r="AZ665" s="170">
        <v>6237707886.3485651</v>
      </c>
      <c r="BA665" s="170">
        <v>6257672414.6182299</v>
      </c>
      <c r="BB665" s="170">
        <v>6252658068.0566969</v>
      </c>
      <c r="BC665" s="170">
        <v>6448164916.8360529</v>
      </c>
      <c r="BD665" s="170">
        <v>6218487863.6402187</v>
      </c>
      <c r="BE665" s="170">
        <v>6154469700.6609716</v>
      </c>
      <c r="BF665" s="170">
        <v>6023579061.558712</v>
      </c>
      <c r="BG665" s="170">
        <v>5909025966.2063351</v>
      </c>
    </row>
    <row r="666" spans="1:60" x14ac:dyDescent="0.3">
      <c r="A666" s="170" t="s">
        <v>286</v>
      </c>
      <c r="B666" s="170" t="s">
        <v>287</v>
      </c>
      <c r="C666" s="170" t="s">
        <v>1610</v>
      </c>
      <c r="D666" s="170" t="s">
        <v>1611</v>
      </c>
      <c r="AJ666" s="170">
        <v>-7.3000000000000682</v>
      </c>
      <c r="AK666" s="170">
        <v>-20.099999999999838</v>
      </c>
      <c r="AL666" s="170">
        <v>-10.9</v>
      </c>
      <c r="AM666" s="170">
        <v>-2.1999999999997755</v>
      </c>
      <c r="AN666" s="170">
        <v>-2.3000000000005087</v>
      </c>
      <c r="AO666" s="170">
        <v>-1.299999999999855</v>
      </c>
      <c r="AP666" s="170">
        <v>7.100000000000378</v>
      </c>
      <c r="AQ666" s="170">
        <v>6.7999999999999403</v>
      </c>
      <c r="AR666" s="170">
        <v>5.7999999999994714</v>
      </c>
      <c r="AS666" s="170">
        <v>6.00000000000027</v>
      </c>
      <c r="AT666" s="170">
        <v>3.3050418751053883</v>
      </c>
      <c r="AU666" s="170">
        <v>-1.0990804722781462</v>
      </c>
      <c r="AV666" s="170">
        <v>0.1705451944765457</v>
      </c>
      <c r="AW666" s="170">
        <v>-0.16476274165202653</v>
      </c>
      <c r="AX666" s="170">
        <v>0.36307624601165855</v>
      </c>
      <c r="AY666" s="170">
        <v>-0.15231729335670252</v>
      </c>
      <c r="AZ666" s="170">
        <v>-0.51022675248532323</v>
      </c>
      <c r="BA666" s="170">
        <v>0.32006193033433306</v>
      </c>
      <c r="BB666" s="170">
        <v>-8.013117704625472E-2</v>
      </c>
      <c r="BC666" s="170">
        <v>3.1267797895130798</v>
      </c>
      <c r="BD666" s="170">
        <v>-3.5618979377551483</v>
      </c>
      <c r="BE666" s="170">
        <v>-1.0294811919399933</v>
      </c>
      <c r="BF666" s="170">
        <v>-2.1267573888324165</v>
      </c>
      <c r="BG666" s="170">
        <v>-1.9017446966610265</v>
      </c>
    </row>
    <row r="667" spans="1:60" x14ac:dyDescent="0.3">
      <c r="A667" s="170" t="s">
        <v>286</v>
      </c>
      <c r="B667" s="170" t="s">
        <v>287</v>
      </c>
      <c r="C667" s="170" t="s">
        <v>1612</v>
      </c>
      <c r="D667" s="170" t="s">
        <v>1613</v>
      </c>
      <c r="AI667" s="170">
        <v>2228400845252.7202</v>
      </c>
      <c r="AJ667" s="170">
        <v>2065727583549.27</v>
      </c>
      <c r="AK667" s="170">
        <v>1650516339255.8701</v>
      </c>
      <c r="AL667" s="170">
        <v>1470610058276.98</v>
      </c>
      <c r="AM667" s="170">
        <v>1438256636994.8899</v>
      </c>
      <c r="AN667" s="170">
        <v>1405176734344</v>
      </c>
      <c r="AO667" s="170">
        <v>1386909436797.53</v>
      </c>
      <c r="AP667" s="170">
        <v>1485380006810.1599</v>
      </c>
      <c r="AQ667" s="170">
        <v>1586385847273.25</v>
      </c>
      <c r="AR667" s="170">
        <v>1678396226415.0901</v>
      </c>
      <c r="AS667" s="170">
        <v>1779100000000</v>
      </c>
      <c r="AT667" s="170">
        <v>1837900000000</v>
      </c>
      <c r="AU667" s="170">
        <v>1817700000000</v>
      </c>
      <c r="AV667" s="170">
        <v>1820800000000</v>
      </c>
      <c r="AW667" s="170">
        <v>1817800000000</v>
      </c>
      <c r="AX667" s="170">
        <v>1824400000000</v>
      </c>
      <c r="AY667" s="170">
        <v>1821621123300.0002</v>
      </c>
      <c r="AZ667" s="170">
        <v>1812326725000</v>
      </c>
      <c r="BA667" s="170">
        <v>1818127292900</v>
      </c>
      <c r="BB667" s="170">
        <v>1816670406100</v>
      </c>
      <c r="BC667" s="170">
        <v>1873473689200</v>
      </c>
      <c r="BD667" s="170">
        <v>1806742468500</v>
      </c>
      <c r="BE667" s="170">
        <v>1788142394600</v>
      </c>
      <c r="BF667" s="170">
        <v>1750112944099.9998</v>
      </c>
      <c r="BG667" s="170">
        <v>1716830264000</v>
      </c>
    </row>
    <row r="668" spans="1:60" x14ac:dyDescent="0.3">
      <c r="A668" s="170" t="s">
        <v>286</v>
      </c>
      <c r="B668" s="170" t="s">
        <v>287</v>
      </c>
      <c r="C668" s="170" t="s">
        <v>1614</v>
      </c>
      <c r="D668" s="170" t="s">
        <v>1615</v>
      </c>
      <c r="AI668" s="170">
        <v>23.787528868360276</v>
      </c>
      <c r="AJ668" s="170">
        <v>21.239954075774971</v>
      </c>
      <c r="AK668" s="170">
        <v>15.673336938885885</v>
      </c>
      <c r="AL668" s="170">
        <v>18.500588641253604</v>
      </c>
      <c r="AM668" s="170">
        <v>20.511206528336668</v>
      </c>
      <c r="AN668" s="170">
        <v>20.550054117457123</v>
      </c>
      <c r="AO668" s="170">
        <v>20.551691208053409</v>
      </c>
      <c r="AP668" s="170">
        <v>20.322050998541286</v>
      </c>
      <c r="AQ668" s="170">
        <v>19.864714806901151</v>
      </c>
      <c r="AR668" s="170">
        <v>19.503644288783477</v>
      </c>
      <c r="AS668" s="170">
        <v>19.478530294072566</v>
      </c>
      <c r="AT668" s="170">
        <v>21.55276826683437</v>
      </c>
      <c r="AU668" s="170">
        <v>21.02929417750963</v>
      </c>
      <c r="AV668" s="170">
        <v>21.379304686474423</v>
      </c>
      <c r="AW668" s="170">
        <v>20.603178921343101</v>
      </c>
      <c r="AX668" s="170">
        <v>20.785312392899023</v>
      </c>
      <c r="AY668" s="170">
        <v>19.207362458526248</v>
      </c>
      <c r="AZ668" s="170">
        <v>18.523176483785882</v>
      </c>
      <c r="BA668" s="170">
        <v>16.524977117022161</v>
      </c>
      <c r="BB668" s="170">
        <v>16.735253073655684</v>
      </c>
      <c r="BC668" s="170">
        <v>16.803717986990208</v>
      </c>
      <c r="BD668" s="170">
        <v>13.92772255270518</v>
      </c>
      <c r="BE668" s="170">
        <v>14.085853733957695</v>
      </c>
      <c r="BF668" s="170">
        <v>14.001725745700998</v>
      </c>
      <c r="BG668" s="170">
        <v>14.119959329724049</v>
      </c>
    </row>
    <row r="669" spans="1:60" x14ac:dyDescent="0.3">
      <c r="A669" s="170" t="s">
        <v>286</v>
      </c>
      <c r="B669" s="170" t="s">
        <v>287</v>
      </c>
      <c r="C669" s="170" t="s">
        <v>1616</v>
      </c>
      <c r="D669" s="170" t="s">
        <v>1617</v>
      </c>
      <c r="AI669" s="170">
        <v>8231505095.1625519</v>
      </c>
      <c r="AJ669" s="170">
        <v>8242016183.0615435</v>
      </c>
      <c r="AK669" s="170">
        <v>8695949760.3516941</v>
      </c>
      <c r="AL669" s="170">
        <v>9149406789.1922531</v>
      </c>
      <c r="AM669" s="170">
        <v>8867453548.4485817</v>
      </c>
      <c r="AN669" s="170">
        <v>8256146089.099184</v>
      </c>
      <c r="AO669" s="170">
        <v>8854738461.5384617</v>
      </c>
      <c r="AP669" s="170">
        <v>8284563241.4111853</v>
      </c>
      <c r="AQ669" s="170">
        <v>8871199705.1682281</v>
      </c>
      <c r="AR669" s="170">
        <v>7188167833.2898769</v>
      </c>
      <c r="AS669" s="170">
        <v>7426901763.0276051</v>
      </c>
      <c r="AT669" s="170">
        <v>7194964028.7769785</v>
      </c>
      <c r="AU669" s="170">
        <v>8835896359.2394295</v>
      </c>
      <c r="AV669" s="170">
        <v>10248816465.498707</v>
      </c>
      <c r="AW669" s="170">
        <v>13212310751.771317</v>
      </c>
      <c r="AX669" s="170">
        <v>15118022861.706177</v>
      </c>
      <c r="AY669" s="170">
        <v>19508812093.384762</v>
      </c>
      <c r="AZ669" s="170">
        <v>24291657951.156761</v>
      </c>
      <c r="BA669" s="170">
        <v>32537250207.416939</v>
      </c>
      <c r="BB669" s="170">
        <v>28167674239.322399</v>
      </c>
      <c r="BC669" s="170">
        <v>30711798852.446354</v>
      </c>
      <c r="BD669" s="170">
        <v>29587165751.493675</v>
      </c>
      <c r="BE669" s="170">
        <v>29211763324.496838</v>
      </c>
      <c r="BF669" s="170">
        <v>36513398991.728958</v>
      </c>
      <c r="BG669" s="170">
        <v>40455296687.410942</v>
      </c>
    </row>
    <row r="670" spans="1:60" x14ac:dyDescent="0.3">
      <c r="A670" s="170" t="s">
        <v>286</v>
      </c>
      <c r="B670" s="170" t="s">
        <v>287</v>
      </c>
      <c r="C670" s="170" t="s">
        <v>1618</v>
      </c>
      <c r="D670" s="170" t="s">
        <v>1619</v>
      </c>
      <c r="AI670" s="170">
        <v>2052000</v>
      </c>
      <c r="AJ670" s="170">
        <v>4030000</v>
      </c>
      <c r="AK670" s="170">
        <v>47229000.192000002</v>
      </c>
      <c r="AL670" s="170">
        <v>553740000</v>
      </c>
      <c r="AM670" s="170">
        <v>10566877000.704</v>
      </c>
      <c r="AN670" s="170">
        <v>71734316001.024002</v>
      </c>
      <c r="AO670" s="170">
        <v>115111600000</v>
      </c>
      <c r="AP670" s="170">
        <v>215100400000</v>
      </c>
      <c r="AQ670" s="170">
        <v>409210700000</v>
      </c>
      <c r="AR670" s="170">
        <v>1791974299999.9998</v>
      </c>
      <c r="AS670" s="170">
        <v>5325948000000</v>
      </c>
      <c r="AT670" s="170">
        <v>10001000000000</v>
      </c>
      <c r="AU670" s="170">
        <v>15824357000000</v>
      </c>
      <c r="AV670" s="170">
        <v>21023100000000</v>
      </c>
      <c r="AW670" s="170">
        <v>28542000000000</v>
      </c>
      <c r="AX670" s="170">
        <v>32561500000000</v>
      </c>
      <c r="AY670" s="170">
        <v>41837900000000.016</v>
      </c>
      <c r="AZ670" s="170">
        <v>52131799999999.992</v>
      </c>
      <c r="BA670" s="170">
        <v>69512500000000.031</v>
      </c>
      <c r="BB670" s="170">
        <v>78673700000000.031</v>
      </c>
      <c r="BC670" s="170">
        <v>91475400000000</v>
      </c>
      <c r="BD670" s="170">
        <v>147185299999999.97</v>
      </c>
      <c r="BE670" s="170">
        <v>243535500000000.06</v>
      </c>
      <c r="BF670" s="170">
        <v>324240900000000.19</v>
      </c>
      <c r="BG670" s="170">
        <v>413619099999999.94</v>
      </c>
    </row>
    <row r="671" spans="1:60" x14ac:dyDescent="0.3">
      <c r="A671" s="170" t="s">
        <v>286</v>
      </c>
      <c r="B671" s="170" t="s">
        <v>287</v>
      </c>
      <c r="C671" s="170" t="s">
        <v>1620</v>
      </c>
      <c r="D671" s="170" t="s">
        <v>1621</v>
      </c>
      <c r="AH671" s="170">
        <v>10185094227.657471</v>
      </c>
      <c r="AI671" s="170">
        <v>10185094227.657471</v>
      </c>
      <c r="AJ671" s="170">
        <v>9556000863.7246208</v>
      </c>
      <c r="AK671" s="170">
        <v>8807325231.6751385</v>
      </c>
      <c r="AL671" s="170">
        <v>8448953276.8032808</v>
      </c>
      <c r="AM671" s="170">
        <v>7541524368.8972378</v>
      </c>
      <c r="AN671" s="170">
        <v>6939099802.4097376</v>
      </c>
      <c r="AO671" s="170">
        <v>7165244935.9033146</v>
      </c>
      <c r="AP671" s="170">
        <v>7490903687.6770172</v>
      </c>
      <c r="AQ671" s="170">
        <v>8779250266.054348</v>
      </c>
      <c r="AR671" s="170">
        <v>9348587981.2583313</v>
      </c>
      <c r="AS671" s="170">
        <v>9517821730.3341866</v>
      </c>
      <c r="AT671" s="170">
        <v>10141689340.623755</v>
      </c>
      <c r="AU671" s="170">
        <v>11208898685.828161</v>
      </c>
      <c r="AV671" s="170">
        <v>12086208067.574003</v>
      </c>
      <c r="AW671" s="170">
        <v>13824646216.201708</v>
      </c>
      <c r="AX671" s="170">
        <v>15118022861.706177</v>
      </c>
      <c r="AY671" s="170">
        <v>17606545152.141056</v>
      </c>
      <c r="AZ671" s="170">
        <v>18818645100.83741</v>
      </c>
      <c r="BA671" s="170">
        <v>21790136527.02195</v>
      </c>
      <c r="BB671" s="170">
        <v>21192763123.433681</v>
      </c>
      <c r="BC671" s="170">
        <v>22537262520.284863</v>
      </c>
      <c r="BD671" s="170">
        <v>22820025023.908089</v>
      </c>
      <c r="BE671" s="170">
        <v>25918509610.227646</v>
      </c>
      <c r="BF671" s="170">
        <v>27252306858.579193</v>
      </c>
      <c r="BG671" s="170">
        <v>27676890660.771221</v>
      </c>
    </row>
    <row r="672" spans="1:60" x14ac:dyDescent="0.3">
      <c r="A672" s="170" t="s">
        <v>286</v>
      </c>
      <c r="B672" s="170" t="s">
        <v>287</v>
      </c>
      <c r="C672" s="170" t="s">
        <v>1622</v>
      </c>
      <c r="D672" s="170" t="s">
        <v>1623</v>
      </c>
      <c r="AI672" s="170">
        <v>0</v>
      </c>
      <c r="AJ672" s="170">
        <v>-6.1766081871344483</v>
      </c>
      <c r="AK672" s="170">
        <v>-7.8346124359565295</v>
      </c>
      <c r="AL672" s="170">
        <v>-4.0690214729778376</v>
      </c>
      <c r="AM672" s="170">
        <v>-10.740134051840499</v>
      </c>
      <c r="AN672" s="170">
        <v>-7.9881007740559795</v>
      </c>
      <c r="AO672" s="170">
        <v>3.2589981400043229</v>
      </c>
      <c r="AP672" s="170">
        <v>4.5449772434422329</v>
      </c>
      <c r="AQ672" s="170">
        <v>17.198813815971732</v>
      </c>
      <c r="AR672" s="170">
        <v>6.4850379924282606</v>
      </c>
      <c r="AS672" s="170">
        <v>1.810260003062794</v>
      </c>
      <c r="AT672" s="170">
        <v>6.5547309874615962</v>
      </c>
      <c r="AU672" s="170">
        <v>10.522993846099894</v>
      </c>
      <c r="AV672" s="170">
        <v>7.8269008074366582</v>
      </c>
      <c r="AW672" s="170">
        <v>14.383652332543789</v>
      </c>
      <c r="AX672" s="170">
        <v>9.3555858520900443</v>
      </c>
      <c r="AY672" s="170">
        <v>16.460633200511182</v>
      </c>
      <c r="AZ672" s="170">
        <v>6.8843713415800636</v>
      </c>
      <c r="BA672" s="170">
        <v>15.790145413031411</v>
      </c>
      <c r="BB672" s="170">
        <v>-2.7414853635610115</v>
      </c>
      <c r="BC672" s="170">
        <v>6.3441439373448816</v>
      </c>
      <c r="BD672" s="170">
        <v>1.2546444066519769</v>
      </c>
      <c r="BE672" s="170">
        <v>13.577919318989956</v>
      </c>
      <c r="BF672" s="170">
        <v>5.1461186171955546</v>
      </c>
      <c r="BG672" s="170">
        <v>1.5579738052830834</v>
      </c>
    </row>
    <row r="673" spans="1:59" x14ac:dyDescent="0.3">
      <c r="A673" s="170" t="s">
        <v>286</v>
      </c>
      <c r="B673" s="170" t="s">
        <v>287</v>
      </c>
      <c r="C673" s="170" t="s">
        <v>1624</v>
      </c>
      <c r="D673" s="170" t="s">
        <v>1625</v>
      </c>
      <c r="AH673" s="170">
        <v>5728110968021.1299</v>
      </c>
      <c r="AI673" s="170">
        <v>5728110968021.1299</v>
      </c>
      <c r="AJ673" s="170">
        <v>5374307997002.1904</v>
      </c>
      <c r="AK673" s="170">
        <v>4953251794322.4502</v>
      </c>
      <c r="AL673" s="170">
        <v>4751702915200.8096</v>
      </c>
      <c r="AM673" s="170">
        <v>4241363652363.0298</v>
      </c>
      <c r="AN673" s="170">
        <v>3902559249618.0898</v>
      </c>
      <c r="AO673" s="170">
        <v>4029743582975.71</v>
      </c>
      <c r="AP673" s="170">
        <v>4212894511791.0298</v>
      </c>
      <c r="AQ673" s="170">
        <v>4937462395137.2598</v>
      </c>
      <c r="AR673" s="170">
        <v>5257658707323.7695</v>
      </c>
      <c r="AS673" s="170">
        <v>5352836000000</v>
      </c>
      <c r="AT673" s="170">
        <v>5703700000000</v>
      </c>
      <c r="AU673" s="170">
        <v>6303900000000</v>
      </c>
      <c r="AV673" s="170">
        <v>6797300000000</v>
      </c>
      <c r="AW673" s="170">
        <v>7775000000000</v>
      </c>
      <c r="AX673" s="170">
        <v>8502396800000</v>
      </c>
      <c r="AY673" s="170">
        <v>9901945150500</v>
      </c>
      <c r="AZ673" s="170">
        <v>10583631824700</v>
      </c>
      <c r="BA673" s="170">
        <v>12254802679800</v>
      </c>
      <c r="BB673" s="170">
        <v>11918839058000</v>
      </c>
      <c r="BC673" s="170">
        <v>12674987363500</v>
      </c>
      <c r="BD673" s="170">
        <v>12834013383499.998</v>
      </c>
      <c r="BE673" s="170">
        <v>14576605366100</v>
      </c>
      <c r="BF673" s="170">
        <v>15326734768600</v>
      </c>
      <c r="BG673" s="170">
        <v>15565521281500.002</v>
      </c>
    </row>
    <row r="674" spans="1:59" x14ac:dyDescent="0.3">
      <c r="A674" s="170" t="s">
        <v>286</v>
      </c>
      <c r="B674" s="170" t="s">
        <v>287</v>
      </c>
      <c r="C674" s="170" t="s">
        <v>1626</v>
      </c>
      <c r="D674" s="170" t="s">
        <v>1627</v>
      </c>
      <c r="AI674" s="170">
        <v>47.390300230946877</v>
      </c>
      <c r="AJ674" s="170">
        <v>46.268656716417908</v>
      </c>
      <c r="AK674" s="170">
        <v>51.085992636019469</v>
      </c>
      <c r="AL674" s="170">
        <v>56.199001339666296</v>
      </c>
      <c r="AM674" s="170">
        <v>59.387164763527643</v>
      </c>
      <c r="AN674" s="170">
        <v>59.087956930925699</v>
      </c>
      <c r="AO674" s="170">
        <v>60.004211860766723</v>
      </c>
      <c r="AP674" s="170">
        <v>58.637609072974108</v>
      </c>
      <c r="AQ674" s="170">
        <v>58.278748281555323</v>
      </c>
      <c r="AR674" s="170">
        <v>59.217996633712623</v>
      </c>
      <c r="AS674" s="170">
        <v>58.310319910661498</v>
      </c>
      <c r="AT674" s="170">
        <v>58.236088789509232</v>
      </c>
      <c r="AU674" s="170">
        <v>60.540880623452942</v>
      </c>
      <c r="AV674" s="170">
        <v>57.49546011464578</v>
      </c>
      <c r="AW674" s="170">
        <v>57.093363311583104</v>
      </c>
      <c r="AX674" s="170">
        <v>50.042955656545317</v>
      </c>
      <c r="AY674" s="170">
        <v>52.780980735993566</v>
      </c>
      <c r="AZ674" s="170">
        <v>53.652692885217256</v>
      </c>
      <c r="BA674" s="170">
        <v>53.557339965544571</v>
      </c>
      <c r="BB674" s="170">
        <v>57.241298524034121</v>
      </c>
      <c r="BC674" s="170">
        <v>55.616226308867979</v>
      </c>
      <c r="BD674" s="170">
        <v>49.531040252364306</v>
      </c>
      <c r="BE674" s="170">
        <v>45.919293756734881</v>
      </c>
      <c r="BF674" s="170">
        <v>49.951556799171563</v>
      </c>
      <c r="BG674" s="170">
        <v>53.133300490522572</v>
      </c>
    </row>
    <row r="675" spans="1:59" x14ac:dyDescent="0.3">
      <c r="A675" s="170" t="s">
        <v>286</v>
      </c>
      <c r="B675" s="170" t="s">
        <v>287</v>
      </c>
      <c r="C675" s="170" t="s">
        <v>1628</v>
      </c>
      <c r="D675" s="170" t="s">
        <v>1629</v>
      </c>
      <c r="AI675" s="170">
        <v>8223482185.7130756</v>
      </c>
      <c r="AJ675" s="170">
        <v>8242016183.0615435</v>
      </c>
      <c r="AK675" s="170">
        <v>8696133848.0965672</v>
      </c>
      <c r="AL675" s="170">
        <v>9149406789.1922531</v>
      </c>
      <c r="AM675" s="170">
        <v>8867472848.8709221</v>
      </c>
      <c r="AN675" s="170">
        <v>8256144247.4869804</v>
      </c>
      <c r="AO675" s="170">
        <v>8854738461.5384617</v>
      </c>
      <c r="AP675" s="170">
        <v>8061643044.2150679</v>
      </c>
      <c r="AQ675" s="170">
        <v>8805426205.3416576</v>
      </c>
      <c r="AR675" s="170">
        <v>7118407108.0446863</v>
      </c>
      <c r="AS675" s="170">
        <v>7248620913.0081244</v>
      </c>
      <c r="AT675" s="170">
        <v>7119388489.2086334</v>
      </c>
      <c r="AU675" s="170">
        <v>8682702771.8202457</v>
      </c>
      <c r="AV675" s="170">
        <v>10183734864.871584</v>
      </c>
      <c r="AW675" s="170">
        <v>12433144559.585014</v>
      </c>
      <c r="AX675" s="170">
        <v>15705583567.800465</v>
      </c>
      <c r="AY675" s="170">
        <v>19026289816.830849</v>
      </c>
      <c r="AZ675" s="170">
        <v>23457857991.481483</v>
      </c>
      <c r="BA675" s="170">
        <v>31565146467.359188</v>
      </c>
      <c r="BB675" s="170">
        <v>27184161310.155224</v>
      </c>
      <c r="BC675" s="170">
        <v>30074399615.915333</v>
      </c>
      <c r="BD675" s="170">
        <v>28473817356.547665</v>
      </c>
      <c r="BE675" s="170">
        <v>29748425742.461075</v>
      </c>
      <c r="BF675" s="170">
        <v>36305877696.105965</v>
      </c>
      <c r="BG675" s="170">
        <v>38857308013.099434</v>
      </c>
    </row>
    <row r="676" spans="1:59" x14ac:dyDescent="0.3">
      <c r="A676" s="170" t="s">
        <v>286</v>
      </c>
      <c r="B676" s="170" t="s">
        <v>287</v>
      </c>
      <c r="C676" s="170" t="s">
        <v>1630</v>
      </c>
      <c r="D676" s="170" t="s">
        <v>1631</v>
      </c>
      <c r="AI676" s="170">
        <v>2050000</v>
      </c>
      <c r="AJ676" s="170">
        <v>4030000</v>
      </c>
      <c r="AK676" s="170">
        <v>47230000</v>
      </c>
      <c r="AL676" s="170">
        <v>553740000</v>
      </c>
      <c r="AM676" s="170">
        <v>10566900000</v>
      </c>
      <c r="AN676" s="170">
        <v>71734300000</v>
      </c>
      <c r="AO676" s="170">
        <v>115111600000</v>
      </c>
      <c r="AP676" s="170">
        <v>209312500000</v>
      </c>
      <c r="AQ676" s="170">
        <v>406176700000</v>
      </c>
      <c r="AR676" s="170">
        <v>1774583300000</v>
      </c>
      <c r="AS676" s="170">
        <v>5198100000000</v>
      </c>
      <c r="AT676" s="170">
        <v>9895950000000</v>
      </c>
      <c r="AU676" s="170">
        <v>15550000000000</v>
      </c>
      <c r="AV676" s="170">
        <v>20889600000000</v>
      </c>
      <c r="AW676" s="170">
        <v>26858800000000</v>
      </c>
      <c r="AX676" s="170">
        <v>33827000000000</v>
      </c>
      <c r="AY676" s="170">
        <v>40803099999999.992</v>
      </c>
      <c r="AZ676" s="170">
        <v>50342400000000</v>
      </c>
      <c r="BA676" s="170">
        <v>67435700000000</v>
      </c>
      <c r="BB676" s="170">
        <v>75926700000000</v>
      </c>
      <c r="BC676" s="170">
        <v>89576899999999.984</v>
      </c>
      <c r="BD676" s="170">
        <v>141646800000000</v>
      </c>
      <c r="BE676" s="170">
        <v>248009600000000</v>
      </c>
      <c r="BF676" s="170">
        <v>322398100000000</v>
      </c>
      <c r="BG676" s="170">
        <v>397281100000000</v>
      </c>
    </row>
    <row r="677" spans="1:59" x14ac:dyDescent="0.3">
      <c r="A677" s="170" t="s">
        <v>286</v>
      </c>
      <c r="B677" s="170" t="s">
        <v>287</v>
      </c>
      <c r="C677" s="170" t="s">
        <v>1632</v>
      </c>
      <c r="D677" s="170" t="s">
        <v>1633</v>
      </c>
      <c r="AI677" s="170">
        <v>9008985094.1640491</v>
      </c>
      <c r="AJ677" s="170">
        <v>8447044155.6319609</v>
      </c>
      <c r="AK677" s="170">
        <v>7984057777.5353861</v>
      </c>
      <c r="AL677" s="170">
        <v>7593060653.1646843</v>
      </c>
      <c r="AM677" s="170">
        <v>6531276078.3669882</v>
      </c>
      <c r="AN677" s="170">
        <v>5770030466.7514687</v>
      </c>
      <c r="AO677" s="170">
        <v>6077726286.7142887</v>
      </c>
      <c r="AP677" s="170">
        <v>6738443475.8121319</v>
      </c>
      <c r="AQ677" s="170">
        <v>7631120118.1969109</v>
      </c>
      <c r="AR677" s="170">
        <v>8325199952.9717188</v>
      </c>
      <c r="AS677" s="170">
        <v>8968580430.6129532</v>
      </c>
      <c r="AT677" s="170">
        <v>10520711970.094572</v>
      </c>
      <c r="AU677" s="170">
        <v>11682222588.568369</v>
      </c>
      <c r="AV677" s="170">
        <v>12522471654.517179</v>
      </c>
      <c r="AW677" s="170">
        <v>13699683025.557987</v>
      </c>
      <c r="AX677" s="170">
        <v>15705583567.800465</v>
      </c>
      <c r="AY677" s="170">
        <v>17700875653.468178</v>
      </c>
      <c r="AZ677" s="170">
        <v>20067322245.982468</v>
      </c>
      <c r="BA677" s="170">
        <v>23344569183.999626</v>
      </c>
      <c r="BB677" s="170">
        <v>23344615613.195396</v>
      </c>
      <c r="BC677" s="170">
        <v>25525016922.341835</v>
      </c>
      <c r="BD677" s="170">
        <v>26103292457.133801</v>
      </c>
      <c r="BE677" s="170">
        <v>28891270480.647907</v>
      </c>
      <c r="BF677" s="170">
        <v>32008202669.738293</v>
      </c>
      <c r="BG677" s="170">
        <v>33432153905.370438</v>
      </c>
    </row>
    <row r="678" spans="1:59" x14ac:dyDescent="0.3">
      <c r="A678" s="170" t="s">
        <v>286</v>
      </c>
      <c r="B678" s="170" t="s">
        <v>287</v>
      </c>
      <c r="C678" s="170" t="s">
        <v>1634</v>
      </c>
      <c r="D678" s="170" t="s">
        <v>1635</v>
      </c>
      <c r="AJ678" s="170">
        <v>-6.2375609756098953</v>
      </c>
      <c r="AK678" s="170">
        <v>-5.4810460270636128</v>
      </c>
      <c r="AL678" s="170">
        <v>-4.8972231322128437</v>
      </c>
      <c r="AM678" s="170">
        <v>-13.98361771751631</v>
      </c>
      <c r="AN678" s="170">
        <v>-11.655388663433342</v>
      </c>
      <c r="AO678" s="170">
        <v>5.3326550307810123</v>
      </c>
      <c r="AP678" s="170">
        <v>10.87112446215535</v>
      </c>
      <c r="AQ678" s="170">
        <v>13.247519929328959</v>
      </c>
      <c r="AR678" s="170">
        <v>9.0953860511214941</v>
      </c>
      <c r="AS678" s="170">
        <v>7.7281084091148671</v>
      </c>
      <c r="AT678" s="170">
        <v>17.306323464342739</v>
      </c>
      <c r="AU678" s="170">
        <v>11.040228282795155</v>
      </c>
      <c r="AV678" s="170">
        <v>7.1925445657150533</v>
      </c>
      <c r="AW678" s="170">
        <v>9.4007908623706697</v>
      </c>
      <c r="AX678" s="170">
        <v>14.641948565527315</v>
      </c>
      <c r="AY678" s="170">
        <v>12.704348597134938</v>
      </c>
      <c r="AZ678" s="170">
        <v>13.369093364884606</v>
      </c>
      <c r="BA678" s="170">
        <v>16.331261828783724</v>
      </c>
      <c r="BB678" s="170">
        <v>1.9888649649146828E-4</v>
      </c>
      <c r="BC678" s="170">
        <v>9.3400608743113338</v>
      </c>
      <c r="BD678" s="170">
        <v>2.265524589273852</v>
      </c>
      <c r="BE678" s="170">
        <v>10.680560807003388</v>
      </c>
      <c r="BF678" s="170">
        <v>10.788491254402203</v>
      </c>
      <c r="BG678" s="170">
        <v>4.4487072589627132</v>
      </c>
    </row>
    <row r="679" spans="1:59" x14ac:dyDescent="0.3">
      <c r="A679" s="170" t="s">
        <v>286</v>
      </c>
      <c r="B679" s="170" t="s">
        <v>287</v>
      </c>
      <c r="C679" s="170" t="s">
        <v>1636</v>
      </c>
      <c r="D679" s="170" t="s">
        <v>1637</v>
      </c>
      <c r="AI679" s="170">
        <v>5221518141056.9805</v>
      </c>
      <c r="AJ679" s="170">
        <v>4895822763156.0195</v>
      </c>
      <c r="AK679" s="170">
        <v>4627480464103.9805</v>
      </c>
      <c r="AL679" s="170">
        <v>4400862420377.25</v>
      </c>
      <c r="AM679" s="170">
        <v>3785462643237.8599</v>
      </c>
      <c r="AN679" s="170">
        <v>3344252259459.4102</v>
      </c>
      <c r="AO679" s="170">
        <v>3522589695815.48</v>
      </c>
      <c r="AP679" s="170">
        <v>3905534805938.6401</v>
      </c>
      <c r="AQ679" s="170">
        <v>4422921307702.2402</v>
      </c>
      <c r="AR679" s="170">
        <v>4825203075375.0703</v>
      </c>
      <c r="AS679" s="170">
        <v>5198100000000</v>
      </c>
      <c r="AT679" s="170">
        <v>6097700000000</v>
      </c>
      <c r="AU679" s="170">
        <v>6770900000000</v>
      </c>
      <c r="AV679" s="170">
        <v>7257900000000</v>
      </c>
      <c r="AW679" s="170">
        <v>7940200000000</v>
      </c>
      <c r="AX679" s="170">
        <v>9102800000000</v>
      </c>
      <c r="AY679" s="170">
        <v>10259251444100</v>
      </c>
      <c r="AZ679" s="170">
        <v>11630820348200.002</v>
      </c>
      <c r="BA679" s="170">
        <v>13530280072100</v>
      </c>
      <c r="BB679" s="170">
        <v>13530306982000.002</v>
      </c>
      <c r="BC679" s="170">
        <v>14794045890600</v>
      </c>
      <c r="BD679" s="170">
        <v>15129208638000</v>
      </c>
      <c r="BE679" s="170">
        <v>16745092966200</v>
      </c>
      <c r="BF679" s="170">
        <v>18551635856400.004</v>
      </c>
      <c r="BG679" s="170">
        <v>19376943827400</v>
      </c>
    </row>
    <row r="680" spans="1:59" x14ac:dyDescent="0.3">
      <c r="A680" s="170" t="s">
        <v>286</v>
      </c>
      <c r="B680" s="170" t="s">
        <v>287</v>
      </c>
      <c r="C680" s="170" t="s">
        <v>1638</v>
      </c>
      <c r="D680" s="170" t="s">
        <v>1639</v>
      </c>
      <c r="AI680" s="170">
        <v>884.18736815821467</v>
      </c>
      <c r="AJ680" s="170">
        <v>828.62901271649605</v>
      </c>
      <c r="AK680" s="170">
        <v>781.52484118396501</v>
      </c>
      <c r="AL680" s="170">
        <v>741.58224955217156</v>
      </c>
      <c r="AM680" s="170">
        <v>638.63069114764721</v>
      </c>
      <c r="AN680" s="170">
        <v>566.02221569074641</v>
      </c>
      <c r="AO680" s="170">
        <v>598.20140617266622</v>
      </c>
      <c r="AP680" s="170">
        <v>666.05154451044098</v>
      </c>
      <c r="AQ680" s="170">
        <v>757.88262172975578</v>
      </c>
      <c r="AR680" s="170">
        <v>829.61633811377362</v>
      </c>
      <c r="AS680" s="170">
        <v>896.4098381422242</v>
      </c>
      <c r="AT680" s="170">
        <v>1059.7010445300737</v>
      </c>
      <c r="AU680" s="170">
        <v>1184.2090814564997</v>
      </c>
      <c r="AV680" s="170">
        <v>1278.1945140876983</v>
      </c>
      <c r="AW680" s="170">
        <v>1407.9838669638218</v>
      </c>
      <c r="AX680" s="170">
        <v>1625.3320467557139</v>
      </c>
      <c r="AY680" s="170">
        <v>1843.0732667084733</v>
      </c>
      <c r="AZ680" s="170">
        <v>2099.0922851446094</v>
      </c>
      <c r="BA680" s="170">
        <v>2450.1017195633531</v>
      </c>
      <c r="BB680" s="170">
        <v>2455.5186297670557</v>
      </c>
      <c r="BC680" s="170">
        <v>2689.67512353444</v>
      </c>
      <c r="BD680" s="170">
        <v>2755.5465488370951</v>
      </c>
      <c r="BE680" s="170">
        <v>3052.7546999839292</v>
      </c>
      <c r="BF680" s="170">
        <v>3381.3862951339838</v>
      </c>
      <c r="BG680" s="170">
        <v>3530.3224820876912</v>
      </c>
    </row>
    <row r="681" spans="1:59" x14ac:dyDescent="0.3">
      <c r="A681" s="170" t="s">
        <v>286</v>
      </c>
      <c r="B681" s="170" t="s">
        <v>287</v>
      </c>
      <c r="C681" s="170" t="s">
        <v>1640</v>
      </c>
      <c r="D681" s="170" t="s">
        <v>1641</v>
      </c>
      <c r="AJ681" s="170">
        <v>-6.2835500078957267</v>
      </c>
      <c r="AK681" s="170">
        <v>-5.6845911511243514</v>
      </c>
      <c r="AL681" s="170">
        <v>-5.1108537473079849</v>
      </c>
      <c r="AM681" s="170">
        <v>-13.882689137542741</v>
      </c>
      <c r="AN681" s="170">
        <v>-11.369399633209014</v>
      </c>
      <c r="AO681" s="170">
        <v>5.6851461991911094</v>
      </c>
      <c r="AP681" s="170">
        <v>11.342356878076345</v>
      </c>
      <c r="AQ681" s="170">
        <v>13.787382970009048</v>
      </c>
      <c r="AR681" s="170">
        <v>9.4650166565761964</v>
      </c>
      <c r="AS681" s="170">
        <v>8.0511312229353109</v>
      </c>
      <c r="AT681" s="170">
        <v>18.216132782106058</v>
      </c>
      <c r="AU681" s="170">
        <v>11.749354930723825</v>
      </c>
      <c r="AV681" s="170">
        <v>7.9365573278329151</v>
      </c>
      <c r="AW681" s="170">
        <v>10.154115938195815</v>
      </c>
      <c r="AX681" s="170">
        <v>15.43683737375359</v>
      </c>
      <c r="AY681" s="170">
        <v>13.396722250532591</v>
      </c>
      <c r="AZ681" s="170">
        <v>13.890875802965667</v>
      </c>
      <c r="BA681" s="170">
        <v>16.721962960030694</v>
      </c>
      <c r="BB681" s="170">
        <v>0.22108919643825686</v>
      </c>
      <c r="BC681" s="170">
        <v>9.5359282120208491</v>
      </c>
      <c r="BD681" s="170">
        <v>2.4490476461742645</v>
      </c>
      <c r="BE681" s="170">
        <v>10.785814932876491</v>
      </c>
      <c r="BF681" s="170">
        <v>10.765083586695809</v>
      </c>
      <c r="BG681" s="170">
        <v>4.4045895367836465</v>
      </c>
    </row>
    <row r="682" spans="1:59" x14ac:dyDescent="0.3">
      <c r="A682" s="170" t="s">
        <v>286</v>
      </c>
      <c r="B682" s="170" t="s">
        <v>287</v>
      </c>
      <c r="C682" s="170" t="s">
        <v>1642</v>
      </c>
      <c r="D682" s="170" t="s">
        <v>1643</v>
      </c>
      <c r="BD682" s="170">
        <v>77299777784.390305</v>
      </c>
    </row>
    <row r="683" spans="1:59" x14ac:dyDescent="0.3">
      <c r="A683" s="170" t="s">
        <v>286</v>
      </c>
      <c r="B683" s="170" t="s">
        <v>287</v>
      </c>
      <c r="C683" s="170" t="s">
        <v>1644</v>
      </c>
      <c r="D683" s="170" t="s">
        <v>1645</v>
      </c>
      <c r="AI683" s="170">
        <v>26678341323.622864</v>
      </c>
      <c r="AJ683" s="170">
        <v>25014263516.280556</v>
      </c>
      <c r="AK683" s="170">
        <v>23643220219.622238</v>
      </c>
      <c r="AL683" s="170">
        <v>22485358969.82687</v>
      </c>
      <c r="AM683" s="170">
        <v>19341092329.07502</v>
      </c>
      <c r="AN683" s="170">
        <v>17086812846.367834</v>
      </c>
      <c r="AO683" s="170">
        <v>17997993631.219803</v>
      </c>
      <c r="AP683" s="170">
        <v>19954577919.560501</v>
      </c>
      <c r="AQ683" s="170">
        <v>22598064606.26775</v>
      </c>
      <c r="AR683" s="170">
        <v>24653445822.289654</v>
      </c>
      <c r="AS683" s="170">
        <v>26558690842.018597</v>
      </c>
      <c r="AT683" s="170">
        <v>31155023787.033108</v>
      </c>
      <c r="AU683" s="170">
        <v>34594609534.680695</v>
      </c>
      <c r="AV683" s="170">
        <v>37082842242.797707</v>
      </c>
      <c r="AW683" s="170">
        <v>40568922687.865959</v>
      </c>
      <c r="AX683" s="170">
        <v>46509003481.411842</v>
      </c>
      <c r="AY683" s="170">
        <v>52417669412.744026</v>
      </c>
      <c r="AZ683" s="170">
        <v>59425436576.230339</v>
      </c>
      <c r="BA683" s="170">
        <v>69130360216.392334</v>
      </c>
      <c r="BB683" s="170">
        <v>69130497707.343781</v>
      </c>
      <c r="BC683" s="170">
        <v>75587328275.924103</v>
      </c>
      <c r="BD683" s="170">
        <v>77299777784.390305</v>
      </c>
      <c r="BE683" s="170">
        <v>85555827554.330612</v>
      </c>
      <c r="BF683" s="170">
        <v>94786010527.660995</v>
      </c>
      <c r="BG683" s="170">
        <v>99002762658.486206</v>
      </c>
    </row>
    <row r="684" spans="1:59" x14ac:dyDescent="0.3">
      <c r="A684" s="170" t="s">
        <v>286</v>
      </c>
      <c r="B684" s="170" t="s">
        <v>287</v>
      </c>
      <c r="C684" s="170" t="s">
        <v>1646</v>
      </c>
      <c r="D684" s="170" t="s">
        <v>1647</v>
      </c>
      <c r="AI684" s="170">
        <v>12363303461.64278</v>
      </c>
      <c r="AJ684" s="170">
        <v>12025571999.107164</v>
      </c>
      <c r="AK684" s="170">
        <v>11363893428.759893</v>
      </c>
      <c r="AL684" s="170">
        <v>12161371544.495926</v>
      </c>
      <c r="AM684" s="170">
        <v>11930104743.145164</v>
      </c>
      <c r="AN684" s="170">
        <v>11127530678.195045</v>
      </c>
      <c r="AO684" s="170">
        <v>11887523076.923077</v>
      </c>
      <c r="AP684" s="170">
        <v>11155746418.117393</v>
      </c>
      <c r="AQ684" s="170">
        <v>11895009538.674992</v>
      </c>
      <c r="AR684" s="170">
        <v>9555614833.8314056</v>
      </c>
      <c r="AS684" s="170">
        <v>9907854211.9916782</v>
      </c>
      <c r="AT684" s="170">
        <v>9857769784.1726627</v>
      </c>
      <c r="AU684" s="170">
        <v>11905106155.11495</v>
      </c>
      <c r="AV684" s="170">
        <v>14059770747.014898</v>
      </c>
      <c r="AW684" s="170">
        <v>17980213474.501659</v>
      </c>
      <c r="AX684" s="170">
        <v>21397284824.172863</v>
      </c>
      <c r="AY684" s="170">
        <v>26608203195.782162</v>
      </c>
      <c r="AZ684" s="170">
        <v>32678164631.737801</v>
      </c>
      <c r="BA684" s="170">
        <v>42576533627.286133</v>
      </c>
      <c r="BB684" s="170">
        <v>36402867518.409645</v>
      </c>
      <c r="BC684" s="170">
        <v>39990968638.681755</v>
      </c>
      <c r="BD684" s="170">
        <v>37906834258.517097</v>
      </c>
      <c r="BE684" s="170">
        <v>38172541939.248558</v>
      </c>
      <c r="BF684" s="170">
        <v>46748327219.912292</v>
      </c>
      <c r="BG684" s="170">
        <v>51206127872.83773</v>
      </c>
    </row>
    <row r="685" spans="1:59" x14ac:dyDescent="0.3">
      <c r="A685" s="170" t="s">
        <v>286</v>
      </c>
      <c r="B685" s="170" t="s">
        <v>287</v>
      </c>
      <c r="C685" s="170" t="s">
        <v>1648</v>
      </c>
      <c r="D685" s="170" t="s">
        <v>1649</v>
      </c>
      <c r="AI685" s="170">
        <v>3082000</v>
      </c>
      <c r="AJ685" s="170">
        <v>5880000</v>
      </c>
      <c r="AK685" s="170">
        <v>61719000.192000002</v>
      </c>
      <c r="AL685" s="170">
        <v>736030000</v>
      </c>
      <c r="AM685" s="170">
        <v>14216477000.704</v>
      </c>
      <c r="AN685" s="170">
        <v>96682616001.023987</v>
      </c>
      <c r="AO685" s="170">
        <v>154537800000</v>
      </c>
      <c r="AP685" s="170">
        <v>289647800000</v>
      </c>
      <c r="AQ685" s="170">
        <v>548693000000</v>
      </c>
      <c r="AR685" s="170">
        <v>2382167000000</v>
      </c>
      <c r="AS685" s="170">
        <v>7105078000000</v>
      </c>
      <c r="AT685" s="170">
        <v>13702300000000</v>
      </c>
      <c r="AU685" s="170">
        <v>21321057000000</v>
      </c>
      <c r="AV685" s="170">
        <v>28840400000000</v>
      </c>
      <c r="AW685" s="170">
        <v>38841900000000</v>
      </c>
      <c r="AX685" s="170">
        <v>46085900000000</v>
      </c>
      <c r="AY685" s="170">
        <v>57063000000000.008</v>
      </c>
      <c r="AZ685" s="170">
        <v>70129899999999.992</v>
      </c>
      <c r="BA685" s="170">
        <v>90960400000000.031</v>
      </c>
      <c r="BB685" s="170">
        <v>101675000000000.03</v>
      </c>
      <c r="BC685" s="170">
        <v>119113500000000</v>
      </c>
      <c r="BD685" s="170">
        <v>188572599999999.97</v>
      </c>
      <c r="BE685" s="170">
        <v>318240600000000.06</v>
      </c>
      <c r="BF685" s="170">
        <v>415127600000000.19</v>
      </c>
      <c r="BG685" s="170">
        <v>523536699999999.94</v>
      </c>
    </row>
    <row r="686" spans="1:59" x14ac:dyDescent="0.3">
      <c r="A686" s="170" t="s">
        <v>286</v>
      </c>
      <c r="B686" s="170" t="s">
        <v>287</v>
      </c>
      <c r="C686" s="170" t="s">
        <v>1650</v>
      </c>
      <c r="D686" s="170" t="s">
        <v>1651</v>
      </c>
      <c r="AI686" s="170">
        <v>23546902277.571884</v>
      </c>
      <c r="AJ686" s="170">
        <v>22307668238.82172</v>
      </c>
      <c r="AK686" s="170">
        <v>15455178152.436666</v>
      </c>
      <c r="AL686" s="170">
        <v>13841763121.537981</v>
      </c>
      <c r="AM686" s="170">
        <v>12538362550.113144</v>
      </c>
      <c r="AN686" s="170">
        <v>10800390207.097832</v>
      </c>
      <c r="AO686" s="170">
        <v>11217432632.904448</v>
      </c>
      <c r="AP686" s="170">
        <v>11841452692.398087</v>
      </c>
      <c r="AQ686" s="170">
        <v>13558535512.23596</v>
      </c>
      <c r="AR686" s="170">
        <v>14211072650.935503</v>
      </c>
      <c r="AS686" s="170">
        <v>14777483172.688372</v>
      </c>
      <c r="AT686" s="170">
        <v>15626313401.458818</v>
      </c>
      <c r="AU686" s="170">
        <v>16828082491.949715</v>
      </c>
      <c r="AV686" s="170">
        <v>17856838273.723385</v>
      </c>
      <c r="AW686" s="170">
        <v>19876431950.450062</v>
      </c>
      <c r="AX686" s="170">
        <v>21397284824.172863</v>
      </c>
      <c r="AY686" s="170">
        <v>24291413065.817814</v>
      </c>
      <c r="AZ686" s="170">
        <v>25684620400.061676</v>
      </c>
      <c r="BA686" s="170">
        <v>29159331472.127075</v>
      </c>
      <c r="BB686" s="170">
        <v>28460190889.828453</v>
      </c>
      <c r="BC686" s="170">
        <v>30144639323.009399</v>
      </c>
      <c r="BD686" s="170">
        <v>30335875593.719402</v>
      </c>
      <c r="BE686" s="170">
        <v>33908013849.119503</v>
      </c>
      <c r="BF686" s="170">
        <v>35383496110.591293</v>
      </c>
      <c r="BG686" s="170">
        <v>35809303272.860748</v>
      </c>
    </row>
    <row r="687" spans="1:59" x14ac:dyDescent="0.3">
      <c r="A687" s="170" t="s">
        <v>286</v>
      </c>
      <c r="B687" s="170" t="s">
        <v>287</v>
      </c>
      <c r="C687" s="170" t="s">
        <v>1652</v>
      </c>
      <c r="D687" s="170" t="s">
        <v>1653</v>
      </c>
      <c r="AJ687" s="170">
        <v>-5.2628325549663515</v>
      </c>
      <c r="AK687" s="170">
        <v>-30.718092151199201</v>
      </c>
      <c r="AL687" s="170">
        <v>-10.439316939509453</v>
      </c>
      <c r="AM687" s="170">
        <v>-9.4164345970978758</v>
      </c>
      <c r="AN687" s="170">
        <v>-13.861238547449943</v>
      </c>
      <c r="AO687" s="170">
        <v>3.8613644304493988</v>
      </c>
      <c r="AP687" s="170">
        <v>5.5629490268850077</v>
      </c>
      <c r="AQ687" s="170">
        <v>14.500609548862158</v>
      </c>
      <c r="AR687" s="170">
        <v>4.8127405656065037</v>
      </c>
      <c r="AS687" s="170">
        <v>3.9856985863454923</v>
      </c>
      <c r="AT687" s="170">
        <v>5.7440784662116755</v>
      </c>
      <c r="AU687" s="170">
        <v>7.69067571868041</v>
      </c>
      <c r="AV687" s="170">
        <v>6.1133274231678598</v>
      </c>
      <c r="AW687" s="170">
        <v>11.309917499216766</v>
      </c>
      <c r="AX687" s="170">
        <v>7.6515386539904853</v>
      </c>
      <c r="AY687" s="170">
        <v>13.525679848760092</v>
      </c>
      <c r="AZ687" s="170">
        <v>5.7353902404481545</v>
      </c>
      <c r="BA687" s="170">
        <v>13.528372301959564</v>
      </c>
      <c r="BB687" s="170">
        <v>-2.3976564173527777</v>
      </c>
      <c r="BC687" s="170">
        <v>5.9186125620224175</v>
      </c>
      <c r="BD687" s="170">
        <v>0.63439561727989258</v>
      </c>
      <c r="BE687" s="170">
        <v>11.775293066337795</v>
      </c>
      <c r="BF687" s="170">
        <v>4.3514263856244924</v>
      </c>
      <c r="BG687" s="170">
        <v>1.2034061330135017</v>
      </c>
    </row>
    <row r="688" spans="1:59" x14ac:dyDescent="0.3">
      <c r="A688" s="170" t="s">
        <v>286</v>
      </c>
      <c r="B688" s="170" t="s">
        <v>287</v>
      </c>
      <c r="C688" s="170" t="s">
        <v>1654</v>
      </c>
      <c r="D688" s="170" t="s">
        <v>1655</v>
      </c>
      <c r="AI688" s="170">
        <v>11364249113291.023</v>
      </c>
      <c r="AJ688" s="170">
        <v>10766167711329.27</v>
      </c>
      <c r="AK688" s="170">
        <v>7459006392610.4902</v>
      </c>
      <c r="AL688" s="170">
        <v>6680337074747.6104</v>
      </c>
      <c r="AM688" s="170">
        <v>6051287503238.3203</v>
      </c>
      <c r="AN688" s="170">
        <v>5212504107222.4287</v>
      </c>
      <c r="AO688" s="170">
        <v>5413777886754.4297</v>
      </c>
      <c r="AP688" s="170">
        <v>5714943591023.3516</v>
      </c>
      <c r="AQ688" s="170">
        <v>6543645247095.3701</v>
      </c>
      <c r="AR688" s="170">
        <v>6858573916371.7109</v>
      </c>
      <c r="AS688" s="170">
        <v>7131936000000</v>
      </c>
      <c r="AT688" s="170">
        <v>7541599999999.999</v>
      </c>
      <c r="AU688" s="170">
        <v>8121600000000</v>
      </c>
      <c r="AV688" s="170">
        <v>8618100000000</v>
      </c>
      <c r="AW688" s="170">
        <v>9592800000000</v>
      </c>
      <c r="AX688" s="170">
        <v>10326796800000</v>
      </c>
      <c r="AY688" s="170">
        <v>11723566273800.002</v>
      </c>
      <c r="AZ688" s="170">
        <v>12395958549700</v>
      </c>
      <c r="BA688" s="170">
        <v>14072929972700.002</v>
      </c>
      <c r="BB688" s="170">
        <v>13735509464099.998</v>
      </c>
      <c r="BC688" s="170">
        <v>14548461052699.998</v>
      </c>
      <c r="BD688" s="170">
        <v>14640755851999.998</v>
      </c>
      <c r="BE688" s="170">
        <v>16364747760700</v>
      </c>
      <c r="BF688" s="170">
        <v>17076847712699.992</v>
      </c>
      <c r="BG688" s="170">
        <v>17282351545400.002</v>
      </c>
    </row>
    <row r="689" spans="1:59" x14ac:dyDescent="0.3">
      <c r="A689" s="170" t="s">
        <v>286</v>
      </c>
      <c r="B689" s="170" t="s">
        <v>287</v>
      </c>
      <c r="C689" s="170" t="s">
        <v>1656</v>
      </c>
      <c r="D689" s="170" t="s">
        <v>1657</v>
      </c>
      <c r="AI689" s="170">
        <v>71.177829099307161</v>
      </c>
      <c r="AJ689" s="170">
        <v>67.508610792192883</v>
      </c>
      <c r="AK689" s="170">
        <v>66.759329574905351</v>
      </c>
      <c r="AL689" s="170">
        <v>74.699589980919896</v>
      </c>
      <c r="AM689" s="170">
        <v>79.898371291864308</v>
      </c>
      <c r="AN689" s="170">
        <v>79.638011048382808</v>
      </c>
      <c r="AO689" s="170">
        <v>80.555903068820129</v>
      </c>
      <c r="AP689" s="170">
        <v>78.959660071515387</v>
      </c>
      <c r="AQ689" s="170">
        <v>78.143463088456471</v>
      </c>
      <c r="AR689" s="170">
        <v>78.721640922496121</v>
      </c>
      <c r="AS689" s="170">
        <v>77.788850204734061</v>
      </c>
      <c r="AT689" s="170">
        <v>79.788857056343616</v>
      </c>
      <c r="AU689" s="170">
        <v>81.570174800962576</v>
      </c>
      <c r="AV689" s="170">
        <v>78.874764801120207</v>
      </c>
      <c r="AW689" s="170">
        <v>77.696542232926205</v>
      </c>
      <c r="AX689" s="170">
        <v>70.828268049444347</v>
      </c>
      <c r="AY689" s="170">
        <v>71.9883431945198</v>
      </c>
      <c r="AZ689" s="170">
        <v>72.175869369003138</v>
      </c>
      <c r="BA689" s="170">
        <v>70.082317082566732</v>
      </c>
      <c r="BB689" s="170">
        <v>73.976551597689806</v>
      </c>
      <c r="BC689" s="170">
        <v>72.419944295858187</v>
      </c>
      <c r="BD689" s="170">
        <v>63.45876280506949</v>
      </c>
      <c r="BE689" s="170">
        <v>60.005147490692579</v>
      </c>
      <c r="BF689" s="170">
        <v>63.953282544872557</v>
      </c>
      <c r="BG689" s="170">
        <v>67.253259820246626</v>
      </c>
    </row>
    <row r="690" spans="1:59" x14ac:dyDescent="0.3">
      <c r="A690" s="170" t="s">
        <v>286</v>
      </c>
      <c r="B690" s="170" t="s">
        <v>287</v>
      </c>
      <c r="C690" s="170" t="s">
        <v>1658</v>
      </c>
      <c r="D690" s="170" t="s">
        <v>1659</v>
      </c>
      <c r="AI690" s="170">
        <v>12355280552.193304</v>
      </c>
      <c r="AJ690" s="170">
        <v>12025571999.107164</v>
      </c>
      <c r="AK690" s="170">
        <v>11364077516.504766</v>
      </c>
      <c r="AL690" s="170">
        <v>12161371544.495926</v>
      </c>
      <c r="AM690" s="170">
        <v>11930124043.567503</v>
      </c>
      <c r="AN690" s="170">
        <v>11127528836.582844</v>
      </c>
      <c r="AO690" s="170">
        <v>11887523076.923077</v>
      </c>
      <c r="AP690" s="170">
        <v>10932826220.921276</v>
      </c>
      <c r="AQ690" s="170">
        <v>11829236038.848421</v>
      </c>
      <c r="AR690" s="170">
        <v>9485854108.5862141</v>
      </c>
      <c r="AS690" s="170">
        <v>9729573361.9721966</v>
      </c>
      <c r="AT690" s="170">
        <v>9782194244.6043167</v>
      </c>
      <c r="AU690" s="170">
        <v>11751912567.695768</v>
      </c>
      <c r="AV690" s="170">
        <v>13994689146.387775</v>
      </c>
      <c r="AW690" s="170">
        <v>17201047282.315353</v>
      </c>
      <c r="AX690" s="170">
        <v>21984845530.267151</v>
      </c>
      <c r="AY690" s="170">
        <v>26125680919.228252</v>
      </c>
      <c r="AZ690" s="170">
        <v>31844364672.062523</v>
      </c>
      <c r="BA690" s="170">
        <v>41604429887.228386</v>
      </c>
      <c r="BB690" s="170">
        <v>35419354589.24247</v>
      </c>
      <c r="BC690" s="170">
        <v>39353569402.150734</v>
      </c>
      <c r="BD690" s="170">
        <v>36793485863.571083</v>
      </c>
      <c r="BE690" s="170">
        <v>38709204357.212799</v>
      </c>
      <c r="BF690" s="170">
        <v>46540805924.289299</v>
      </c>
      <c r="BG690" s="170">
        <v>49608139198.526222</v>
      </c>
    </row>
    <row r="691" spans="1:59" x14ac:dyDescent="0.3">
      <c r="A691" s="170" t="s">
        <v>286</v>
      </c>
      <c r="B691" s="170" t="s">
        <v>287</v>
      </c>
      <c r="C691" s="170" t="s">
        <v>1660</v>
      </c>
      <c r="D691" s="170" t="s">
        <v>1661</v>
      </c>
      <c r="AI691" s="170">
        <v>3080000</v>
      </c>
      <c r="AJ691" s="170">
        <v>5880000</v>
      </c>
      <c r="AK691" s="170">
        <v>61720000</v>
      </c>
      <c r="AL691" s="170">
        <v>736030000</v>
      </c>
      <c r="AM691" s="170">
        <v>14216500000</v>
      </c>
      <c r="AN691" s="170">
        <v>96682600000</v>
      </c>
      <c r="AO691" s="170">
        <v>154537800000</v>
      </c>
      <c r="AP691" s="170">
        <v>283859900000</v>
      </c>
      <c r="AQ691" s="170">
        <v>545659000000</v>
      </c>
      <c r="AR691" s="170">
        <v>2364776000000</v>
      </c>
      <c r="AS691" s="170">
        <v>6977230000000</v>
      </c>
      <c r="AT691" s="170">
        <v>13597250000000</v>
      </c>
      <c r="AU691" s="170">
        <v>21046700000000</v>
      </c>
      <c r="AV691" s="170">
        <v>28706900000000</v>
      </c>
      <c r="AW691" s="170">
        <v>37158700000000</v>
      </c>
      <c r="AX691" s="170">
        <v>47351400000000</v>
      </c>
      <c r="AY691" s="170">
        <v>56028200000000</v>
      </c>
      <c r="AZ691" s="170">
        <v>68340500000000</v>
      </c>
      <c r="BA691" s="170">
        <v>88883600000000</v>
      </c>
      <c r="BB691" s="170">
        <v>98928000000000</v>
      </c>
      <c r="BC691" s="170">
        <v>117215000000000</v>
      </c>
      <c r="BD691" s="170">
        <v>183034100000000</v>
      </c>
      <c r="BE691" s="170">
        <v>322714700000000</v>
      </c>
      <c r="BF691" s="170">
        <v>413284800000000</v>
      </c>
      <c r="BG691" s="170">
        <v>507198700000000</v>
      </c>
    </row>
    <row r="692" spans="1:59" x14ac:dyDescent="0.3">
      <c r="A692" s="170" t="s">
        <v>286</v>
      </c>
      <c r="B692" s="170" t="s">
        <v>287</v>
      </c>
      <c r="C692" s="170" t="s">
        <v>1662</v>
      </c>
      <c r="D692" s="170" t="s">
        <v>1663</v>
      </c>
      <c r="AI692" s="170">
        <v>14988772798.797783</v>
      </c>
      <c r="AJ692" s="170">
        <v>14006205525.98044</v>
      </c>
      <c r="AK692" s="170">
        <v>12630938388.734278</v>
      </c>
      <c r="AL692" s="170">
        <v>11813036777.804745</v>
      </c>
      <c r="AM692" s="170">
        <v>10509797703.839527</v>
      </c>
      <c r="AN692" s="170">
        <v>9555555200.3935223</v>
      </c>
      <c r="AO692" s="170">
        <v>9877606345.7681351</v>
      </c>
      <c r="AP692" s="170">
        <v>10846184697.370911</v>
      </c>
      <c r="AQ692" s="170">
        <v>12090351558.136147</v>
      </c>
      <c r="AR692" s="170">
        <v>13084836558.36902</v>
      </c>
      <c r="AS692" s="170">
        <v>14037691653.285378</v>
      </c>
      <c r="AT692" s="170">
        <v>15965932735.740904</v>
      </c>
      <c r="AU692" s="170">
        <v>17279728047.555866</v>
      </c>
      <c r="AV692" s="170">
        <v>18265778709.608719</v>
      </c>
      <c r="AW692" s="170">
        <v>19632487982.680546</v>
      </c>
      <c r="AX692" s="170">
        <v>21984845530.267151</v>
      </c>
      <c r="AY692" s="170">
        <v>24305962850.971054</v>
      </c>
      <c r="AZ692" s="170">
        <v>27046774274.028423</v>
      </c>
      <c r="BA692" s="170">
        <v>30880039264.874779</v>
      </c>
      <c r="BB692" s="170">
        <v>30877162240.453304</v>
      </c>
      <c r="BC692" s="170">
        <v>33534010847.665115</v>
      </c>
      <c r="BD692" s="170">
        <v>34074078353.517788</v>
      </c>
      <c r="BE692" s="170">
        <v>37287714746.986694</v>
      </c>
      <c r="BF692" s="170">
        <v>40845853592.052902</v>
      </c>
      <c r="BG692" s="170">
        <v>42439359126.746132</v>
      </c>
    </row>
    <row r="693" spans="1:59" x14ac:dyDescent="0.3">
      <c r="A693" s="170" t="s">
        <v>286</v>
      </c>
      <c r="B693" s="170" t="s">
        <v>287</v>
      </c>
      <c r="C693" s="170" t="s">
        <v>1664</v>
      </c>
      <c r="D693" s="170" t="s">
        <v>1665</v>
      </c>
      <c r="AI693" s="170">
        <v>7449918986309.7002</v>
      </c>
      <c r="AJ693" s="170">
        <v>6961550346705.29</v>
      </c>
      <c r="AK693" s="170">
        <v>6277996803359.8496</v>
      </c>
      <c r="AL693" s="170">
        <v>5871472478654.2305</v>
      </c>
      <c r="AM693" s="170">
        <v>5223719280232.75</v>
      </c>
      <c r="AN693" s="170">
        <v>4749428993803.4102</v>
      </c>
      <c r="AO693" s="170">
        <v>4909499132613.0098</v>
      </c>
      <c r="AP693" s="170">
        <v>5390914812748.7998</v>
      </c>
      <c r="AQ693" s="170">
        <v>6009307154975.4902</v>
      </c>
      <c r="AR693" s="170">
        <v>6503599301790.1602</v>
      </c>
      <c r="AS693" s="170">
        <v>6977200000000</v>
      </c>
      <c r="AT693" s="170">
        <v>7935600000000</v>
      </c>
      <c r="AU693" s="170">
        <v>8588600000000</v>
      </c>
      <c r="AV693" s="170">
        <v>9078700000000</v>
      </c>
      <c r="AW693" s="170">
        <v>9758000000000</v>
      </c>
      <c r="AX693" s="170">
        <v>10927200000000</v>
      </c>
      <c r="AY693" s="170">
        <v>12080872567400</v>
      </c>
      <c r="AZ693" s="170">
        <v>13443147073299.998</v>
      </c>
      <c r="BA693" s="170">
        <v>15348407365000</v>
      </c>
      <c r="BB693" s="170">
        <v>15346977388100</v>
      </c>
      <c r="BC693" s="170">
        <v>16667519579799.998</v>
      </c>
      <c r="BD693" s="170">
        <v>16935951106500</v>
      </c>
      <c r="BE693" s="170">
        <v>18533235360800</v>
      </c>
      <c r="BF693" s="170">
        <v>20301748800400</v>
      </c>
      <c r="BG693" s="170">
        <v>21093774091400</v>
      </c>
    </row>
    <row r="694" spans="1:59" x14ac:dyDescent="0.3">
      <c r="A694" s="170" t="s">
        <v>286</v>
      </c>
      <c r="B694" s="170" t="s">
        <v>287</v>
      </c>
      <c r="C694" s="170" t="s">
        <v>1666</v>
      </c>
      <c r="D694" s="170" t="s">
        <v>1667</v>
      </c>
      <c r="AI694" s="170">
        <v>2.7579580284548455E-5</v>
      </c>
      <c r="AJ694" s="170">
        <v>5.4798090131140506E-5</v>
      </c>
      <c r="AK694" s="170">
        <v>8.0610237602060956E-4</v>
      </c>
      <c r="AL694" s="170">
        <v>1.1090650846523577E-2</v>
      </c>
      <c r="AM694" s="170">
        <v>0.23361895638735622</v>
      </c>
      <c r="AN694" s="170">
        <v>1.8038926672305458</v>
      </c>
      <c r="AO694" s="170">
        <v>2.713770555640882</v>
      </c>
      <c r="AP694" s="170">
        <v>4.8710609137819025</v>
      </c>
      <c r="AQ694" s="170">
        <v>8.2249809731461969</v>
      </c>
      <c r="AR694" s="170">
        <v>34.900416747034726</v>
      </c>
      <c r="AS694" s="170">
        <v>99.715842485029299</v>
      </c>
      <c r="AT694" s="170">
        <v>179.52631897752741</v>
      </c>
      <c r="AU694" s="170">
        <v>257.21055676752349</v>
      </c>
      <c r="AV694" s="170">
        <v>325.44597316874547</v>
      </c>
      <c r="AW694" s="170">
        <v>392.90058004211772</v>
      </c>
      <c r="AX694" s="170">
        <v>436.92303621983444</v>
      </c>
      <c r="AY694" s="170">
        <v>468.51460155096055</v>
      </c>
      <c r="AZ694" s="170">
        <v>536.06032982290219</v>
      </c>
      <c r="BA694" s="170">
        <v>611.00351406377843</v>
      </c>
      <c r="BB694" s="170">
        <v>686.47288031820904</v>
      </c>
      <c r="BC694" s="170">
        <v>758.42566694918401</v>
      </c>
      <c r="BD694" s="170">
        <v>1173.5280293535852</v>
      </c>
      <c r="BE694" s="170">
        <v>1905.9838641321826</v>
      </c>
      <c r="BF694" s="170">
        <v>2376.3758321261894</v>
      </c>
      <c r="BG694" s="170">
        <v>2854.4546025341715</v>
      </c>
    </row>
    <row r="695" spans="1:59" x14ac:dyDescent="0.3">
      <c r="A695" s="170" t="s">
        <v>286</v>
      </c>
      <c r="B695" s="170" t="s">
        <v>287</v>
      </c>
      <c r="C695" s="170" t="s">
        <v>1668</v>
      </c>
      <c r="D695" s="170" t="s">
        <v>1669</v>
      </c>
      <c r="AI695" s="170">
        <v>16968453485.642101</v>
      </c>
      <c r="AJ695" s="170">
        <v>17199840223.212799</v>
      </c>
      <c r="AK695" s="170">
        <v>16775455322.88965</v>
      </c>
      <c r="AL695" s="170">
        <v>18841261342.478088</v>
      </c>
      <c r="AM695" s="170">
        <v>16848022186.213232</v>
      </c>
      <c r="AN695" s="170">
        <v>14585786164.83363</v>
      </c>
      <c r="AO695" s="170">
        <v>15358192307.692307</v>
      </c>
      <c r="AP695" s="170">
        <v>14947361731.62841</v>
      </c>
      <c r="AQ695" s="170">
        <v>15961116892.126257</v>
      </c>
      <c r="AR695" s="170">
        <v>12433257786.959225</v>
      </c>
      <c r="AS695" s="170">
        <v>13142846748.829113</v>
      </c>
      <c r="AT695" s="170">
        <v>12793381294.964029</v>
      </c>
      <c r="AU695" s="170">
        <v>15141801099.66012</v>
      </c>
      <c r="AV695" s="170">
        <v>18507988461.787838</v>
      </c>
      <c r="AW695" s="170">
        <v>24614282182.961483</v>
      </c>
      <c r="AX695" s="170">
        <v>29995217799.073273</v>
      </c>
      <c r="AY695" s="170">
        <v>38504046649.664307</v>
      </c>
      <c r="AZ695" s="170">
        <v>48113528756.150223</v>
      </c>
      <c r="BA695" s="170">
        <v>65444656249.597763</v>
      </c>
      <c r="BB695" s="170">
        <v>54745043517.314346</v>
      </c>
      <c r="BC695" s="170">
        <v>62759634850.982529</v>
      </c>
      <c r="BD695" s="170">
        <v>60379103722.077354</v>
      </c>
      <c r="BE695" s="170">
        <v>60680241235.520416</v>
      </c>
      <c r="BF695" s="170">
        <v>75475837558.392853</v>
      </c>
      <c r="BG695" s="170">
        <v>76690359862.882828</v>
      </c>
    </row>
    <row r="696" spans="1:59" x14ac:dyDescent="0.3">
      <c r="A696" s="170" t="s">
        <v>286</v>
      </c>
      <c r="B696" s="170" t="s">
        <v>287</v>
      </c>
      <c r="C696" s="170" t="s">
        <v>1670</v>
      </c>
      <c r="D696" s="170" t="s">
        <v>1671</v>
      </c>
      <c r="AI696" s="170">
        <v>4230000</v>
      </c>
      <c r="AJ696" s="170">
        <v>8410000</v>
      </c>
      <c r="AK696" s="170">
        <v>91110000</v>
      </c>
      <c r="AL696" s="170">
        <v>1140310000</v>
      </c>
      <c r="AM696" s="170">
        <v>20076900000</v>
      </c>
      <c r="AN696" s="170">
        <v>126730000000</v>
      </c>
      <c r="AO696" s="170">
        <v>199656500000</v>
      </c>
      <c r="AP696" s="170">
        <v>388093300000</v>
      </c>
      <c r="AQ696" s="170">
        <v>736254400000</v>
      </c>
      <c r="AR696" s="170">
        <v>3099549000000</v>
      </c>
      <c r="AS696" s="170">
        <v>9424942000000</v>
      </c>
      <c r="AT696" s="170">
        <v>17782800000000</v>
      </c>
      <c r="AU696" s="170">
        <v>27117709000000</v>
      </c>
      <c r="AV696" s="170">
        <v>37964900000000</v>
      </c>
      <c r="AW696" s="170">
        <v>53173200000000</v>
      </c>
      <c r="AX696" s="170">
        <v>64604300000000</v>
      </c>
      <c r="AY696" s="170">
        <v>82574400000000</v>
      </c>
      <c r="AZ696" s="170">
        <v>103255400000000</v>
      </c>
      <c r="BA696" s="170">
        <v>139815800000000.03</v>
      </c>
      <c r="BB696" s="170">
        <v>152905600000000</v>
      </c>
      <c r="BC696" s="170">
        <v>186930200000000</v>
      </c>
      <c r="BD696" s="170">
        <v>300363900000000</v>
      </c>
      <c r="BE696" s="170">
        <v>505885000000000.06</v>
      </c>
      <c r="BF696" s="170">
        <v>670229400000000.25</v>
      </c>
      <c r="BG696" s="170">
        <v>784090100000000</v>
      </c>
    </row>
    <row r="697" spans="1:59" x14ac:dyDescent="0.3">
      <c r="A697" s="170" t="s">
        <v>286</v>
      </c>
      <c r="B697" s="170" t="s">
        <v>287</v>
      </c>
      <c r="C697" s="170" t="s">
        <v>1672</v>
      </c>
      <c r="D697" s="170" t="s">
        <v>1673</v>
      </c>
      <c r="AI697" s="170">
        <v>29025426077.756001</v>
      </c>
      <c r="AJ697" s="170">
        <v>29007627010.721874</v>
      </c>
      <c r="AK697" s="170">
        <v>22609594635.215698</v>
      </c>
      <c r="AL697" s="170">
        <v>20938944268.126907</v>
      </c>
      <c r="AM697" s="170">
        <v>17474295238.064468</v>
      </c>
      <c r="AN697" s="170">
        <v>14691017029.33535</v>
      </c>
      <c r="AO697" s="170">
        <v>15269085690.136374</v>
      </c>
      <c r="AP697" s="170">
        <v>16296272376.234602</v>
      </c>
      <c r="AQ697" s="170">
        <v>18525320557.673119</v>
      </c>
      <c r="AR697" s="170">
        <v>18447069514.87915</v>
      </c>
      <c r="AS697" s="170">
        <v>19483833845.428513</v>
      </c>
      <c r="AT697" s="170">
        <v>20240400263.837067</v>
      </c>
      <c r="AU697" s="170">
        <v>21418994085.06826</v>
      </c>
      <c r="AV697" s="170">
        <v>23541933323.839462</v>
      </c>
      <c r="AW697" s="170">
        <v>27096759823.849575</v>
      </c>
      <c r="AX697" s="170">
        <v>29995217799.073273</v>
      </c>
      <c r="AY697" s="170">
        <v>35393398705.553513</v>
      </c>
      <c r="AZ697" s="170">
        <v>38746811553.604828</v>
      </c>
      <c r="BA697" s="170">
        <v>45838014198.596191</v>
      </c>
      <c r="BB697" s="170">
        <v>45092137135.458954</v>
      </c>
      <c r="BC697" s="170">
        <v>49702492727.58564</v>
      </c>
      <c r="BD697" s="170">
        <v>50846668098.669815</v>
      </c>
      <c r="BE697" s="170">
        <v>52152495833.9841</v>
      </c>
      <c r="BF697" s="170">
        <v>55970667594.390228</v>
      </c>
      <c r="BG697" s="170">
        <v>55048857145.016632</v>
      </c>
    </row>
    <row r="698" spans="1:59" x14ac:dyDescent="0.3">
      <c r="A698" s="170" t="s">
        <v>286</v>
      </c>
      <c r="B698" s="170" t="s">
        <v>287</v>
      </c>
      <c r="C698" s="170" t="s">
        <v>1674</v>
      </c>
      <c r="D698" s="170" t="s">
        <v>1675</v>
      </c>
      <c r="AI698" s="170">
        <v>15337434276945.361</v>
      </c>
      <c r="AJ698" s="170">
        <v>15347250205022.729</v>
      </c>
      <c r="AK698" s="170">
        <v>11302534604819.301</v>
      </c>
      <c r="AL698" s="170">
        <v>10281723009587.27</v>
      </c>
      <c r="AM698" s="170">
        <v>8593865973235.1201</v>
      </c>
      <c r="AN698" s="170">
        <v>7025362556330.1494</v>
      </c>
      <c r="AO698" s="170">
        <v>7357162144197.9004</v>
      </c>
      <c r="AP698" s="170">
        <v>7967325945400.3311</v>
      </c>
      <c r="AQ698" s="170">
        <v>8951441983924.3711</v>
      </c>
      <c r="AR698" s="170">
        <v>8881123175308.0703</v>
      </c>
      <c r="AS698" s="170">
        <v>9451800000000</v>
      </c>
      <c r="AT698" s="170">
        <v>9905400000000</v>
      </c>
      <c r="AU698" s="170">
        <v>10543000000000</v>
      </c>
      <c r="AV698" s="170">
        <v>11665500000000</v>
      </c>
      <c r="AW698" s="170">
        <v>13533500000000</v>
      </c>
      <c r="AX698" s="170">
        <v>14786196800000</v>
      </c>
      <c r="AY698" s="170">
        <v>17624722842500</v>
      </c>
      <c r="AZ698" s="170">
        <v>19261899128800</v>
      </c>
      <c r="BA698" s="170">
        <v>22882978048700</v>
      </c>
      <c r="BB698" s="170">
        <v>22274091866400</v>
      </c>
      <c r="BC698" s="170">
        <v>24647135262700</v>
      </c>
      <c r="BD698" s="170">
        <v>25594948947699.996</v>
      </c>
      <c r="BE698" s="170">
        <v>26541935087700</v>
      </c>
      <c r="BF698" s="170">
        <v>28203846838499.996</v>
      </c>
      <c r="BG698" s="170">
        <v>27468998781900</v>
      </c>
    </row>
    <row r="699" spans="1:59" x14ac:dyDescent="0.3">
      <c r="A699" s="170" t="s">
        <v>286</v>
      </c>
      <c r="B699" s="170" t="s">
        <v>287</v>
      </c>
      <c r="C699" s="170" t="s">
        <v>1676</v>
      </c>
      <c r="D699" s="170" t="s">
        <v>1677</v>
      </c>
      <c r="AI699" s="170">
        <v>97.690531177829101</v>
      </c>
      <c r="AJ699" s="170">
        <v>96.555683122847299</v>
      </c>
      <c r="AK699" s="170">
        <v>98.550567874526777</v>
      </c>
      <c r="AL699" s="170">
        <v>115.72991515446758</v>
      </c>
      <c r="AM699" s="170">
        <v>112.83467841647369</v>
      </c>
      <c r="AN699" s="170">
        <v>104.38820914873321</v>
      </c>
      <c r="AO699" s="170">
        <v>104.07492316481719</v>
      </c>
      <c r="AP699" s="170">
        <v>105.79647090028872</v>
      </c>
      <c r="AQ699" s="170">
        <v>104.85548117091648</v>
      </c>
      <c r="AR699" s="170">
        <v>102.42841219766787</v>
      </c>
      <c r="AS699" s="170">
        <v>103.18752326523462</v>
      </c>
      <c r="AT699" s="170">
        <v>103.54971700090839</v>
      </c>
      <c r="AU699" s="170">
        <v>103.74702639421844</v>
      </c>
      <c r="AV699" s="170">
        <v>103.82909246050846</v>
      </c>
      <c r="AW699" s="170">
        <v>106.36384367036193</v>
      </c>
      <c r="AX699" s="170">
        <v>99.288734245110049</v>
      </c>
      <c r="AY699" s="170">
        <v>104.17248035121804</v>
      </c>
      <c r="AZ699" s="170">
        <v>106.26777254843036</v>
      </c>
      <c r="BA699" s="170">
        <v>107.72396810867953</v>
      </c>
      <c r="BB699" s="170">
        <v>111.25083853430753</v>
      </c>
      <c r="BC699" s="170">
        <v>113.65189228100618</v>
      </c>
      <c r="BD699" s="170">
        <v>101.07895571947152</v>
      </c>
      <c r="BE699" s="170">
        <v>95.386019377568459</v>
      </c>
      <c r="BF699" s="170">
        <v>103.25348203318789</v>
      </c>
      <c r="BG699" s="170">
        <v>100.72381786755955</v>
      </c>
    </row>
    <row r="700" spans="1:59" x14ac:dyDescent="0.3">
      <c r="A700" s="170" t="s">
        <v>286</v>
      </c>
      <c r="B700" s="170" t="s">
        <v>287</v>
      </c>
      <c r="C700" s="170" t="s">
        <v>1678</v>
      </c>
      <c r="D700" s="170" t="s">
        <v>1679</v>
      </c>
      <c r="AI700" s="170">
        <v>7982794902.2287903</v>
      </c>
      <c r="AJ700" s="170">
        <v>6564980632.1656466</v>
      </c>
      <c r="AK700" s="170">
        <v>10091786919.631016</v>
      </c>
      <c r="AL700" s="170">
        <v>11011540904.737396</v>
      </c>
      <c r="AM700" s="170">
        <v>10641739459.169853</v>
      </c>
      <c r="AN700" s="170">
        <v>6939556354.5225573</v>
      </c>
      <c r="AO700" s="170">
        <v>6839800000</v>
      </c>
      <c r="AP700" s="170">
        <v>8457248497.9201975</v>
      </c>
      <c r="AQ700" s="170">
        <v>8988772545.9590702</v>
      </c>
      <c r="AR700" s="170">
        <v>7186390822.1183739</v>
      </c>
      <c r="AS700" s="170">
        <v>8815282986.8629074</v>
      </c>
      <c r="AT700" s="170">
        <v>8246546762.5899277</v>
      </c>
      <c r="AU700" s="170">
        <v>9286388481.4315796</v>
      </c>
      <c r="AV700" s="170">
        <v>11614408822.627531</v>
      </c>
      <c r="AW700" s="170">
        <v>15709975382.570045</v>
      </c>
      <c r="AX700" s="170">
        <v>18064972931.814171</v>
      </c>
      <c r="AY700" s="170">
        <v>22199755083.10733</v>
      </c>
      <c r="AZ700" s="170">
        <v>27592422885.968323</v>
      </c>
      <c r="BA700" s="170">
        <v>37021013177.557076</v>
      </c>
      <c r="BB700" s="170">
        <v>24865011328.837315</v>
      </c>
      <c r="BC700" s="170">
        <v>29401680706.124874</v>
      </c>
      <c r="BD700" s="170">
        <v>48462044428.480789</v>
      </c>
      <c r="BE700" s="170">
        <v>51745323557.563354</v>
      </c>
      <c r="BF700" s="170">
        <v>44057915198.13649</v>
      </c>
      <c r="BG700" s="170">
        <v>43555226485.649956</v>
      </c>
    </row>
    <row r="701" spans="1:59" x14ac:dyDescent="0.3">
      <c r="A701" s="170" t="s">
        <v>286</v>
      </c>
      <c r="B701" s="170" t="s">
        <v>287</v>
      </c>
      <c r="C701" s="170" t="s">
        <v>1680</v>
      </c>
      <c r="D701" s="170" t="s">
        <v>1681</v>
      </c>
      <c r="AI701" s="170">
        <v>1990000</v>
      </c>
      <c r="AJ701" s="170">
        <v>3210000</v>
      </c>
      <c r="AK701" s="170">
        <v>54810000</v>
      </c>
      <c r="AL701" s="170">
        <v>666440000</v>
      </c>
      <c r="AM701" s="170">
        <v>12681200000</v>
      </c>
      <c r="AN701" s="170">
        <v>60295000000</v>
      </c>
      <c r="AO701" s="170">
        <v>88917400000</v>
      </c>
      <c r="AP701" s="170">
        <v>219584000000</v>
      </c>
      <c r="AQ701" s="170">
        <v>414634100000</v>
      </c>
      <c r="AR701" s="170">
        <v>1791531300000</v>
      </c>
      <c r="AS701" s="170">
        <v>6321578000000</v>
      </c>
      <c r="AT701" s="170">
        <v>11462700000000</v>
      </c>
      <c r="AU701" s="170">
        <v>16631151000000</v>
      </c>
      <c r="AV701" s="170">
        <v>23824300000000</v>
      </c>
      <c r="AW701" s="170">
        <v>33937600000000</v>
      </c>
      <c r="AX701" s="170">
        <v>38908700000000</v>
      </c>
      <c r="AY701" s="170">
        <v>47608800000000</v>
      </c>
      <c r="AZ701" s="170">
        <v>59215499999999.992</v>
      </c>
      <c r="BA701" s="170">
        <v>79091600000000</v>
      </c>
      <c r="BB701" s="170">
        <v>69449200000000</v>
      </c>
      <c r="BC701" s="170">
        <v>87573200000000</v>
      </c>
      <c r="BD701" s="170">
        <v>241080900000000.03</v>
      </c>
      <c r="BE701" s="170">
        <v>431395499999999.94</v>
      </c>
      <c r="BF701" s="170">
        <v>391236599999999.94</v>
      </c>
      <c r="BG701" s="170">
        <v>445313100000000</v>
      </c>
    </row>
    <row r="702" spans="1:59" x14ac:dyDescent="0.3">
      <c r="A702" s="170" t="s">
        <v>286</v>
      </c>
      <c r="B702" s="170" t="s">
        <v>287</v>
      </c>
      <c r="C702" s="170" t="s">
        <v>1682</v>
      </c>
      <c r="D702" s="170" t="s">
        <v>1683</v>
      </c>
      <c r="AI702" s="170">
        <v>19720238683.454956</v>
      </c>
      <c r="AJ702" s="170">
        <v>19503316057.936951</v>
      </c>
      <c r="AK702" s="170">
        <v>12872188598.238403</v>
      </c>
      <c r="AL702" s="170">
        <v>9988818352.2329922</v>
      </c>
      <c r="AM702" s="170">
        <v>9868952532.0061932</v>
      </c>
      <c r="AN702" s="170">
        <v>7697782974.9648314</v>
      </c>
      <c r="AO702" s="170">
        <v>8298210047.0120916</v>
      </c>
      <c r="AP702" s="170">
        <v>11111303252.949188</v>
      </c>
      <c r="AQ702" s="170">
        <v>10189065082.954403</v>
      </c>
      <c r="AR702" s="170">
        <v>10902299638.761217</v>
      </c>
      <c r="AS702" s="170">
        <v>12286891692.883894</v>
      </c>
      <c r="AT702" s="170">
        <v>13895493548.481346</v>
      </c>
      <c r="AU702" s="170">
        <v>15063496446.214897</v>
      </c>
      <c r="AV702" s="170">
        <v>16357859799.788662</v>
      </c>
      <c r="AW702" s="170">
        <v>18566258161.232914</v>
      </c>
      <c r="AX702" s="170">
        <v>18064972931.814171</v>
      </c>
      <c r="AY702" s="170">
        <v>19541326573.197742</v>
      </c>
      <c r="AZ702" s="170">
        <v>20635754148.361897</v>
      </c>
      <c r="BA702" s="170">
        <v>21069123696.591911</v>
      </c>
      <c r="BB702" s="170">
        <v>19418939372.877533</v>
      </c>
      <c r="BC702" s="170">
        <v>20908217217.382805</v>
      </c>
      <c r="BD702" s="170">
        <v>27264337173.282108</v>
      </c>
      <c r="BE702" s="170">
        <v>30317941147.081478</v>
      </c>
      <c r="BF702" s="170">
        <v>25467064971.283581</v>
      </c>
      <c r="BG702" s="170">
        <v>24550250632.349792</v>
      </c>
    </row>
    <row r="703" spans="1:59" x14ac:dyDescent="0.3">
      <c r="A703" s="170" t="s">
        <v>286</v>
      </c>
      <c r="B703" s="170" t="s">
        <v>287</v>
      </c>
      <c r="C703" s="170" t="s">
        <v>1684</v>
      </c>
      <c r="D703" s="170" t="s">
        <v>1685</v>
      </c>
      <c r="AJ703" s="170">
        <v>-1.0999999999999943</v>
      </c>
      <c r="AK703" s="170">
        <v>-33.999999999999915</v>
      </c>
      <c r="AL703" s="170">
        <v>-22.400000000000063</v>
      </c>
      <c r="AM703" s="170">
        <v>-1.2000000000000313</v>
      </c>
      <c r="AN703" s="170">
        <v>-22</v>
      </c>
      <c r="AO703" s="170">
        <v>7.800000000000054</v>
      </c>
      <c r="AP703" s="170">
        <v>33.9</v>
      </c>
      <c r="AQ703" s="170">
        <v>-8.3000000000000256</v>
      </c>
      <c r="AR703" s="170">
        <v>7.0000000000000568</v>
      </c>
      <c r="AS703" s="170">
        <v>12.7</v>
      </c>
      <c r="AT703" s="170">
        <v>13.092016238159673</v>
      </c>
      <c r="AU703" s="170">
        <v>8.4056236912952471</v>
      </c>
      <c r="AV703" s="170">
        <v>8.5927152317880768</v>
      </c>
      <c r="AW703" s="170">
        <v>13.500533617929563</v>
      </c>
      <c r="AX703" s="170">
        <v>-2.6999798508966393</v>
      </c>
      <c r="AY703" s="170">
        <v>8.1724652838176723</v>
      </c>
      <c r="AZ703" s="170">
        <v>5.6005797306782483</v>
      </c>
      <c r="BA703" s="170">
        <v>2.1000906732764975</v>
      </c>
      <c r="BB703" s="170">
        <v>-7.8322399520645973</v>
      </c>
      <c r="BC703" s="170">
        <v>7.6692028123088249</v>
      </c>
      <c r="BD703" s="170">
        <v>30.400104847843807</v>
      </c>
      <c r="BE703" s="170">
        <v>11.199993436083872</v>
      </c>
      <c r="BF703" s="170">
        <v>-16.000018445397828</v>
      </c>
      <c r="BG703" s="170">
        <v>-3.5999999998726935</v>
      </c>
    </row>
    <row r="704" spans="1:59" x14ac:dyDescent="0.3">
      <c r="A704" s="170" t="s">
        <v>286</v>
      </c>
      <c r="B704" s="170" t="s">
        <v>287</v>
      </c>
      <c r="C704" s="170" t="s">
        <v>1686</v>
      </c>
      <c r="D704" s="170" t="s">
        <v>1687</v>
      </c>
      <c r="AI704" s="170">
        <v>9488652949069.9395</v>
      </c>
      <c r="AJ704" s="170">
        <v>9384277766630.1699</v>
      </c>
      <c r="AK704" s="170">
        <v>6193623325975.9199</v>
      </c>
      <c r="AL704" s="170">
        <v>4806251700957.3096</v>
      </c>
      <c r="AM704" s="170">
        <v>4748576680545.8203</v>
      </c>
      <c r="AN704" s="170">
        <v>3703889810825.7402</v>
      </c>
      <c r="AO704" s="170">
        <v>3992793216070.1499</v>
      </c>
      <c r="AP704" s="170">
        <v>5346350116317.9297</v>
      </c>
      <c r="AQ704" s="170">
        <v>4902603056663.54</v>
      </c>
      <c r="AR704" s="170">
        <v>5245785270629.9902</v>
      </c>
      <c r="AS704" s="170">
        <v>5912000000000</v>
      </c>
      <c r="AT704" s="170">
        <v>6686000000000</v>
      </c>
      <c r="AU704" s="170">
        <v>7248000000000</v>
      </c>
      <c r="AV704" s="170">
        <v>7870800000000</v>
      </c>
      <c r="AW704" s="170">
        <v>8933400000000</v>
      </c>
      <c r="AX704" s="170">
        <v>8692200000000</v>
      </c>
      <c r="AY704" s="170">
        <v>9402567027400</v>
      </c>
      <c r="AZ704" s="170">
        <v>9929165290500</v>
      </c>
      <c r="BA704" s="170">
        <v>10137686764699.998</v>
      </c>
      <c r="BB704" s="170">
        <v>9343678811700</v>
      </c>
      <c r="BC704" s="170">
        <v>10060264489900</v>
      </c>
      <c r="BD704" s="170">
        <v>13118595442800</v>
      </c>
      <c r="BE704" s="170">
        <v>14587877271299.998</v>
      </c>
      <c r="BF704" s="170">
        <v>12253814217100</v>
      </c>
      <c r="BG704" s="170">
        <v>11812676905300</v>
      </c>
    </row>
    <row r="705" spans="1:59" x14ac:dyDescent="0.3">
      <c r="A705" s="170" t="s">
        <v>286</v>
      </c>
      <c r="B705" s="170" t="s">
        <v>287</v>
      </c>
      <c r="C705" s="170" t="s">
        <v>1688</v>
      </c>
      <c r="D705" s="170" t="s">
        <v>1689</v>
      </c>
      <c r="AI705" s="170">
        <v>45.958429561200923</v>
      </c>
      <c r="AJ705" s="170">
        <v>36.854190585533871</v>
      </c>
      <c r="AK705" s="170">
        <v>59.286100594916171</v>
      </c>
      <c r="AL705" s="170">
        <v>67.636909836398331</v>
      </c>
      <c r="AM705" s="170">
        <v>71.269923341501254</v>
      </c>
      <c r="AN705" s="170">
        <v>49.665328419654934</v>
      </c>
      <c r="AO705" s="170">
        <v>46.349963928123138</v>
      </c>
      <c r="AP705" s="170">
        <v>59.859864280493888</v>
      </c>
      <c r="AQ705" s="170">
        <v>59.051135131239832</v>
      </c>
      <c r="AR705" s="170">
        <v>59.203357153387095</v>
      </c>
      <c r="AS705" s="170">
        <v>69.210821344894796</v>
      </c>
      <c r="AT705" s="170">
        <v>66.747606736077145</v>
      </c>
      <c r="AU705" s="170">
        <v>63.627515944036148</v>
      </c>
      <c r="AV705" s="170">
        <v>65.156379906358026</v>
      </c>
      <c r="AW705" s="170">
        <v>67.886333358670825</v>
      </c>
      <c r="AX705" s="170">
        <v>59.797808723609933</v>
      </c>
      <c r="AY705" s="170">
        <v>60.061311769084234</v>
      </c>
      <c r="AZ705" s="170">
        <v>60.943052715321208</v>
      </c>
      <c r="BA705" s="170">
        <v>60.937755218397591</v>
      </c>
      <c r="BB705" s="170">
        <v>50.529749960346962</v>
      </c>
      <c r="BC705" s="170">
        <v>53.243723556188407</v>
      </c>
      <c r="BD705" s="170">
        <v>81.128942645605363</v>
      </c>
      <c r="BE705" s="170">
        <v>81.340817621387913</v>
      </c>
      <c r="BF705" s="170">
        <v>60.272708491787284</v>
      </c>
      <c r="BG705" s="170">
        <v>57.204695708360973</v>
      </c>
    </row>
    <row r="706" spans="1:59" x14ac:dyDescent="0.3">
      <c r="A706" s="170" t="s">
        <v>286</v>
      </c>
      <c r="B706" s="170" t="s">
        <v>287</v>
      </c>
      <c r="C706" s="170" t="s">
        <v>1690</v>
      </c>
      <c r="D706" s="170" t="s">
        <v>1691</v>
      </c>
      <c r="AI706" s="170">
        <v>856700</v>
      </c>
      <c r="AJ706" s="170">
        <v>1774100</v>
      </c>
      <c r="AK706" s="170">
        <v>21262800</v>
      </c>
      <c r="AL706" s="170">
        <v>278640000</v>
      </c>
      <c r="AM706" s="170">
        <v>5216200000</v>
      </c>
      <c r="AN706" s="170">
        <v>26576700000</v>
      </c>
      <c r="AO706" s="170">
        <v>33762600000</v>
      </c>
      <c r="AP706" s="170">
        <v>82148300000</v>
      </c>
      <c r="AQ706" s="170">
        <v>153540800000</v>
      </c>
      <c r="AR706" s="170">
        <v>714759500000</v>
      </c>
      <c r="AS706" s="170">
        <v>2070059000000</v>
      </c>
      <c r="AT706" s="170">
        <v>3551000000000</v>
      </c>
      <c r="AU706" s="170">
        <v>5261638000000</v>
      </c>
      <c r="AV706" s="170">
        <v>7324300000000</v>
      </c>
      <c r="AW706" s="170">
        <v>10895000000000</v>
      </c>
      <c r="AX706" s="170">
        <v>14678000000000</v>
      </c>
      <c r="AY706" s="170">
        <v>19707300000000</v>
      </c>
      <c r="AZ706" s="170">
        <v>25603400000000</v>
      </c>
      <c r="BA706" s="170">
        <v>37064000000000</v>
      </c>
      <c r="BB706" s="170">
        <v>44120700000000</v>
      </c>
      <c r="BC706" s="170">
        <v>58949599999999.992</v>
      </c>
      <c r="BD706" s="170">
        <v>105378500000000</v>
      </c>
      <c r="BE706" s="170">
        <v>164718300000000</v>
      </c>
      <c r="BF706" s="170">
        <v>218921941954899.97</v>
      </c>
    </row>
    <row r="707" spans="1:59" x14ac:dyDescent="0.3">
      <c r="A707" s="170" t="s">
        <v>286</v>
      </c>
      <c r="B707" s="170" t="s">
        <v>287</v>
      </c>
      <c r="C707" s="170" t="s">
        <v>1692</v>
      </c>
      <c r="D707" s="170" t="s">
        <v>1693</v>
      </c>
      <c r="AI707" s="170">
        <v>19.785219399538107</v>
      </c>
      <c r="AJ707" s="170">
        <v>20.368541905855338</v>
      </c>
      <c r="AK707" s="170">
        <v>22.999242833964306</v>
      </c>
      <c r="AL707" s="170">
        <v>28.279137742053344</v>
      </c>
      <c r="AM707" s="170">
        <v>29.315693635770966</v>
      </c>
      <c r="AN707" s="170">
        <v>21.891376296718519</v>
      </c>
      <c r="AO707" s="170">
        <v>17.599427020129358</v>
      </c>
      <c r="AP707" s="170">
        <v>22.394100156993659</v>
      </c>
      <c r="AQ707" s="170">
        <v>21.86689066084692</v>
      </c>
      <c r="AR707" s="170">
        <v>23.620107534418395</v>
      </c>
      <c r="AS707" s="170">
        <v>22.66372156167203</v>
      </c>
      <c r="AT707" s="170">
        <v>20.677567372417489</v>
      </c>
      <c r="AU707" s="170">
        <v>20.129993151811711</v>
      </c>
      <c r="AV707" s="170">
        <v>20.031013433684855</v>
      </c>
      <c r="AW707" s="170">
        <v>21.793574146159969</v>
      </c>
      <c r="AX707" s="170">
        <v>22.558251405087979</v>
      </c>
      <c r="AY707" s="170">
        <v>24.861922363657008</v>
      </c>
      <c r="AZ707" s="170">
        <v>26.350353469808667</v>
      </c>
      <c r="BA707" s="170">
        <v>28.556723589037126</v>
      </c>
      <c r="BB707" s="170">
        <v>32.101276027304564</v>
      </c>
      <c r="BC707" s="170">
        <v>35.840830369883527</v>
      </c>
      <c r="BD707" s="170">
        <v>35.462146866798335</v>
      </c>
      <c r="BE707" s="170">
        <v>31.058092166480783</v>
      </c>
      <c r="BF707" s="170">
        <v>33.726441723253046</v>
      </c>
    </row>
    <row r="708" spans="1:59" x14ac:dyDescent="0.3">
      <c r="A708" s="170" t="s">
        <v>286</v>
      </c>
      <c r="B708" s="170" t="s">
        <v>287</v>
      </c>
      <c r="C708" s="170" t="s">
        <v>1694</v>
      </c>
      <c r="D708" s="170" t="s">
        <v>1695</v>
      </c>
      <c r="AI708" s="170">
        <v>3810881988.5011816</v>
      </c>
      <c r="AJ708" s="170">
        <v>3947169040.5232701</v>
      </c>
      <c r="AK708" s="170">
        <v>4297433072.5084457</v>
      </c>
      <c r="AL708" s="170">
        <v>5518327878.524991</v>
      </c>
      <c r="AM708" s="170">
        <v>4966318510.3391724</v>
      </c>
      <c r="AN708" s="170">
        <v>3450983425.578825</v>
      </c>
      <c r="AO708" s="170">
        <v>3110630769.2307692</v>
      </c>
      <c r="AP708" s="170">
        <v>3564731936.5274997</v>
      </c>
      <c r="AQ708" s="170">
        <v>3947775754.4224768</v>
      </c>
      <c r="AR708" s="170">
        <v>3195697466.8565354</v>
      </c>
      <c r="AS708" s="170">
        <v>3209885013.0232139</v>
      </c>
      <c r="AT708" s="170">
        <v>2800719424.4604316</v>
      </c>
      <c r="AU708" s="170">
        <v>3208656794.2567973</v>
      </c>
      <c r="AV708" s="170">
        <v>4233229056.5215416</v>
      </c>
      <c r="AW708" s="170">
        <v>5858837231.4788332</v>
      </c>
      <c r="AX708" s="170">
        <v>8010697272.7525969</v>
      </c>
      <c r="AY708" s="170">
        <v>10963159787.895369</v>
      </c>
      <c r="AZ708" s="170">
        <v>14205865648.052076</v>
      </c>
      <c r="BA708" s="170">
        <v>20232751629.787991</v>
      </c>
      <c r="BB708" s="170">
        <v>17667286347.838051</v>
      </c>
      <c r="BC708" s="170">
        <v>21721733349.896423</v>
      </c>
      <c r="BD708" s="170">
        <v>22761496812.237396</v>
      </c>
      <c r="BE708" s="170">
        <v>21405382862.832809</v>
      </c>
      <c r="BF708" s="170">
        <v>27510625641.00832</v>
      </c>
      <c r="BG708" s="170">
        <v>24415140595.47036</v>
      </c>
    </row>
    <row r="709" spans="1:59" x14ac:dyDescent="0.3">
      <c r="A709" s="170" t="s">
        <v>286</v>
      </c>
      <c r="B709" s="170" t="s">
        <v>287</v>
      </c>
      <c r="C709" s="170" t="s">
        <v>1696</v>
      </c>
      <c r="D709" s="170" t="s">
        <v>1697</v>
      </c>
      <c r="AI709" s="170">
        <v>950000</v>
      </c>
      <c r="AJ709" s="170">
        <v>1930000</v>
      </c>
      <c r="AK709" s="170">
        <v>23340000</v>
      </c>
      <c r="AL709" s="170">
        <v>333980000</v>
      </c>
      <c r="AM709" s="170">
        <v>5918100000</v>
      </c>
      <c r="AN709" s="170">
        <v>29984200000</v>
      </c>
      <c r="AO709" s="170">
        <v>40438200000</v>
      </c>
      <c r="AP709" s="170">
        <v>92554700000</v>
      </c>
      <c r="AQ709" s="170">
        <v>182103000000</v>
      </c>
      <c r="AR709" s="170">
        <v>796671400000</v>
      </c>
      <c r="AS709" s="170">
        <v>2301859000000</v>
      </c>
      <c r="AT709" s="170">
        <v>3893000000000</v>
      </c>
      <c r="AU709" s="170">
        <v>5746438000000</v>
      </c>
      <c r="AV709" s="170">
        <v>8683500000000</v>
      </c>
      <c r="AW709" s="170">
        <v>12656600000000</v>
      </c>
      <c r="AX709" s="170">
        <v>17253600000000</v>
      </c>
      <c r="AY709" s="170">
        <v>23511200000000</v>
      </c>
      <c r="AZ709" s="170">
        <v>30486900000000</v>
      </c>
      <c r="BA709" s="170">
        <v>43225199999999.992</v>
      </c>
      <c r="BB709" s="170">
        <v>49345599999999.992</v>
      </c>
      <c r="BC709" s="170">
        <v>64698400000000</v>
      </c>
      <c r="BD709" s="170">
        <v>113230100000000</v>
      </c>
      <c r="BE709" s="170">
        <v>178454500000000</v>
      </c>
      <c r="BF709" s="170">
        <v>244295800000000.03</v>
      </c>
      <c r="BG709" s="170">
        <v>249622900000000</v>
      </c>
    </row>
    <row r="710" spans="1:59" x14ac:dyDescent="0.3">
      <c r="A710" s="170" t="s">
        <v>286</v>
      </c>
      <c r="B710" s="170" t="s">
        <v>287</v>
      </c>
      <c r="C710" s="170" t="s">
        <v>1698</v>
      </c>
      <c r="D710" s="170" t="s">
        <v>1699</v>
      </c>
      <c r="AI710" s="170">
        <v>7308416693.3681955</v>
      </c>
      <c r="AJ710" s="170">
        <v>7629987027.8763914</v>
      </c>
      <c r="AK710" s="170">
        <v>6210809440.6913986</v>
      </c>
      <c r="AL710" s="170">
        <v>5738787923.1988392</v>
      </c>
      <c r="AM710" s="170">
        <v>4952573977.7206059</v>
      </c>
      <c r="AN710" s="170">
        <v>3486612080.3153086</v>
      </c>
      <c r="AO710" s="170">
        <v>3378527105.8255315</v>
      </c>
      <c r="AP710" s="170">
        <v>4111667487.7896705</v>
      </c>
      <c r="AQ710" s="170">
        <v>4526945904.0564241</v>
      </c>
      <c r="AR710" s="170">
        <v>4345868067.8941641</v>
      </c>
      <c r="AS710" s="170">
        <v>4445823033.4557381</v>
      </c>
      <c r="AT710" s="170">
        <v>4344889715.6872025</v>
      </c>
      <c r="AU710" s="170">
        <v>4635952518.0316467</v>
      </c>
      <c r="AV710" s="170">
        <v>5591032516.434617</v>
      </c>
      <c r="AW710" s="170">
        <v>6703328919.0236368</v>
      </c>
      <c r="AX710" s="170">
        <v>8010697272.7525969</v>
      </c>
      <c r="AY710" s="170">
        <v>10542106582.796833</v>
      </c>
      <c r="AZ710" s="170">
        <v>12270988290.51045</v>
      </c>
      <c r="BA710" s="170">
        <v>15191473753.526274</v>
      </c>
      <c r="BB710" s="170">
        <v>15951054405.676838</v>
      </c>
      <c r="BC710" s="170">
        <v>18748604850.830635</v>
      </c>
      <c r="BD710" s="170">
        <v>21354660925.027718</v>
      </c>
      <c r="BE710" s="170">
        <v>18941586180.139202</v>
      </c>
      <c r="BF710" s="170">
        <v>20759974574.441113</v>
      </c>
      <c r="BG710" s="170">
        <v>18907192187.662258</v>
      </c>
    </row>
    <row r="711" spans="1:59" x14ac:dyDescent="0.3">
      <c r="A711" s="170" t="s">
        <v>286</v>
      </c>
      <c r="B711" s="170" t="s">
        <v>287</v>
      </c>
      <c r="C711" s="170" t="s">
        <v>1700</v>
      </c>
      <c r="D711" s="170" t="s">
        <v>1701</v>
      </c>
      <c r="AJ711" s="170">
        <v>4.3999999999999346</v>
      </c>
      <c r="AK711" s="170">
        <v>-18.59999999999981</v>
      </c>
      <c r="AL711" s="170">
        <v>-7.6000000000002217</v>
      </c>
      <c r="AM711" s="170">
        <v>-13.699999999999875</v>
      </c>
      <c r="AN711" s="170">
        <v>-29.6</v>
      </c>
      <c r="AO711" s="170">
        <v>-3.1000000000000654</v>
      </c>
      <c r="AP711" s="170">
        <v>21.7</v>
      </c>
      <c r="AQ711" s="170">
        <v>10.099999999999937</v>
      </c>
      <c r="AR711" s="170">
        <v>-4.0000000000000711</v>
      </c>
      <c r="AS711" s="170">
        <v>2.3000000000001961</v>
      </c>
      <c r="AT711" s="170">
        <v>-2.2702954438130263</v>
      </c>
      <c r="AU711" s="170">
        <v>6.6989687055476423</v>
      </c>
      <c r="AV711" s="170">
        <v>20.601591467733186</v>
      </c>
      <c r="AW711" s="170">
        <v>19.89429321542076</v>
      </c>
      <c r="AX711" s="170">
        <v>19.503270233670449</v>
      </c>
      <c r="AY711" s="170">
        <v>31.600361664577122</v>
      </c>
      <c r="AZ711" s="170">
        <v>16.399774505551832</v>
      </c>
      <c r="BA711" s="170">
        <v>23.799920543273018</v>
      </c>
      <c r="BB711" s="170">
        <v>5.0000458446255038</v>
      </c>
      <c r="BC711" s="170">
        <v>17.538341817442316</v>
      </c>
      <c r="BD711" s="170">
        <v>13.899999999635298</v>
      </c>
      <c r="BE711" s="170">
        <v>-11.299990917019826</v>
      </c>
      <c r="BF711" s="170">
        <v>9.5999795212955377</v>
      </c>
      <c r="BG711" s="170">
        <v>-8.92478157974206</v>
      </c>
    </row>
    <row r="712" spans="1:59" x14ac:dyDescent="0.3">
      <c r="A712" s="170" t="s">
        <v>286</v>
      </c>
      <c r="B712" s="170" t="s">
        <v>287</v>
      </c>
      <c r="C712" s="170" t="s">
        <v>1702</v>
      </c>
      <c r="D712" s="170" t="s">
        <v>1703</v>
      </c>
      <c r="AI712" s="170">
        <v>3783988839588.0098</v>
      </c>
      <c r="AJ712" s="170">
        <v>3950484348529.8799</v>
      </c>
      <c r="AK712" s="170">
        <v>3215694259703.3301</v>
      </c>
      <c r="AL712" s="170">
        <v>2971301495965.8701</v>
      </c>
      <c r="AM712" s="170">
        <v>2564233191018.5498</v>
      </c>
      <c r="AN712" s="170">
        <v>1805220166477.0601</v>
      </c>
      <c r="AO712" s="170">
        <v>1749258341316.27</v>
      </c>
      <c r="AP712" s="170">
        <v>2128847401381.8999</v>
      </c>
      <c r="AQ712" s="170">
        <v>2343860988921.4702</v>
      </c>
      <c r="AR712" s="170">
        <v>2250106549364.6099</v>
      </c>
      <c r="AS712" s="170">
        <v>2301859000000</v>
      </c>
      <c r="AT712" s="170">
        <v>2249600000000</v>
      </c>
      <c r="AU712" s="170">
        <v>2400300000000</v>
      </c>
      <c r="AV712" s="170">
        <v>2894800000000</v>
      </c>
      <c r="AW712" s="170">
        <v>3470700000000</v>
      </c>
      <c r="AX712" s="170">
        <v>4147600000000</v>
      </c>
      <c r="AY712" s="170">
        <v>5458256600400</v>
      </c>
      <c r="AZ712" s="170">
        <v>6353398374800</v>
      </c>
      <c r="BA712" s="170">
        <v>7865502139799.999</v>
      </c>
      <c r="BB712" s="170">
        <v>8258780852699.999</v>
      </c>
      <c r="BC712" s="170">
        <v>9707234068600.002</v>
      </c>
      <c r="BD712" s="170">
        <v>11056539604100</v>
      </c>
      <c r="BE712" s="170">
        <v>9807151633100</v>
      </c>
      <c r="BF712" s="170">
        <v>10748636181500.002</v>
      </c>
      <c r="BG712" s="170">
        <v>9789343879500</v>
      </c>
    </row>
    <row r="713" spans="1:59" x14ac:dyDescent="0.3">
      <c r="A713" s="170" t="s">
        <v>286</v>
      </c>
      <c r="B713" s="170" t="s">
        <v>287</v>
      </c>
      <c r="C713" s="170" t="s">
        <v>1704</v>
      </c>
      <c r="D713" s="170" t="s">
        <v>1705</v>
      </c>
      <c r="AI713" s="170">
        <v>21.939953810623557</v>
      </c>
      <c r="AJ713" s="170">
        <v>22.158438576349024</v>
      </c>
      <c r="AK713" s="170">
        <v>25.246078961600865</v>
      </c>
      <c r="AL713" s="170">
        <v>33.895587220395406</v>
      </c>
      <c r="AM713" s="170">
        <v>33.260459051772592</v>
      </c>
      <c r="AN713" s="170">
        <v>24.698153087330915</v>
      </c>
      <c r="AO713" s="170">
        <v>21.07921634368784</v>
      </c>
      <c r="AP713" s="170">
        <v>25.230944788881825</v>
      </c>
      <c r="AQ713" s="170">
        <v>25.934646621694078</v>
      </c>
      <c r="AR713" s="170">
        <v>26.326987102089095</v>
      </c>
      <c r="AS713" s="170">
        <v>25.201548096082682</v>
      </c>
      <c r="AT713" s="170">
        <v>22.669042461509793</v>
      </c>
      <c r="AU713" s="170">
        <v>21.984742695584643</v>
      </c>
      <c r="AV713" s="170">
        <v>23.748249682754999</v>
      </c>
      <c r="AW713" s="170">
        <v>25.317352045735504</v>
      </c>
      <c r="AX713" s="170">
        <v>26.516626682301808</v>
      </c>
      <c r="AY713" s="170">
        <v>29.660766775581266</v>
      </c>
      <c r="AZ713" s="170">
        <v>31.376324675578633</v>
      </c>
      <c r="BA713" s="170">
        <v>33.303747260976884</v>
      </c>
      <c r="BB713" s="170">
        <v>35.902801323028868</v>
      </c>
      <c r="BC713" s="170">
        <v>39.336049432105938</v>
      </c>
      <c r="BD713" s="170">
        <v>38.104380266774172</v>
      </c>
      <c r="BE713" s="170">
        <v>33.648090761762631</v>
      </c>
      <c r="BF713" s="170">
        <v>37.635460330572272</v>
      </c>
      <c r="BG713" s="170">
        <v>32.066431542971955</v>
      </c>
    </row>
    <row r="714" spans="1:59" x14ac:dyDescent="0.3">
      <c r="A714" s="170" t="s">
        <v>286</v>
      </c>
      <c r="B714" s="170" t="s">
        <v>287</v>
      </c>
      <c r="C714" s="170" t="s">
        <v>1706</v>
      </c>
      <c r="D714" s="170" t="s">
        <v>1707</v>
      </c>
      <c r="AI714" s="170">
        <v>794268035.49814093</v>
      </c>
      <c r="AJ714" s="170">
        <v>1227099183.5823638</v>
      </c>
      <c r="AK714" s="170">
        <v>1114128821.6213133</v>
      </c>
      <c r="AL714" s="170">
        <v>1161561919.4571738</v>
      </c>
      <c r="AM714" s="170">
        <v>-48401067.271104015</v>
      </c>
      <c r="AN714" s="170">
        <v>7272061.0597569877</v>
      </c>
      <c r="AO714" s="170">
        <v>360038461.53846157</v>
      </c>
      <c r="AP714" s="170">
        <v>226883376.98351565</v>
      </c>
      <c r="AQ714" s="170">
        <v>118331599.02878946</v>
      </c>
      <c r="AR714" s="170">
        <v>-318054513.728715</v>
      </c>
      <c r="AS714" s="170">
        <v>25107523.814222753</v>
      </c>
      <c r="AT714" s="170">
        <v>134892086.33093524</v>
      </c>
      <c r="AU714" s="170">
        <v>28038150.288371824</v>
      </c>
      <c r="AV714" s="170">
        <v>214988658.2513963</v>
      </c>
      <c r="AW714" s="170">
        <v>775231476.98099029</v>
      </c>
      <c r="AX714" s="170">
        <v>587235702.14781177</v>
      </c>
      <c r="AY714" s="170">
        <v>932683665.98677742</v>
      </c>
      <c r="AZ714" s="170">
        <v>1229498476.3603451</v>
      </c>
      <c r="BA714" s="170">
        <v>2635370992.5236292</v>
      </c>
      <c r="BB714" s="170">
        <v>674889651.06665504</v>
      </c>
      <c r="BC714" s="170">
        <v>1046932862.4043565</v>
      </c>
      <c r="BD714" s="170">
        <v>-289227348.67713767</v>
      </c>
      <c r="BE714" s="170">
        <v>1102316433.4390404</v>
      </c>
      <c r="BF714" s="170">
        <v>1216884697.4722278</v>
      </c>
      <c r="BG714" s="170">
        <v>1069091394.5747316</v>
      </c>
    </row>
    <row r="715" spans="1:59" x14ac:dyDescent="0.3">
      <c r="A715" s="170" t="s">
        <v>286</v>
      </c>
      <c r="B715" s="170" t="s">
        <v>287</v>
      </c>
      <c r="C715" s="170" t="s">
        <v>1708</v>
      </c>
      <c r="D715" s="170" t="s">
        <v>1709</v>
      </c>
      <c r="AI715" s="170">
        <v>198000</v>
      </c>
      <c r="AJ715" s="170">
        <v>600000</v>
      </c>
      <c r="AK715" s="170">
        <v>6050999.8080000002</v>
      </c>
      <c r="AL715" s="170">
        <v>70300000</v>
      </c>
      <c r="AM715" s="170">
        <v>-57677000.704000004</v>
      </c>
      <c r="AN715" s="170">
        <v>63183998.976000004</v>
      </c>
      <c r="AO715" s="170">
        <v>4680500000</v>
      </c>
      <c r="AP715" s="170">
        <v>5890800000</v>
      </c>
      <c r="AQ715" s="170">
        <v>5458400000</v>
      </c>
      <c r="AR715" s="170">
        <v>-79289400000</v>
      </c>
      <c r="AS715" s="170">
        <v>18005000000</v>
      </c>
      <c r="AT715" s="170">
        <v>187500000000</v>
      </c>
      <c r="AU715" s="170">
        <v>50214000000</v>
      </c>
      <c r="AV715" s="170">
        <v>441000000000</v>
      </c>
      <c r="AW715" s="170">
        <v>1674700000000</v>
      </c>
      <c r="AX715" s="170">
        <v>1264800000000</v>
      </c>
      <c r="AY715" s="170">
        <v>2000200000000.0002</v>
      </c>
      <c r="AZ715" s="170">
        <v>2638600000000</v>
      </c>
      <c r="BA715" s="170">
        <v>5630200000000</v>
      </c>
      <c r="BB715" s="170">
        <v>1885000000000</v>
      </c>
      <c r="BC715" s="170">
        <v>3118300000000</v>
      </c>
      <c r="BD715" s="170">
        <v>-1438800000000</v>
      </c>
      <c r="BE715" s="170">
        <v>9189900000000</v>
      </c>
      <c r="BF715" s="170">
        <v>10806000000000</v>
      </c>
      <c r="BG715" s="170">
        <v>10930500000000</v>
      </c>
    </row>
    <row r="716" spans="1:59" x14ac:dyDescent="0.3">
      <c r="A716" s="170" t="s">
        <v>286</v>
      </c>
      <c r="B716" s="170" t="s">
        <v>287</v>
      </c>
      <c r="C716" s="170" t="s">
        <v>1710</v>
      </c>
      <c r="D716" s="170" t="s">
        <v>1711</v>
      </c>
      <c r="AI716" s="170">
        <v>38584348661.106003</v>
      </c>
      <c r="AJ716" s="170">
        <v>64666588874.222603</v>
      </c>
      <c r="AK716" s="170">
        <v>59087080818.261299</v>
      </c>
      <c r="AL716" s="170">
        <v>57409804428.711197</v>
      </c>
      <c r="AM716" s="170">
        <v>17708669538.2253</v>
      </c>
      <c r="AN716" s="170">
        <v>13755348521.5256</v>
      </c>
      <c r="AO716" s="170">
        <v>23842502116.363098</v>
      </c>
      <c r="AP716" s="170">
        <v>22669803804.230202</v>
      </c>
      <c r="AQ716" s="170">
        <v>20901181903.749199</v>
      </c>
      <c r="AR716" s="170">
        <v>3796536408.0250001</v>
      </c>
      <c r="AS716" s="170">
        <v>18005000000</v>
      </c>
      <c r="AT716" s="170">
        <v>114200000000</v>
      </c>
      <c r="AU716" s="170">
        <v>21100000000</v>
      </c>
      <c r="AV716" s="170">
        <v>152600000000</v>
      </c>
      <c r="AW716" s="170">
        <v>470000000000</v>
      </c>
      <c r="AX716" s="170">
        <v>311800000000</v>
      </c>
      <c r="AY716" s="170">
        <v>442899968400.00006</v>
      </c>
      <c r="AZ716" s="170">
        <v>512542204299.99994</v>
      </c>
      <c r="BA716" s="170">
        <v>944545936100</v>
      </c>
      <c r="BB716" s="170">
        <v>279801549700</v>
      </c>
      <c r="BC716" s="170">
        <v>391440141400</v>
      </c>
      <c r="BD716" s="170">
        <v>-102346508500</v>
      </c>
      <c r="BE716" s="170">
        <v>370035694000</v>
      </c>
      <c r="BF716" s="170">
        <v>378362944300</v>
      </c>
      <c r="BG716" s="170">
        <v>397303356900.00006</v>
      </c>
    </row>
    <row r="717" spans="1:59" x14ac:dyDescent="0.3">
      <c r="A717" s="170" t="s">
        <v>286</v>
      </c>
      <c r="B717" s="170" t="s">
        <v>287</v>
      </c>
      <c r="C717" s="170" t="s">
        <v>1712</v>
      </c>
      <c r="D717" s="170" t="s">
        <v>1713</v>
      </c>
      <c r="AI717" s="170">
        <v>4605150023.9993219</v>
      </c>
      <c r="AJ717" s="170">
        <v>5174268224.1056337</v>
      </c>
      <c r="AK717" s="170">
        <v>5411561894.1297579</v>
      </c>
      <c r="AL717" s="170">
        <v>6679889797.9821653</v>
      </c>
      <c r="AM717" s="170">
        <v>4917917443.0680676</v>
      </c>
      <c r="AN717" s="170">
        <v>3458255486.6385822</v>
      </c>
      <c r="AO717" s="170">
        <v>3470669230.7692308</v>
      </c>
      <c r="AP717" s="170">
        <v>3791615313.5110154</v>
      </c>
      <c r="AQ717" s="170">
        <v>4066107353.4512658</v>
      </c>
      <c r="AR717" s="170">
        <v>2877642953.1278205</v>
      </c>
      <c r="AS717" s="170">
        <v>3234992536.8374367</v>
      </c>
      <c r="AT717" s="170">
        <v>2935611510.7913671</v>
      </c>
      <c r="AU717" s="170">
        <v>3236694944.5451689</v>
      </c>
      <c r="AV717" s="170">
        <v>4448217714.7729378</v>
      </c>
      <c r="AW717" s="170">
        <v>6634068708.4598236</v>
      </c>
      <c r="AX717" s="170">
        <v>8597932974.9004097</v>
      </c>
      <c r="AY717" s="170">
        <v>11895843453.882147</v>
      </c>
      <c r="AZ717" s="170">
        <v>15435364124.412422</v>
      </c>
      <c r="BA717" s="170">
        <v>22868122622.311626</v>
      </c>
      <c r="BB717" s="170">
        <v>18342175998.904709</v>
      </c>
      <c r="BC717" s="170">
        <v>22768666212.300781</v>
      </c>
      <c r="BD717" s="170">
        <v>22472269463.560257</v>
      </c>
      <c r="BE717" s="170">
        <v>22507699296.271851</v>
      </c>
      <c r="BF717" s="170">
        <v>28727510338.480545</v>
      </c>
      <c r="BG717" s="170">
        <v>25484231990.045094</v>
      </c>
    </row>
    <row r="718" spans="1:59" x14ac:dyDescent="0.3">
      <c r="A718" s="170" t="s">
        <v>286</v>
      </c>
      <c r="B718" s="170" t="s">
        <v>287</v>
      </c>
      <c r="C718" s="170" t="s">
        <v>1714</v>
      </c>
      <c r="D718" s="170" t="s">
        <v>1715</v>
      </c>
      <c r="AI718" s="170">
        <v>1148000</v>
      </c>
      <c r="AJ718" s="170">
        <v>2530000</v>
      </c>
      <c r="AK718" s="170">
        <v>29390999.807999998</v>
      </c>
      <c r="AL718" s="170">
        <v>404280000</v>
      </c>
      <c r="AM718" s="170">
        <v>5860422999.2959995</v>
      </c>
      <c r="AN718" s="170">
        <v>30047383998.976002</v>
      </c>
      <c r="AO718" s="170">
        <v>45118700000</v>
      </c>
      <c r="AP718" s="170">
        <v>98445500000</v>
      </c>
      <c r="AQ718" s="170">
        <v>187561400000</v>
      </c>
      <c r="AR718" s="170">
        <v>717382000000</v>
      </c>
      <c r="AS718" s="170">
        <v>2319864000000</v>
      </c>
      <c r="AT718" s="170">
        <v>4080500000000</v>
      </c>
      <c r="AU718" s="170">
        <v>5796652000000</v>
      </c>
      <c r="AV718" s="170">
        <v>9124500000000</v>
      </c>
      <c r="AW718" s="170">
        <v>14331300000000</v>
      </c>
      <c r="AX718" s="170">
        <v>18518400000000</v>
      </c>
      <c r="AY718" s="170">
        <v>25511400000000</v>
      </c>
      <c r="AZ718" s="170">
        <v>33125500000000</v>
      </c>
      <c r="BA718" s="170">
        <v>48855400000000</v>
      </c>
      <c r="BB718" s="170">
        <v>51230599999999.992</v>
      </c>
      <c r="BC718" s="170">
        <v>67816700000000</v>
      </c>
      <c r="BD718" s="170">
        <v>111791300000000</v>
      </c>
      <c r="BE718" s="170">
        <v>187644400000000</v>
      </c>
      <c r="BF718" s="170">
        <v>255101800000000</v>
      </c>
      <c r="BG718" s="170">
        <v>260553400000000.03</v>
      </c>
    </row>
    <row r="719" spans="1:59" x14ac:dyDescent="0.3">
      <c r="A719" s="170" t="s">
        <v>286</v>
      </c>
      <c r="B719" s="170" t="s">
        <v>287</v>
      </c>
      <c r="C719" s="170" t="s">
        <v>1716</v>
      </c>
      <c r="D719" s="170" t="s">
        <v>1717</v>
      </c>
      <c r="AI719" s="170">
        <v>7660487898.3649626</v>
      </c>
      <c r="AJ719" s="170">
        <v>8832542546.8148136</v>
      </c>
      <c r="AK719" s="170">
        <v>7410503196.7776232</v>
      </c>
      <c r="AL719" s="170">
        <v>6943641495.3806429</v>
      </c>
      <c r="AM719" s="170">
        <v>4902210895.7387333</v>
      </c>
      <c r="AN719" s="170">
        <v>3495276368.6617208</v>
      </c>
      <c r="AO719" s="170">
        <v>3746936267.2053533</v>
      </c>
      <c r="AP719" s="170">
        <v>4342699133.6910009</v>
      </c>
      <c r="AQ719" s="170">
        <v>4642345373.9156961</v>
      </c>
      <c r="AR719" s="170">
        <v>3899570114.0891848</v>
      </c>
      <c r="AS719" s="170">
        <v>4472806920.8602858</v>
      </c>
      <c r="AT719" s="170">
        <v>4557517595.6562729</v>
      </c>
      <c r="AU719" s="170">
        <v>4668573105.2212963</v>
      </c>
      <c r="AV719" s="170">
        <v>5875530552.9244976</v>
      </c>
      <c r="AW719" s="170">
        <v>7597854974.7028847</v>
      </c>
      <c r="AX719" s="170">
        <v>8597932974.9004097</v>
      </c>
      <c r="AY719" s="170">
        <v>11377707461.110435</v>
      </c>
      <c r="AZ719" s="170">
        <v>13237856417.623604</v>
      </c>
      <c r="BA719" s="170">
        <v>16986187124.5231</v>
      </c>
      <c r="BB719" s="170">
        <v>16462788535.596611</v>
      </c>
      <c r="BC719" s="170">
        <v>19470718929.21365</v>
      </c>
      <c r="BD719" s="170">
        <v>21120199585.35799</v>
      </c>
      <c r="BE719" s="170">
        <v>19622095912.129852</v>
      </c>
      <c r="BF719" s="170">
        <v>21453377740.36953</v>
      </c>
      <c r="BG719" s="170">
        <v>19640335062.650017</v>
      </c>
    </row>
    <row r="720" spans="1:59" x14ac:dyDescent="0.3">
      <c r="A720" s="170" t="s">
        <v>286</v>
      </c>
      <c r="B720" s="170" t="s">
        <v>287</v>
      </c>
      <c r="C720" s="170" t="s">
        <v>1718</v>
      </c>
      <c r="D720" s="170" t="s">
        <v>1719</v>
      </c>
      <c r="AJ720" s="170">
        <v>15.300000000000153</v>
      </c>
      <c r="AK720" s="170">
        <v>-16.100000000000065</v>
      </c>
      <c r="AL720" s="170">
        <v>-6.299999999999855</v>
      </c>
      <c r="AM720" s="170">
        <v>-29.4</v>
      </c>
      <c r="AN720" s="170">
        <v>-28.699999999999932</v>
      </c>
      <c r="AO720" s="170">
        <v>7.199999999999676</v>
      </c>
      <c r="AP720" s="170">
        <v>15.89999999999992</v>
      </c>
      <c r="AQ720" s="170">
        <v>6.9000000000003752</v>
      </c>
      <c r="AR720" s="170">
        <v>-16</v>
      </c>
      <c r="AS720" s="170">
        <v>14.699999999999761</v>
      </c>
      <c r="AT720" s="170">
        <v>1.8939041254142523</v>
      </c>
      <c r="AU720" s="170">
        <v>2.4367543785430286</v>
      </c>
      <c r="AV720" s="170">
        <v>25.852812422565449</v>
      </c>
      <c r="AW720" s="170">
        <v>29.313513158758269</v>
      </c>
      <c r="AX720" s="170">
        <v>13.16263607988428</v>
      </c>
      <c r="AY720" s="170">
        <v>32.330729889671233</v>
      </c>
      <c r="AZ720" s="170">
        <v>16.349066478209679</v>
      </c>
      <c r="BA720" s="170">
        <v>28.315239179579947</v>
      </c>
      <c r="BB720" s="170">
        <v>-3.0813188686168047</v>
      </c>
      <c r="BC720" s="170">
        <v>18.27108686425241</v>
      </c>
      <c r="BD720" s="170">
        <v>8.4715960522108844</v>
      </c>
      <c r="BE720" s="170">
        <v>-7.0932268758801484</v>
      </c>
      <c r="BF720" s="170">
        <v>9.3327534247125357</v>
      </c>
      <c r="BG720" s="170">
        <v>-8.4510826204670337</v>
      </c>
    </row>
    <row r="721" spans="1:59" x14ac:dyDescent="0.3">
      <c r="A721" s="170" t="s">
        <v>286</v>
      </c>
      <c r="B721" s="170" t="s">
        <v>287</v>
      </c>
      <c r="C721" s="170" t="s">
        <v>1720</v>
      </c>
      <c r="D721" s="170" t="s">
        <v>1721</v>
      </c>
      <c r="AI721" s="170">
        <v>3973185163654.3398</v>
      </c>
      <c r="AJ721" s="170">
        <v>4581082493693.46</v>
      </c>
      <c r="AK721" s="170">
        <v>3843528212208.8101</v>
      </c>
      <c r="AL721" s="170">
        <v>3601385934839.6602</v>
      </c>
      <c r="AM721" s="170">
        <v>2542578469996.7998</v>
      </c>
      <c r="AN721" s="170">
        <v>1812858449107.72</v>
      </c>
      <c r="AO721" s="170">
        <v>1943384257443.47</v>
      </c>
      <c r="AP721" s="170">
        <v>2252382354376.98</v>
      </c>
      <c r="AQ721" s="170">
        <v>2407796736829</v>
      </c>
      <c r="AR721" s="170">
        <v>2022549258936.3601</v>
      </c>
      <c r="AS721" s="170">
        <v>2319864000000</v>
      </c>
      <c r="AT721" s="170">
        <v>2363800000000</v>
      </c>
      <c r="AU721" s="170">
        <v>2421400000000</v>
      </c>
      <c r="AV721" s="170">
        <v>3047400000000</v>
      </c>
      <c r="AW721" s="170">
        <v>3940700000000</v>
      </c>
      <c r="AX721" s="170">
        <v>4459400000000</v>
      </c>
      <c r="AY721" s="170">
        <v>5901156568699.999</v>
      </c>
      <c r="AZ721" s="170">
        <v>6865940579099.999</v>
      </c>
      <c r="BA721" s="170">
        <v>8810048076000</v>
      </c>
      <c r="BB721" s="170">
        <v>8538582402300</v>
      </c>
      <c r="BC721" s="170">
        <v>10098674210000.002</v>
      </c>
      <c r="BD721" s="170">
        <v>10954193095700</v>
      </c>
      <c r="BE721" s="170">
        <v>10177187327000</v>
      </c>
      <c r="BF721" s="170">
        <v>11126999125800.002</v>
      </c>
      <c r="BG721" s="170">
        <v>10186647236500</v>
      </c>
    </row>
    <row r="722" spans="1:59" x14ac:dyDescent="0.3">
      <c r="A722" s="170" t="s">
        <v>286</v>
      </c>
      <c r="B722" s="170" t="s">
        <v>287</v>
      </c>
      <c r="C722" s="170" t="s">
        <v>1722</v>
      </c>
      <c r="D722" s="170" t="s">
        <v>1723</v>
      </c>
      <c r="AI722" s="170">
        <v>26.512702078521936</v>
      </c>
      <c r="AJ722" s="170">
        <v>29.047072330654423</v>
      </c>
      <c r="AK722" s="170">
        <v>31.791238299621416</v>
      </c>
      <c r="AL722" s="170">
        <v>41.030325173547681</v>
      </c>
      <c r="AM722" s="170">
        <v>32.936307124609399</v>
      </c>
      <c r="AN722" s="170">
        <v>24.750198100350406</v>
      </c>
      <c r="AO722" s="170">
        <v>23.519020095997064</v>
      </c>
      <c r="AP722" s="170">
        <v>26.836810828773324</v>
      </c>
      <c r="AQ722" s="170">
        <v>26.712018082459991</v>
      </c>
      <c r="AR722" s="170">
        <v>23.706771275171768</v>
      </c>
      <c r="AS722" s="170">
        <v>25.39867306050056</v>
      </c>
      <c r="AT722" s="170">
        <v>23.760859944564789</v>
      </c>
      <c r="AU722" s="170">
        <v>22.176851593255872</v>
      </c>
      <c r="AV722" s="170">
        <v>24.954327659388266</v>
      </c>
      <c r="AW722" s="170">
        <v>28.667301437435739</v>
      </c>
      <c r="AX722" s="170">
        <v>28.460466195665706</v>
      </c>
      <c r="AY722" s="170">
        <v>32.184137156698249</v>
      </c>
      <c r="AZ722" s="170">
        <v>34.091903179427227</v>
      </c>
      <c r="BA722" s="170">
        <v>37.64165102611279</v>
      </c>
      <c r="BB722" s="170">
        <v>37.274286936617713</v>
      </c>
      <c r="BC722" s="170">
        <v>41.23194798514799</v>
      </c>
      <c r="BD722" s="170">
        <v>37.620192914402018</v>
      </c>
      <c r="BE722" s="170">
        <v>35.38087188687588</v>
      </c>
      <c r="BF722" s="170">
        <v>39.300199488315315</v>
      </c>
      <c r="BG722" s="170">
        <v>33.47055804731292</v>
      </c>
    </row>
    <row r="723" spans="1:59" x14ac:dyDescent="0.3">
      <c r="A723" s="170" t="s">
        <v>286</v>
      </c>
      <c r="B723" s="170" t="s">
        <v>287</v>
      </c>
      <c r="C723" s="170" t="s">
        <v>1724</v>
      </c>
      <c r="D723" s="170" t="s">
        <v>1725</v>
      </c>
      <c r="AI723" s="170">
        <v>7581649429.754982</v>
      </c>
      <c r="AJ723" s="170">
        <v>5951431040.374464</v>
      </c>
      <c r="AK723" s="170">
        <v>9845061970.3096218</v>
      </c>
      <c r="AL723" s="170">
        <v>13572429694.163673</v>
      </c>
      <c r="AM723" s="170">
        <v>12558162226.960457</v>
      </c>
      <c r="AN723" s="170">
        <v>7552704916.1459665</v>
      </c>
      <c r="AO723" s="170">
        <v>7441130769.2307692</v>
      </c>
      <c r="AP723" s="170">
        <v>9276197812.3555698</v>
      </c>
      <c r="AQ723" s="170">
        <v>9727874609.781477</v>
      </c>
      <c r="AR723" s="170">
        <v>7481163280.4508715</v>
      </c>
      <c r="AS723" s="170">
        <v>9221273250.5852299</v>
      </c>
      <c r="AT723" s="170">
        <v>8685107913.6690655</v>
      </c>
      <c r="AU723" s="170">
        <v>9833264188.1226215</v>
      </c>
      <c r="AV723" s="170">
        <v>12296961249.878733</v>
      </c>
      <c r="AW723" s="170">
        <v>17182669847.768185</v>
      </c>
      <c r="AX723" s="170">
        <v>17850098894.057999</v>
      </c>
      <c r="AY723" s="170">
        <v>23741979839.07407</v>
      </c>
      <c r="AZ723" s="170">
        <v>30430203781.474327</v>
      </c>
      <c r="BA723" s="170">
        <v>41713491988.265297</v>
      </c>
      <c r="BB723" s="170">
        <v>30401397870.112709</v>
      </c>
      <c r="BC723" s="170">
        <v>36940382943.149422</v>
      </c>
      <c r="BD723" s="170">
        <v>49106554245.917984</v>
      </c>
      <c r="BE723" s="170">
        <v>48810119226.235489</v>
      </c>
      <c r="BF723" s="170">
        <v>46436133119.708473</v>
      </c>
      <c r="BG723" s="170">
        <v>44106335984.014244</v>
      </c>
    </row>
    <row r="724" spans="1:59" x14ac:dyDescent="0.3">
      <c r="A724" s="170" t="s">
        <v>286</v>
      </c>
      <c r="B724" s="170" t="s">
        <v>287</v>
      </c>
      <c r="C724" s="170" t="s">
        <v>1726</v>
      </c>
      <c r="D724" s="170" t="s">
        <v>1727</v>
      </c>
      <c r="AI724" s="170">
        <v>1890000</v>
      </c>
      <c r="AJ724" s="170">
        <v>2910000</v>
      </c>
      <c r="AK724" s="170">
        <v>53470000</v>
      </c>
      <c r="AL724" s="170">
        <v>821430000</v>
      </c>
      <c r="AM724" s="170">
        <v>14964900000</v>
      </c>
      <c r="AN724" s="170">
        <v>65622400000</v>
      </c>
      <c r="AO724" s="170">
        <v>96734700000</v>
      </c>
      <c r="AP724" s="170">
        <v>240847200000</v>
      </c>
      <c r="AQ724" s="170">
        <v>448727400000</v>
      </c>
      <c r="AR724" s="170">
        <v>1865016600000</v>
      </c>
      <c r="AS724" s="170">
        <v>6612720000000</v>
      </c>
      <c r="AT724" s="170">
        <v>12072300000000</v>
      </c>
      <c r="AU724" s="170">
        <v>17610560000000</v>
      </c>
      <c r="AV724" s="170">
        <v>25224400000000</v>
      </c>
      <c r="AW724" s="170">
        <v>37119000000000</v>
      </c>
      <c r="AX724" s="170">
        <v>38445900000000</v>
      </c>
      <c r="AY724" s="170">
        <v>50916200000000.008</v>
      </c>
      <c r="AZ724" s="170">
        <v>65305600000000</v>
      </c>
      <c r="BA724" s="170">
        <v>89116600000000.016</v>
      </c>
      <c r="BB724" s="170">
        <v>84912600000000</v>
      </c>
      <c r="BC724" s="170">
        <v>110027300000000</v>
      </c>
      <c r="BD724" s="170">
        <v>244287100000000</v>
      </c>
      <c r="BE724" s="170">
        <v>406925000000000</v>
      </c>
      <c r="BF724" s="170">
        <v>412355300000000</v>
      </c>
      <c r="BG724" s="170">
        <v>450947700000000</v>
      </c>
    </row>
    <row r="725" spans="1:59" x14ac:dyDescent="0.3">
      <c r="A725" s="170" t="s">
        <v>286</v>
      </c>
      <c r="B725" s="170" t="s">
        <v>287</v>
      </c>
      <c r="C725" s="170" t="s">
        <v>1728</v>
      </c>
      <c r="D725" s="170" t="s">
        <v>1729</v>
      </c>
      <c r="AI725" s="170">
        <v>25016163184.449875</v>
      </c>
      <c r="AJ725" s="170">
        <v>25066195510.818687</v>
      </c>
      <c r="AK725" s="170">
        <v>14287731441.166698</v>
      </c>
      <c r="AL725" s="170">
        <v>11344458764.28635</v>
      </c>
      <c r="AM725" s="170">
        <v>10051190465.157711</v>
      </c>
      <c r="AN725" s="170">
        <v>6895116659.0981874</v>
      </c>
      <c r="AO725" s="170">
        <v>7639789258.2807951</v>
      </c>
      <c r="AP725" s="170">
        <v>9664333411.725214</v>
      </c>
      <c r="AQ725" s="170">
        <v>9480711076.9024296</v>
      </c>
      <c r="AR725" s="170">
        <v>9461749654.7486324</v>
      </c>
      <c r="AS725" s="170">
        <v>10729624108.484943</v>
      </c>
      <c r="AT725" s="170">
        <v>12100535952.843533</v>
      </c>
      <c r="AU725" s="170">
        <v>13335389963.402714</v>
      </c>
      <c r="AV725" s="170">
        <v>15122397664.038986</v>
      </c>
      <c r="AW725" s="170">
        <v>18048674441.362705</v>
      </c>
      <c r="AX725" s="170">
        <v>17850098894.057999</v>
      </c>
      <c r="AY725" s="170">
        <v>21703624258.238857</v>
      </c>
      <c r="AZ725" s="170">
        <v>23293589993.644196</v>
      </c>
      <c r="BA725" s="170">
        <v>27137086664.5812</v>
      </c>
      <c r="BB725" s="170">
        <v>24661485175.250866</v>
      </c>
      <c r="BC725" s="170">
        <v>27676448931.492325</v>
      </c>
      <c r="BD725" s="170">
        <v>32796592709.978012</v>
      </c>
      <c r="BE725" s="170">
        <v>36371454657.064583</v>
      </c>
      <c r="BF725" s="170">
        <v>34843831198.060226</v>
      </c>
      <c r="BG725" s="170">
        <v>32265387689.396198</v>
      </c>
    </row>
    <row r="726" spans="1:59" x14ac:dyDescent="0.3">
      <c r="A726" s="170" t="s">
        <v>286</v>
      </c>
      <c r="B726" s="170" t="s">
        <v>287</v>
      </c>
      <c r="C726" s="170" t="s">
        <v>1730</v>
      </c>
      <c r="D726" s="170" t="s">
        <v>1731</v>
      </c>
      <c r="AJ726" s="170">
        <v>0.19999999999964757</v>
      </c>
      <c r="AK726" s="170">
        <v>-42.999999999999815</v>
      </c>
      <c r="AL726" s="170">
        <v>-20.600000000000065</v>
      </c>
      <c r="AM726" s="170">
        <v>-11.4</v>
      </c>
      <c r="AN726" s="170">
        <v>-31.4</v>
      </c>
      <c r="AO726" s="170">
        <v>10.800000000000054</v>
      </c>
      <c r="AP726" s="170">
        <v>26.500000000000099</v>
      </c>
      <c r="AQ726" s="170">
        <v>-1.9000000000000625</v>
      </c>
      <c r="AR726" s="170">
        <v>-0.19999999999991758</v>
      </c>
      <c r="AS726" s="170">
        <v>13.399999999999949</v>
      </c>
      <c r="AT726" s="170">
        <v>12.776886035312998</v>
      </c>
      <c r="AU726" s="170">
        <v>10.204953031596915</v>
      </c>
      <c r="AV726" s="170">
        <v>13.400490765853036</v>
      </c>
      <c r="AW726" s="170">
        <v>19.350613853267447</v>
      </c>
      <c r="AX726" s="170">
        <v>-1.1002223346088158</v>
      </c>
      <c r="AY726" s="170">
        <v>21.588257785303554</v>
      </c>
      <c r="AZ726" s="170">
        <v>7.3258075079408798</v>
      </c>
      <c r="BA726" s="170">
        <v>16.500233205726246</v>
      </c>
      <c r="BB726" s="170">
        <v>-9.1225764944084489</v>
      </c>
      <c r="BC726" s="170">
        <v>12.225394110761584</v>
      </c>
      <c r="BD726" s="170">
        <v>18.500002623745587</v>
      </c>
      <c r="BE726" s="170">
        <v>10.90010166208198</v>
      </c>
      <c r="BF726" s="170">
        <v>-4.2000614861513128</v>
      </c>
      <c r="BG726" s="170">
        <v>-7.4000000000217341</v>
      </c>
    </row>
    <row r="727" spans="1:59" x14ac:dyDescent="0.3">
      <c r="A727" s="170" t="s">
        <v>286</v>
      </c>
      <c r="B727" s="170" t="s">
        <v>287</v>
      </c>
      <c r="C727" s="170" t="s">
        <v>1732</v>
      </c>
      <c r="D727" s="170" t="s">
        <v>1733</v>
      </c>
      <c r="AI727" s="170">
        <v>14525270882125</v>
      </c>
      <c r="AJ727" s="170">
        <v>14554321423889.199</v>
      </c>
      <c r="AK727" s="170">
        <v>8295963211616.8701</v>
      </c>
      <c r="AL727" s="170">
        <v>6586994790023.79</v>
      </c>
      <c r="AM727" s="170">
        <v>5836077383961.0801</v>
      </c>
      <c r="AN727" s="170">
        <v>4003549085397.2998</v>
      </c>
      <c r="AO727" s="170">
        <v>4435932386620.21</v>
      </c>
      <c r="AP727" s="170">
        <v>5611454469074.5703</v>
      </c>
      <c r="AQ727" s="170">
        <v>5504836834162.1504</v>
      </c>
      <c r="AR727" s="170">
        <v>5493827160493.8301</v>
      </c>
      <c r="AS727" s="170">
        <v>6230000000000</v>
      </c>
      <c r="AT727" s="170">
        <v>7026000000000</v>
      </c>
      <c r="AU727" s="170">
        <v>7743000000000</v>
      </c>
      <c r="AV727" s="170">
        <v>8780600000000</v>
      </c>
      <c r="AW727" s="170">
        <v>10479700000000</v>
      </c>
      <c r="AX727" s="170">
        <v>10364400000000</v>
      </c>
      <c r="AY727" s="170">
        <v>12601893389900.002</v>
      </c>
      <c r="AZ727" s="170">
        <v>13525083842000</v>
      </c>
      <c r="BA727" s="170">
        <v>15756754217200</v>
      </c>
      <c r="BB727" s="170">
        <v>14319332260700</v>
      </c>
      <c r="BC727" s="170">
        <v>16069927063600</v>
      </c>
      <c r="BD727" s="170">
        <v>19042863992000</v>
      </c>
      <c r="BE727" s="170">
        <v>21118555526500</v>
      </c>
      <c r="BF727" s="170">
        <v>20231563209399.996</v>
      </c>
      <c r="BG727" s="170">
        <v>18734427531900</v>
      </c>
    </row>
    <row r="728" spans="1:59" x14ac:dyDescent="0.3">
      <c r="A728" s="170" t="s">
        <v>286</v>
      </c>
      <c r="B728" s="170" t="s">
        <v>287</v>
      </c>
      <c r="C728" s="170" t="s">
        <v>1734</v>
      </c>
      <c r="D728" s="170" t="s">
        <v>1735</v>
      </c>
      <c r="AI728" s="170">
        <v>43.648960739030024</v>
      </c>
      <c r="AJ728" s="170">
        <v>33.40987370838117</v>
      </c>
      <c r="AK728" s="170">
        <v>57.836668469442941</v>
      </c>
      <c r="AL728" s="170">
        <v>83.366824990865908</v>
      </c>
      <c r="AM728" s="170">
        <v>84.104601757974962</v>
      </c>
      <c r="AN728" s="170">
        <v>54.053537568388151</v>
      </c>
      <c r="AO728" s="170">
        <v>50.424887092940338</v>
      </c>
      <c r="AP728" s="170">
        <v>65.656335180782605</v>
      </c>
      <c r="AQ728" s="170">
        <v>63.906616302156309</v>
      </c>
      <c r="AR728" s="170">
        <v>61.631769351054963</v>
      </c>
      <c r="AS728" s="170">
        <v>72.398344610129399</v>
      </c>
      <c r="AT728" s="170">
        <v>70.297323736985533</v>
      </c>
      <c r="AU728" s="170">
        <v>67.374542338254599</v>
      </c>
      <c r="AV728" s="170">
        <v>68.985472366866503</v>
      </c>
      <c r="AW728" s="170">
        <v>74.250177029032756</v>
      </c>
      <c r="AX728" s="170">
        <v>59.086542968719982</v>
      </c>
      <c r="AY728" s="170">
        <v>64.233792120302283</v>
      </c>
      <c r="AZ728" s="170">
        <v>67.210825263751573</v>
      </c>
      <c r="BA728" s="170">
        <v>68.661723327077112</v>
      </c>
      <c r="BB728" s="170">
        <v>61.780588494654474</v>
      </c>
      <c r="BC728" s="170">
        <v>66.895615837194583</v>
      </c>
      <c r="BD728" s="170">
        <v>82.207898365076858</v>
      </c>
      <c r="BE728" s="170">
        <v>76.726836998956358</v>
      </c>
      <c r="BF728" s="170">
        <v>63.526190524975156</v>
      </c>
      <c r="BG728" s="170">
        <v>57.928513575920526</v>
      </c>
    </row>
    <row r="729" spans="1:59" x14ac:dyDescent="0.3">
      <c r="A729" s="170" t="s">
        <v>286</v>
      </c>
      <c r="B729" s="170" t="s">
        <v>287</v>
      </c>
      <c r="C729" s="170" t="s">
        <v>1736</v>
      </c>
      <c r="D729" s="170" t="s">
        <v>1737</v>
      </c>
      <c r="AI729" s="170">
        <v>401145472.47380859</v>
      </c>
      <c r="AJ729" s="170">
        <v>613549591.79118192</v>
      </c>
      <c r="AK729" s="170">
        <v>246724949.32139316</v>
      </c>
      <c r="AL729" s="170">
        <v>-2560888789.4262781</v>
      </c>
      <c r="AM729" s="170">
        <v>-1916422767.7906029</v>
      </c>
      <c r="AN729" s="170">
        <v>-613148561.62340939</v>
      </c>
      <c r="AO729" s="170">
        <v>-601330769.23076928</v>
      </c>
      <c r="AP729" s="170">
        <v>-818949314.43537211</v>
      </c>
      <c r="AQ729" s="170">
        <v>-739102063.82240725</v>
      </c>
      <c r="AR729" s="170">
        <v>-294772458.33249766</v>
      </c>
      <c r="AS729" s="170">
        <v>-405990263.72232383</v>
      </c>
      <c r="AT729" s="170">
        <v>-438561151.07913667</v>
      </c>
      <c r="AU729" s="170">
        <v>-546875706.69104159</v>
      </c>
      <c r="AV729" s="170">
        <v>-682552427.25120175</v>
      </c>
      <c r="AW729" s="170">
        <v>-1472694465.1981385</v>
      </c>
      <c r="AX729" s="170">
        <v>214874037.75617275</v>
      </c>
      <c r="AY729" s="170">
        <v>-1542224755.9667406</v>
      </c>
      <c r="AZ729" s="170">
        <v>-2837780895.5060062</v>
      </c>
      <c r="BA729" s="170">
        <v>-4692478810.7082205</v>
      </c>
      <c r="BB729" s="170">
        <v>-5536386541.2753916</v>
      </c>
      <c r="BC729" s="170">
        <v>-7538702237.0245523</v>
      </c>
      <c r="BD729" s="170">
        <v>-644509817.43719053</v>
      </c>
      <c r="BE729" s="170">
        <v>2935204331.3278675</v>
      </c>
      <c r="BF729" s="170">
        <v>-2378217921.57198</v>
      </c>
      <c r="BG729" s="170">
        <v>-551109498.36428177</v>
      </c>
    </row>
    <row r="730" spans="1:59" x14ac:dyDescent="0.3">
      <c r="A730" s="170" t="s">
        <v>286</v>
      </c>
      <c r="B730" s="170" t="s">
        <v>287</v>
      </c>
      <c r="C730" s="170" t="s">
        <v>1738</v>
      </c>
      <c r="D730" s="170" t="s">
        <v>1739</v>
      </c>
      <c r="AI730" s="170">
        <v>100000</v>
      </c>
      <c r="AJ730" s="170">
        <v>300000</v>
      </c>
      <c r="AK730" s="170">
        <v>1340000</v>
      </c>
      <c r="AL730" s="170">
        <v>-154990000</v>
      </c>
      <c r="AM730" s="170">
        <v>-2283700000</v>
      </c>
      <c r="AN730" s="170">
        <v>-5327400000</v>
      </c>
      <c r="AO730" s="170">
        <v>-7817300000</v>
      </c>
      <c r="AP730" s="170">
        <v>-21263200000</v>
      </c>
      <c r="AQ730" s="170">
        <v>-34093300000</v>
      </c>
      <c r="AR730" s="170">
        <v>-73485300000</v>
      </c>
      <c r="AS730" s="170">
        <v>-291142000000</v>
      </c>
      <c r="AT730" s="170">
        <v>-609600000000</v>
      </c>
      <c r="AU730" s="170">
        <v>-979409000000</v>
      </c>
      <c r="AV730" s="170">
        <v>-1400100000000</v>
      </c>
      <c r="AW730" s="170">
        <v>-3181400000000</v>
      </c>
      <c r="AX730" s="170">
        <v>462800000000</v>
      </c>
      <c r="AY730" s="170">
        <v>-3307400000000.0078</v>
      </c>
      <c r="AZ730" s="170">
        <v>-6090100000000.0078</v>
      </c>
      <c r="BA730" s="170">
        <v>-10025000000000.016</v>
      </c>
      <c r="BB730" s="170">
        <v>-15463400000000</v>
      </c>
      <c r="BC730" s="170">
        <v>-22454100000000</v>
      </c>
      <c r="BD730" s="170">
        <v>-3206199999999.9687</v>
      </c>
      <c r="BE730" s="170">
        <v>24470499999999.937</v>
      </c>
      <c r="BF730" s="170">
        <v>-21118700000000.062</v>
      </c>
      <c r="BG730" s="170">
        <v>-5634600000000</v>
      </c>
    </row>
    <row r="731" spans="1:59" x14ac:dyDescent="0.3">
      <c r="A731" s="170" t="s">
        <v>286</v>
      </c>
      <c r="B731" s="170" t="s">
        <v>287</v>
      </c>
      <c r="C731" s="170" t="s">
        <v>1740</v>
      </c>
      <c r="D731" s="170" t="s">
        <v>1741</v>
      </c>
      <c r="AI731" s="170">
        <v>-5036617933055.0596</v>
      </c>
      <c r="AJ731" s="170">
        <v>-5170043657259.0303</v>
      </c>
      <c r="AK731" s="170">
        <v>-2102339885640.95</v>
      </c>
      <c r="AL731" s="170">
        <v>-1780743089066.48</v>
      </c>
      <c r="AM731" s="170">
        <v>-1087500703415.26</v>
      </c>
      <c r="AN731" s="170">
        <v>-299659274571.56</v>
      </c>
      <c r="AO731" s="170">
        <v>-443139170550.06</v>
      </c>
      <c r="AP731" s="170">
        <v>-265104352756.64099</v>
      </c>
      <c r="AQ731" s="170">
        <v>-602233777498.60999</v>
      </c>
      <c r="AR731" s="170">
        <v>-248041889863.84</v>
      </c>
      <c r="AS731" s="170">
        <v>-318000000000</v>
      </c>
      <c r="AT731" s="170">
        <v>-340000000000</v>
      </c>
      <c r="AU731" s="170">
        <v>-495000000000</v>
      </c>
      <c r="AV731" s="170">
        <v>-909800000000</v>
      </c>
      <c r="AW731" s="170">
        <v>-1546300000000</v>
      </c>
      <c r="AX731" s="170">
        <v>-1672200000000</v>
      </c>
      <c r="AY731" s="170">
        <v>-3199326362506.6001</v>
      </c>
      <c r="AZ731" s="170">
        <v>-3595918551431.0098</v>
      </c>
      <c r="BA731" s="170">
        <v>-5619067452567.9805</v>
      </c>
      <c r="BB731" s="170">
        <v>-4975653448977.5303</v>
      </c>
      <c r="BC731" s="170">
        <v>-6009662573661.5898</v>
      </c>
      <c r="BD731" s="170">
        <v>-5924268549158.9199</v>
      </c>
      <c r="BE731" s="170">
        <v>-6732102660733.4902</v>
      </c>
    </row>
    <row r="732" spans="1:59" x14ac:dyDescent="0.3">
      <c r="A732" s="170" t="s">
        <v>286</v>
      </c>
      <c r="B732" s="170" t="s">
        <v>287</v>
      </c>
      <c r="C732" s="170" t="s">
        <v>1742</v>
      </c>
      <c r="D732" s="170" t="s">
        <v>1743</v>
      </c>
      <c r="AI732" s="170">
        <v>2.3094688221709005</v>
      </c>
      <c r="AJ732" s="170">
        <v>3.4443168771526977</v>
      </c>
      <c r="AK732" s="170">
        <v>1.4494321254732287</v>
      </c>
      <c r="AL732" s="170">
        <v>-15.729915154467584</v>
      </c>
      <c r="AM732" s="170">
        <v>-12.834678416473711</v>
      </c>
      <c r="AN732" s="170">
        <v>-4.3882091487332238</v>
      </c>
      <c r="AO732" s="170">
        <v>-4.0749231648172017</v>
      </c>
      <c r="AP732" s="170">
        <v>-5.7964709002887167</v>
      </c>
      <c r="AQ732" s="170">
        <v>-4.8554811709164749</v>
      </c>
      <c r="AR732" s="170">
        <v>-2.4284121976678814</v>
      </c>
      <c r="AS732" s="170">
        <v>-3.1875232652346228</v>
      </c>
      <c r="AT732" s="170">
        <v>-3.5497170009083923</v>
      </c>
      <c r="AU732" s="170">
        <v>-3.7470263942184459</v>
      </c>
      <c r="AV732" s="170">
        <v>-3.8290924605084675</v>
      </c>
      <c r="AW732" s="170">
        <v>-6.3638436703619394</v>
      </c>
      <c r="AX732" s="170">
        <v>0.71126575488995214</v>
      </c>
      <c r="AY732" s="170">
        <v>-4.1724803512180451</v>
      </c>
      <c r="AZ732" s="170">
        <v>-6.2677725484303641</v>
      </c>
      <c r="BA732" s="170">
        <v>-7.7239681086795171</v>
      </c>
      <c r="BB732" s="170">
        <v>-11.250838534307512</v>
      </c>
      <c r="BC732" s="170">
        <v>-13.651892281006175</v>
      </c>
      <c r="BD732" s="170">
        <v>-1.0789557194715023</v>
      </c>
      <c r="BE732" s="170">
        <v>4.6139806224315461</v>
      </c>
      <c r="BF732" s="170">
        <v>-3.2534820331878764</v>
      </c>
      <c r="BG732" s="170">
        <v>-0.7238178675595458</v>
      </c>
    </row>
    <row r="733" spans="1:59" x14ac:dyDescent="0.3">
      <c r="A733" s="170" t="s">
        <v>286</v>
      </c>
      <c r="B733" s="170" t="s">
        <v>287</v>
      </c>
      <c r="C733" s="170" t="s">
        <v>1744</v>
      </c>
      <c r="D733" s="170" t="s">
        <v>1745</v>
      </c>
      <c r="AI733" s="170">
        <v>89.607390300230946</v>
      </c>
      <c r="AJ733" s="170">
        <v>70.264064293915041</v>
      </c>
      <c r="AK733" s="170">
        <v>117.12276906435912</v>
      </c>
      <c r="AL733" s="170">
        <v>151.00373482726422</v>
      </c>
      <c r="AM733" s="170">
        <v>155.37452509947622</v>
      </c>
      <c r="AN733" s="170">
        <v>103.71886598804309</v>
      </c>
      <c r="AO733" s="170">
        <v>96.774851021063483</v>
      </c>
      <c r="AP733" s="170">
        <v>125.51619946127647</v>
      </c>
      <c r="AQ733" s="170">
        <v>122.95775143339614</v>
      </c>
      <c r="AR733" s="170">
        <v>120.83512650444206</v>
      </c>
      <c r="AS733" s="170">
        <v>141.6091659550242</v>
      </c>
      <c r="AT733" s="170">
        <v>137.04493047306266</v>
      </c>
      <c r="AU733" s="170">
        <v>131.00205828229073</v>
      </c>
      <c r="AV733" s="170">
        <v>134.14185227322452</v>
      </c>
      <c r="AW733" s="170">
        <v>142.13651038770359</v>
      </c>
      <c r="AX733" s="170">
        <v>118.88435169232991</v>
      </c>
      <c r="AY733" s="170">
        <v>124.2951038893865</v>
      </c>
      <c r="AZ733" s="170">
        <v>128.1538779790728</v>
      </c>
      <c r="BA733" s="170">
        <v>129.59947854547471</v>
      </c>
      <c r="BB733" s="170">
        <v>112.31033845500144</v>
      </c>
      <c r="BC733" s="170">
        <v>120.139339393383</v>
      </c>
      <c r="BD733" s="170">
        <v>163.33684101068221</v>
      </c>
      <c r="BE733" s="170">
        <v>158.06765462034429</v>
      </c>
      <c r="BF733" s="170">
        <v>123.79889901676245</v>
      </c>
      <c r="BG733" s="170">
        <v>115.13320928428151</v>
      </c>
    </row>
    <row r="734" spans="1:59" x14ac:dyDescent="0.3">
      <c r="A734" s="170" t="s">
        <v>286</v>
      </c>
      <c r="B734" s="170" t="s">
        <v>287</v>
      </c>
      <c r="C734" s="170" t="s">
        <v>1746</v>
      </c>
      <c r="D734" s="170" t="s">
        <v>1747</v>
      </c>
      <c r="AI734" s="170">
        <v>3985781414.4997621</v>
      </c>
      <c r="AJ734" s="170">
        <v>3588447045.8560257</v>
      </c>
      <c r="AK734" s="170">
        <v>3819817760.16539</v>
      </c>
      <c r="AL734" s="170">
        <v>2792870714.7346525</v>
      </c>
      <c r="AM734" s="170">
        <v>2028956066.0174804</v>
      </c>
      <c r="AN734" s="170">
        <v>2203025725.0715179</v>
      </c>
      <c r="AO734" s="170">
        <v>2228061538.4615383</v>
      </c>
      <c r="AP734" s="170">
        <v>1895732552.7653675</v>
      </c>
      <c r="AQ734" s="170">
        <v>1836051855.705862</v>
      </c>
      <c r="AR734" s="170">
        <v>1541656270.683327</v>
      </c>
      <c r="AS734" s="170">
        <v>1540755515.8197567</v>
      </c>
      <c r="AT734" s="170">
        <v>1278776978.4172661</v>
      </c>
      <c r="AU734" s="170">
        <v>1478237126.5670047</v>
      </c>
      <c r="AV734" s="170">
        <v>1539338293.1850543</v>
      </c>
      <c r="AW734" s="170">
        <v>2048088700.5163274</v>
      </c>
      <c r="AX734" s="170">
        <v>2573474106.4712925</v>
      </c>
      <c r="AY734" s="170">
        <v>3170854013.1370277</v>
      </c>
      <c r="AZ734" s="170">
        <v>3759322294.9973445</v>
      </c>
      <c r="BA734" s="170">
        <v>5264937821.7302723</v>
      </c>
      <c r="BB734" s="170">
        <v>4119798534.1611605</v>
      </c>
      <c r="BC734" s="170">
        <v>5095970804.1940432</v>
      </c>
      <c r="BD734" s="170">
        <v>4950475445.0946159</v>
      </c>
      <c r="BE734" s="170">
        <v>5445622384.5263891</v>
      </c>
      <c r="BF734" s="170">
        <v>5188449054.7775469</v>
      </c>
      <c r="BG734" s="170">
        <v>5934584478.1974745</v>
      </c>
    </row>
    <row r="735" spans="1:59" x14ac:dyDescent="0.3">
      <c r="A735" s="170" t="s">
        <v>286</v>
      </c>
      <c r="B735" s="170" t="s">
        <v>287</v>
      </c>
      <c r="C735" s="170" t="s">
        <v>1748</v>
      </c>
      <c r="D735" s="170" t="s">
        <v>1749</v>
      </c>
      <c r="AI735" s="170">
        <v>993600</v>
      </c>
      <c r="AJ735" s="170">
        <v>1754600</v>
      </c>
      <c r="AK735" s="170">
        <v>20746000</v>
      </c>
      <c r="AL735" s="170">
        <v>169030000</v>
      </c>
      <c r="AM735" s="170">
        <v>2417800000</v>
      </c>
      <c r="AN735" s="170">
        <v>19141200000</v>
      </c>
      <c r="AO735" s="170">
        <v>28964800000</v>
      </c>
      <c r="AP735" s="170">
        <v>49220800000</v>
      </c>
      <c r="AQ735" s="170">
        <v>84693400000</v>
      </c>
      <c r="AR735" s="170">
        <v>384327200000</v>
      </c>
      <c r="AS735" s="170">
        <v>1104900000000</v>
      </c>
      <c r="AT735" s="170">
        <v>1777500000000</v>
      </c>
      <c r="AU735" s="170">
        <v>2647400000000</v>
      </c>
      <c r="AV735" s="170">
        <v>3157600000000</v>
      </c>
      <c r="AW735" s="170">
        <v>4424400000000</v>
      </c>
      <c r="AX735" s="170">
        <v>5542800000000</v>
      </c>
      <c r="AY735" s="170">
        <v>6800099999999.999</v>
      </c>
      <c r="AZ735" s="170">
        <v>8067800000000</v>
      </c>
      <c r="BA735" s="170">
        <v>11248000000000</v>
      </c>
      <c r="BB735" s="170">
        <v>11506800000000.002</v>
      </c>
      <c r="BC735" s="170">
        <v>15178400000000.002</v>
      </c>
      <c r="BD735" s="170">
        <v>24626800000000</v>
      </c>
      <c r="BE735" s="170">
        <v>45399600000000</v>
      </c>
      <c r="BF735" s="170">
        <v>46073699999999.992</v>
      </c>
      <c r="BG735" s="170">
        <v>60675800000000</v>
      </c>
    </row>
    <row r="736" spans="1:59" x14ac:dyDescent="0.3">
      <c r="A736" s="170" t="s">
        <v>286</v>
      </c>
      <c r="B736" s="170" t="s">
        <v>287</v>
      </c>
      <c r="C736" s="170" t="s">
        <v>1750</v>
      </c>
      <c r="D736" s="170" t="s">
        <v>1751</v>
      </c>
      <c r="AI736" s="170">
        <v>2802037921.7247305</v>
      </c>
      <c r="AJ736" s="170">
        <v>2699815427.1729217</v>
      </c>
      <c r="AK736" s="170">
        <v>2479227292.975698</v>
      </c>
      <c r="AL736" s="170">
        <v>2518504244.7330484</v>
      </c>
      <c r="AM736" s="170">
        <v>2118028773.601819</v>
      </c>
      <c r="AN736" s="170">
        <v>2066378156.9361658</v>
      </c>
      <c r="AO736" s="170">
        <v>2097546320.8164639</v>
      </c>
      <c r="AP736" s="170">
        <v>1983104727.1703489</v>
      </c>
      <c r="AQ736" s="170">
        <v>1953540484.6191423</v>
      </c>
      <c r="AR736" s="170">
        <v>1813491079.4282658</v>
      </c>
      <c r="AS736" s="170">
        <v>1975813752.2268593</v>
      </c>
      <c r="AT736" s="170">
        <v>2003888940.8502297</v>
      </c>
      <c r="AU736" s="170">
        <v>2061827546.6717069</v>
      </c>
      <c r="AV736" s="170">
        <v>2217939901.246243</v>
      </c>
      <c r="AW736" s="170">
        <v>2511745856.0755243</v>
      </c>
      <c r="AX736" s="170">
        <v>2573474106.4712925</v>
      </c>
      <c r="AY736" s="170">
        <v>2726398811.818913</v>
      </c>
      <c r="AZ736" s="170">
        <v>2857409839.2638454</v>
      </c>
      <c r="BA736" s="170">
        <v>3103335049.3115482</v>
      </c>
      <c r="BB736" s="170">
        <v>3112128485.9355426</v>
      </c>
      <c r="BC736" s="170">
        <v>3186207464.5862069</v>
      </c>
      <c r="BD736" s="170">
        <v>3398870118.7071033</v>
      </c>
      <c r="BE736" s="170">
        <v>3616238776.0013695</v>
      </c>
      <c r="BF736" s="170">
        <v>3464781207.2303019</v>
      </c>
      <c r="BG736" s="170">
        <v>3599686627.4206314</v>
      </c>
    </row>
    <row r="737" spans="1:59" x14ac:dyDescent="0.3">
      <c r="A737" s="170" t="s">
        <v>286</v>
      </c>
      <c r="B737" s="170" t="s">
        <v>287</v>
      </c>
      <c r="C737" s="170" t="s">
        <v>1752</v>
      </c>
      <c r="D737" s="170" t="s">
        <v>1753</v>
      </c>
      <c r="AJ737" s="170">
        <v>-3.6481481481481239</v>
      </c>
      <c r="AK737" s="170">
        <v>-8.1704894333539499</v>
      </c>
      <c r="AL737" s="170">
        <v>1.5842416654831197</v>
      </c>
      <c r="AM737" s="170">
        <v>-15.901322063234332</v>
      </c>
      <c r="AN737" s="170">
        <v>-2.4386173270827953</v>
      </c>
      <c r="AO737" s="170">
        <v>1.508347529501151</v>
      </c>
      <c r="AP737" s="170">
        <v>-5.4559745599119367</v>
      </c>
      <c r="AQ737" s="170">
        <v>-1.4908059138859073</v>
      </c>
      <c r="AR737" s="170">
        <v>-7.169004496888121</v>
      </c>
      <c r="AS737" s="170">
        <v>8.9508393308319114</v>
      </c>
      <c r="AT737" s="170">
        <v>1.4209430717712053</v>
      </c>
      <c r="AU737" s="170">
        <v>2.8913082277351378</v>
      </c>
      <c r="AV737" s="170">
        <v>7.5715524718126659</v>
      </c>
      <c r="AW737" s="170">
        <v>13.24679513021043</v>
      </c>
      <c r="AX737" s="170">
        <v>2.4575834472447582</v>
      </c>
      <c r="AY737" s="170">
        <v>5.9423448234071685</v>
      </c>
      <c r="AZ737" s="170">
        <v>4.8052774552644735</v>
      </c>
      <c r="BA737" s="170">
        <v>8.6065781208011884</v>
      </c>
      <c r="BB737" s="170">
        <v>0.28335440692892178</v>
      </c>
      <c r="BC737" s="170">
        <v>2.3803316278696371</v>
      </c>
      <c r="BD737" s="170">
        <v>6.67447604980471</v>
      </c>
      <c r="BE737" s="170">
        <v>6.3953210832590202</v>
      </c>
      <c r="BF737" s="170">
        <v>-4.1882623950662037</v>
      </c>
      <c r="BG737" s="170">
        <v>3.8936201774821768</v>
      </c>
    </row>
    <row r="738" spans="1:59" x14ac:dyDescent="0.3">
      <c r="A738" s="170" t="s">
        <v>286</v>
      </c>
      <c r="B738" s="170" t="s">
        <v>287</v>
      </c>
      <c r="C738" s="170" t="s">
        <v>1754</v>
      </c>
      <c r="D738" s="170" t="s">
        <v>1755</v>
      </c>
      <c r="AI738" s="170">
        <v>1566934988798.5701</v>
      </c>
      <c r="AJ738" s="170">
        <v>1509770879022.03</v>
      </c>
      <c r="AK738" s="170">
        <v>1386415208883.6799</v>
      </c>
      <c r="AL738" s="170">
        <v>1408379376279.4099</v>
      </c>
      <c r="AM738" s="170">
        <v>1184428435785.05</v>
      </c>
      <c r="AN738" s="170">
        <v>1155544758723.1001</v>
      </c>
      <c r="AO738" s="170">
        <v>1172974389543.5801</v>
      </c>
      <c r="AP738" s="170">
        <v>1108977205255.8</v>
      </c>
      <c r="AQ738" s="170">
        <v>1092444507496.2</v>
      </c>
      <c r="AR738" s="170">
        <v>1014127111627.79</v>
      </c>
      <c r="AS738" s="170">
        <v>1104900000000</v>
      </c>
      <c r="AT738" s="170">
        <v>1120600000000</v>
      </c>
      <c r="AU738" s="170">
        <v>1153000000000</v>
      </c>
      <c r="AV738" s="170">
        <v>1240300000000</v>
      </c>
      <c r="AW738" s="170">
        <v>1404600000000</v>
      </c>
      <c r="AX738" s="170">
        <v>1439119217100</v>
      </c>
      <c r="AY738" s="170">
        <v>1524636643399.9995</v>
      </c>
      <c r="AZ738" s="170">
        <v>1597899664300.0005</v>
      </c>
      <c r="BA738" s="170">
        <v>1735424147200</v>
      </c>
      <c r="BB738" s="170">
        <v>1740341548000</v>
      </c>
      <c r="BC738" s="170">
        <v>1781767448300</v>
      </c>
      <c r="BD738" s="170">
        <v>1900691089900</v>
      </c>
      <c r="BE738" s="170">
        <v>2022246387900.0002</v>
      </c>
      <c r="BF738" s="170">
        <v>1937549402900</v>
      </c>
      <c r="BG738" s="170">
        <v>2012990217400</v>
      </c>
    </row>
    <row r="739" spans="1:59" x14ac:dyDescent="0.3">
      <c r="A739" s="170" t="s">
        <v>286</v>
      </c>
      <c r="B739" s="170" t="s">
        <v>287</v>
      </c>
      <c r="C739" s="170" t="s">
        <v>1756</v>
      </c>
      <c r="D739" s="170" t="s">
        <v>1757</v>
      </c>
      <c r="AI739" s="170">
        <v>23.545023696682467</v>
      </c>
      <c r="AJ739" s="170">
        <v>20.988038277511961</v>
      </c>
      <c r="AK739" s="170">
        <v>23.572321327121916</v>
      </c>
      <c r="AL739" s="170">
        <v>18.288341898836894</v>
      </c>
      <c r="AM739" s="170">
        <v>14.999503697453967</v>
      </c>
      <c r="AN739" s="170">
        <v>17.460440533777994</v>
      </c>
      <c r="AO739" s="170">
        <v>17.025308606054619</v>
      </c>
      <c r="AP739" s="170">
        <v>15.377838152289986</v>
      </c>
      <c r="AQ739" s="170">
        <v>13.87224290208316</v>
      </c>
      <c r="AR739" s="170">
        <v>14.642102135511657</v>
      </c>
      <c r="AS739" s="170">
        <v>14.153227355989086</v>
      </c>
      <c r="AT739" s="170">
        <v>11.874937368473795</v>
      </c>
      <c r="AU739" s="170">
        <v>11.775276101180019</v>
      </c>
      <c r="AV739" s="170">
        <v>10.204042062266113</v>
      </c>
      <c r="AW739" s="170">
        <v>10.328743714369756</v>
      </c>
      <c r="AX739" s="170">
        <v>9.9069857225586428</v>
      </c>
      <c r="AY739" s="170">
        <v>9.9040198077483232</v>
      </c>
      <c r="AZ739" s="170">
        <v>9.6748739644942034</v>
      </c>
      <c r="BA739" s="170">
        <v>10.138110118551353</v>
      </c>
      <c r="BB739" s="170">
        <v>9.7401673980172276</v>
      </c>
      <c r="BC739" s="170">
        <v>10.569386493156333</v>
      </c>
      <c r="BD739" s="170">
        <v>9.436940363279362</v>
      </c>
      <c r="BE739" s="170">
        <v>9.8048451479518821</v>
      </c>
      <c r="BF739" s="170">
        <v>8.0897658370303809</v>
      </c>
      <c r="BG739" s="170">
        <v>8.866813521862122</v>
      </c>
    </row>
    <row r="740" spans="1:59" x14ac:dyDescent="0.3">
      <c r="A740" s="170" t="s">
        <v>286</v>
      </c>
      <c r="B740" s="170" t="s">
        <v>287</v>
      </c>
      <c r="C740" s="170" t="s">
        <v>1758</v>
      </c>
      <c r="D740" s="170" t="s">
        <v>1759</v>
      </c>
      <c r="AI740" s="170">
        <v>6630132369.0471077</v>
      </c>
      <c r="AJ740" s="170">
        <v>7209207703.5463877</v>
      </c>
      <c r="AK740" s="170">
        <v>6569070187.991744</v>
      </c>
      <c r="AL740" s="170">
        <v>4582138712.7149849</v>
      </c>
      <c r="AM740" s="170">
        <v>4033659989.4640675</v>
      </c>
      <c r="AN740" s="170">
        <v>3909055144.4775691</v>
      </c>
      <c r="AO740" s="170">
        <v>4361807692.3076925</v>
      </c>
      <c r="AP740" s="170">
        <v>4294927592.0505319</v>
      </c>
      <c r="AQ740" s="170">
        <v>4486997051.6822758</v>
      </c>
      <c r="AR740" s="170">
        <v>3422616979.8832712</v>
      </c>
      <c r="AS740" s="170">
        <v>3444492894.9464936</v>
      </c>
      <c r="AT740" s="170">
        <v>3286330935.2517986</v>
      </c>
      <c r="AU740" s="170">
        <v>3790069556.5456133</v>
      </c>
      <c r="AV740" s="170">
        <v>4751103096.5679321</v>
      </c>
      <c r="AW740" s="170">
        <v>6606988609.6938429</v>
      </c>
      <c r="AX740" s="170">
        <v>7655885821.4706888</v>
      </c>
      <c r="AY740" s="170">
        <v>9240385529.1438713</v>
      </c>
      <c r="AZ740" s="170">
        <v>11276801969.4342</v>
      </c>
      <c r="BA740" s="170">
        <v>15907573379.953873</v>
      </c>
      <c r="BB740" s="170">
        <v>11745944181.720823</v>
      </c>
      <c r="BC740" s="170">
        <v>13266062561.482082</v>
      </c>
      <c r="BD740" s="170">
        <v>16752732306.921999</v>
      </c>
      <c r="BE740" s="170">
        <v>16621337458.320679</v>
      </c>
      <c r="BF740" s="170">
        <v>16873098441.704033</v>
      </c>
      <c r="BG740" s="170">
        <v>17630261433.705303</v>
      </c>
    </row>
    <row r="741" spans="1:59" x14ac:dyDescent="0.3">
      <c r="A741" s="170" t="s">
        <v>286</v>
      </c>
      <c r="B741" s="170" t="s">
        <v>287</v>
      </c>
      <c r="C741" s="170" t="s">
        <v>1760</v>
      </c>
      <c r="D741" s="170" t="s">
        <v>1761</v>
      </c>
      <c r="AI741" s="170">
        <v>1652800</v>
      </c>
      <c r="AJ741" s="170">
        <v>3525000</v>
      </c>
      <c r="AK741" s="170">
        <v>35677600</v>
      </c>
      <c r="AL741" s="170">
        <v>277320000</v>
      </c>
      <c r="AM741" s="170">
        <v>4806700000</v>
      </c>
      <c r="AN741" s="170">
        <v>33964200000</v>
      </c>
      <c r="AO741" s="170">
        <v>56703500000</v>
      </c>
      <c r="AP741" s="170">
        <v>111513500000</v>
      </c>
      <c r="AQ741" s="170">
        <v>206976200000</v>
      </c>
      <c r="AR741" s="170">
        <v>853241300000</v>
      </c>
      <c r="AS741" s="170">
        <v>2470100000000</v>
      </c>
      <c r="AT741" s="170">
        <v>4568000000000</v>
      </c>
      <c r="AU741" s="170">
        <v>6787700000000</v>
      </c>
      <c r="AV741" s="170">
        <v>9745800000000</v>
      </c>
      <c r="AW741" s="170">
        <v>14272800000000</v>
      </c>
      <c r="AX741" s="170">
        <v>16489400000000</v>
      </c>
      <c r="AY741" s="170">
        <v>19816600000000</v>
      </c>
      <c r="AZ741" s="170">
        <v>24200900000000.004</v>
      </c>
      <c r="BA741" s="170">
        <v>33984900000000.004</v>
      </c>
      <c r="BB741" s="170">
        <v>32807000000000</v>
      </c>
      <c r="BC741" s="170">
        <v>39513100000000</v>
      </c>
      <c r="BD741" s="170">
        <v>83338700000000</v>
      </c>
      <c r="BE741" s="170">
        <v>138570400000000</v>
      </c>
      <c r="BF741" s="170">
        <v>149834000000000</v>
      </c>
      <c r="BG741" s="170">
        <v>180253600000000</v>
      </c>
    </row>
    <row r="742" spans="1:59" x14ac:dyDescent="0.3">
      <c r="A742" s="170" t="s">
        <v>286</v>
      </c>
      <c r="B742" s="170" t="s">
        <v>287</v>
      </c>
      <c r="C742" s="170" t="s">
        <v>1762</v>
      </c>
      <c r="D742" s="170" t="s">
        <v>1763</v>
      </c>
      <c r="AI742" s="170">
        <v>4543422961.8505592</v>
      </c>
      <c r="AJ742" s="170">
        <v>4567280605.5724993</v>
      </c>
      <c r="AK742" s="170">
        <v>4172265443.7435241</v>
      </c>
      <c r="AL742" s="170">
        <v>3777385615.4328423</v>
      </c>
      <c r="AM742" s="170">
        <v>3150222067.2306442</v>
      </c>
      <c r="AN742" s="170">
        <v>2828915162.7848163</v>
      </c>
      <c r="AO742" s="170">
        <v>2962205947.0980363</v>
      </c>
      <c r="AP742" s="170">
        <v>3483383562.8699369</v>
      </c>
      <c r="AQ742" s="170">
        <v>3849583368.7756515</v>
      </c>
      <c r="AR742" s="170">
        <v>4184964400.5639448</v>
      </c>
      <c r="AS742" s="170">
        <v>4451969778.3336372</v>
      </c>
      <c r="AT742" s="170">
        <v>4774184470.4326382</v>
      </c>
      <c r="AU742" s="170">
        <v>5068260550.7216244</v>
      </c>
      <c r="AV742" s="170">
        <v>5593146812.850934</v>
      </c>
      <c r="AW742" s="170">
        <v>6692207885.9009523</v>
      </c>
      <c r="AX742" s="170">
        <v>7655885821.4706888</v>
      </c>
      <c r="AY742" s="170">
        <v>8697086293.1907043</v>
      </c>
      <c r="AZ742" s="170">
        <v>9418944455.5005207</v>
      </c>
      <c r="BA742" s="170">
        <v>10803529290.479511</v>
      </c>
      <c r="BB742" s="170">
        <v>10565851646.122435</v>
      </c>
      <c r="BC742" s="170">
        <v>11707042206.668123</v>
      </c>
      <c r="BD742" s="170">
        <v>12852773825.860176</v>
      </c>
      <c r="BE742" s="170">
        <v>13745752057.935024</v>
      </c>
      <c r="BF742" s="170">
        <v>13026847737.388252</v>
      </c>
      <c r="BG742" s="170">
        <v>13085398407.459511</v>
      </c>
    </row>
    <row r="743" spans="1:59" x14ac:dyDescent="0.3">
      <c r="A743" s="170" t="s">
        <v>286</v>
      </c>
      <c r="B743" s="170" t="s">
        <v>287</v>
      </c>
      <c r="C743" s="170" t="s">
        <v>1764</v>
      </c>
      <c r="D743" s="170" t="s">
        <v>1765</v>
      </c>
      <c r="AJ743" s="170">
        <v>0.52510285576015292</v>
      </c>
      <c r="AK743" s="170">
        <v>-8.6488043092211342</v>
      </c>
      <c r="AL743" s="170">
        <v>-9.464398505680407</v>
      </c>
      <c r="AM743" s="170">
        <v>-16.603111571131791</v>
      </c>
      <c r="AN743" s="170">
        <v>-10.199500149152612</v>
      </c>
      <c r="AO743" s="170">
        <v>4.7117278759963597</v>
      </c>
      <c r="AP743" s="170">
        <v>17.594239734832712</v>
      </c>
      <c r="AQ743" s="170">
        <v>10.512761494574121</v>
      </c>
      <c r="AR743" s="170">
        <v>8.7121384227862677</v>
      </c>
      <c r="AS743" s="170">
        <v>6.3801110884888885</v>
      </c>
      <c r="AT743" s="170">
        <v>7.2375759077952608</v>
      </c>
      <c r="AU743" s="170">
        <v>6.1597133941985476</v>
      </c>
      <c r="AV743" s="170">
        <v>10.356339356992521</v>
      </c>
      <c r="AW743" s="170">
        <v>19.650138103380257</v>
      </c>
      <c r="AX743" s="170">
        <v>14.4</v>
      </c>
      <c r="AY743" s="170">
        <v>13.6</v>
      </c>
      <c r="AZ743" s="170">
        <v>8.2999999997123979</v>
      </c>
      <c r="BA743" s="170">
        <v>14.700000000216733</v>
      </c>
      <c r="BB743" s="170">
        <v>-2.1999999996901778</v>
      </c>
      <c r="BC743" s="170">
        <v>10.800743742833973</v>
      </c>
      <c r="BD743" s="170">
        <v>9.786687354210315</v>
      </c>
      <c r="BE743" s="170">
        <v>6.9477471880672823</v>
      </c>
      <c r="BF743" s="170">
        <v>-5.2300108245570271</v>
      </c>
      <c r="BG743" s="170">
        <v>0.44946153706251835</v>
      </c>
    </row>
    <row r="744" spans="1:59" x14ac:dyDescent="0.3">
      <c r="A744" s="170" t="s">
        <v>286</v>
      </c>
      <c r="B744" s="170" t="s">
        <v>287</v>
      </c>
      <c r="C744" s="170" t="s">
        <v>1766</v>
      </c>
      <c r="D744" s="170" t="s">
        <v>1767</v>
      </c>
      <c r="AI744" s="170">
        <v>2470426465443.8599</v>
      </c>
      <c r="AJ744" s="170">
        <v>2483398745363.3599</v>
      </c>
      <c r="AK744" s="170">
        <v>2268614447659.23</v>
      </c>
      <c r="AL744" s="170">
        <v>2053903735775.3201</v>
      </c>
      <c r="AM744" s="170">
        <v>1712891806960.8999</v>
      </c>
      <c r="AN744" s="170">
        <v>1538185404555.1001</v>
      </c>
      <c r="AO744" s="170">
        <v>1610660515046.03</v>
      </c>
      <c r="AP744" s="170">
        <v>1894043987377.52</v>
      </c>
      <c r="AQ744" s="170">
        <v>2093160314372.8401</v>
      </c>
      <c r="AR744" s="170">
        <v>2275519338371.8301</v>
      </c>
      <c r="AS744" s="170">
        <v>2420700000000</v>
      </c>
      <c r="AT744" s="170">
        <v>2595900000000</v>
      </c>
      <c r="AU744" s="170">
        <v>2755800000000</v>
      </c>
      <c r="AV744" s="170">
        <v>3041200000000</v>
      </c>
      <c r="AW744" s="170">
        <v>3638800000000</v>
      </c>
      <c r="AX744" s="170">
        <v>4162787200000</v>
      </c>
      <c r="AY744" s="170">
        <v>4728926259200</v>
      </c>
      <c r="AZ744" s="170">
        <v>5121427138700</v>
      </c>
      <c r="BA744" s="170">
        <v>5874276928100</v>
      </c>
      <c r="BB744" s="170">
        <v>5745042835700</v>
      </c>
      <c r="BC744" s="170">
        <v>6365550190299.999</v>
      </c>
      <c r="BD744" s="170">
        <v>6988526685800</v>
      </c>
      <c r="BE744" s="170">
        <v>7474071852100</v>
      </c>
      <c r="BF744" s="170">
        <v>7083177085200</v>
      </c>
      <c r="BG744" s="170">
        <v>7115013241800</v>
      </c>
    </row>
    <row r="745" spans="1:59" x14ac:dyDescent="0.3">
      <c r="A745" s="170" t="s">
        <v>286</v>
      </c>
      <c r="B745" s="170" t="s">
        <v>287</v>
      </c>
      <c r="C745" s="170" t="s">
        <v>1768</v>
      </c>
      <c r="D745" s="170" t="s">
        <v>1769</v>
      </c>
      <c r="AI745" s="170">
        <v>39.165876777251185</v>
      </c>
      <c r="AJ745" s="170">
        <v>42.165071770334926</v>
      </c>
      <c r="AK745" s="170">
        <v>40.538120668105897</v>
      </c>
      <c r="AL745" s="170">
        <v>30.004868812550718</v>
      </c>
      <c r="AM745" s="170">
        <v>29.819718100153853</v>
      </c>
      <c r="AN745" s="170">
        <v>30.981855598256253</v>
      </c>
      <c r="AO745" s="170">
        <v>33.329924133548936</v>
      </c>
      <c r="AP745" s="170">
        <v>34.839672552973319</v>
      </c>
      <c r="AQ745" s="170">
        <v>33.901391623788214</v>
      </c>
      <c r="AR745" s="170">
        <v>32.506796971009969</v>
      </c>
      <c r="AS745" s="170">
        <v>31.640770107727977</v>
      </c>
      <c r="AT745" s="170">
        <v>30.517419915155159</v>
      </c>
      <c r="AU745" s="170">
        <v>30.190768902311554</v>
      </c>
      <c r="AV745" s="170">
        <v>31.494347963780434</v>
      </c>
      <c r="AW745" s="170">
        <v>33.319793257042008</v>
      </c>
      <c r="AX745" s="170">
        <v>29.472513959291064</v>
      </c>
      <c r="AY745" s="170">
        <v>28.86192834255753</v>
      </c>
      <c r="AZ745" s="170">
        <v>29.021623903335207</v>
      </c>
      <c r="BA745" s="170">
        <v>30.631459687762796</v>
      </c>
      <c r="BB745" s="170">
        <v>27.770159542770461</v>
      </c>
      <c r="BC745" s="170">
        <v>27.51470678350389</v>
      </c>
      <c r="BD745" s="170">
        <v>31.935222678270414</v>
      </c>
      <c r="BE745" s="170">
        <v>29.926724334349892</v>
      </c>
      <c r="BF745" s="170">
        <v>26.308327189385928</v>
      </c>
      <c r="BG745" s="170">
        <v>26.341227603827662</v>
      </c>
    </row>
    <row r="746" spans="1:59" x14ac:dyDescent="0.3">
      <c r="A746" s="170" t="s">
        <v>286</v>
      </c>
      <c r="B746" s="170" t="s">
        <v>287</v>
      </c>
      <c r="C746" s="170" t="s">
        <v>1770</v>
      </c>
      <c r="D746" s="170" t="s">
        <v>1771</v>
      </c>
      <c r="AI746" s="170">
        <v>7972766265.4169455</v>
      </c>
      <c r="AJ746" s="170">
        <v>8539383218.5496693</v>
      </c>
      <c r="AK746" s="170">
        <v>7742560331.2790327</v>
      </c>
      <c r="AL746" s="170">
        <v>5865474620.0299025</v>
      </c>
      <c r="AM746" s="170">
        <v>4866540664.2603073</v>
      </c>
      <c r="AN746" s="170">
        <v>4664390088.3943224</v>
      </c>
      <c r="AO746" s="170">
        <v>5049730769.2307692</v>
      </c>
      <c r="AP746" s="170">
        <v>5075804960.7148361</v>
      </c>
      <c r="AQ746" s="170">
        <v>5374126344.0860214</v>
      </c>
      <c r="AR746" s="170">
        <v>4127540464.1087871</v>
      </c>
      <c r="AS746" s="170">
        <v>4264165346.9320607</v>
      </c>
      <c r="AT746" s="170">
        <v>4010863309.3525181</v>
      </c>
      <c r="AU746" s="170">
        <v>4643431270.1258631</v>
      </c>
      <c r="AV746" s="170">
        <v>5836235192.7171001</v>
      </c>
      <c r="AW746" s="170">
        <v>8103939436.8635607</v>
      </c>
      <c r="AX746" s="170">
        <v>11431131663.741631</v>
      </c>
      <c r="AY746" s="170">
        <v>13752397806.510061</v>
      </c>
      <c r="AZ746" s="170">
        <v>16773432730.762897</v>
      </c>
      <c r="BA746" s="170">
        <v>23586575063.863354</v>
      </c>
      <c r="BB746" s="170">
        <v>18256105191.41589</v>
      </c>
      <c r="BC746" s="170">
        <v>20348932855.68959</v>
      </c>
      <c r="BD746" s="170">
        <v>22408586377.612995</v>
      </c>
      <c r="BE746" s="170">
        <v>23855430742.15023</v>
      </c>
      <c r="BF746" s="170">
        <v>26923241726.32988</v>
      </c>
      <c r="BG746" s="170">
        <v>28407862695.038509</v>
      </c>
    </row>
    <row r="747" spans="1:59" x14ac:dyDescent="0.3">
      <c r="A747" s="170" t="s">
        <v>286</v>
      </c>
      <c r="B747" s="170" t="s">
        <v>287</v>
      </c>
      <c r="C747" s="170" t="s">
        <v>1772</v>
      </c>
      <c r="D747" s="170" t="s">
        <v>1773</v>
      </c>
      <c r="AI747" s="170">
        <v>1987500</v>
      </c>
      <c r="AJ747" s="170">
        <v>4175400</v>
      </c>
      <c r="AK747" s="170">
        <v>42051000</v>
      </c>
      <c r="AL747" s="170">
        <v>354990000</v>
      </c>
      <c r="AM747" s="170">
        <v>5799200000</v>
      </c>
      <c r="AN747" s="170">
        <v>40527000000</v>
      </c>
      <c r="AO747" s="170">
        <v>65646500000</v>
      </c>
      <c r="AP747" s="170">
        <v>131788200000</v>
      </c>
      <c r="AQ747" s="170">
        <v>247897700000</v>
      </c>
      <c r="AR747" s="170">
        <v>1028975200000</v>
      </c>
      <c r="AS747" s="170">
        <v>3057900000000</v>
      </c>
      <c r="AT747" s="170">
        <v>5575100000000</v>
      </c>
      <c r="AU747" s="170">
        <v>8316000000000</v>
      </c>
      <c r="AV747" s="170">
        <v>11971700000000</v>
      </c>
      <c r="AW747" s="170">
        <v>17506600000000</v>
      </c>
      <c r="AX747" s="170">
        <v>24620600000000</v>
      </c>
      <c r="AY747" s="170">
        <v>29492900000000</v>
      </c>
      <c r="AZ747" s="170">
        <v>35997100000000</v>
      </c>
      <c r="BA747" s="170">
        <v>50390300000000.008</v>
      </c>
      <c r="BB747" s="170">
        <v>50990200000000</v>
      </c>
      <c r="BC747" s="170">
        <v>60609500000000.008</v>
      </c>
      <c r="BD747" s="170">
        <v>111474499999999.98</v>
      </c>
      <c r="BE747" s="170">
        <v>198880300000000</v>
      </c>
      <c r="BF747" s="170">
        <v>239079799999999.97</v>
      </c>
      <c r="BG747" s="170">
        <v>290444900000000</v>
      </c>
    </row>
    <row r="748" spans="1:59" x14ac:dyDescent="0.3">
      <c r="A748" s="170" t="s">
        <v>286</v>
      </c>
      <c r="B748" s="170" t="s">
        <v>287</v>
      </c>
      <c r="C748" s="170" t="s">
        <v>1774</v>
      </c>
      <c r="D748" s="170" t="s">
        <v>1775</v>
      </c>
      <c r="AI748" s="170">
        <v>7642623344.6831293</v>
      </c>
      <c r="AJ748" s="170">
        <v>7674709673.0920477</v>
      </c>
      <c r="AK748" s="170">
        <v>7030852802.9667959</v>
      </c>
      <c r="AL748" s="170">
        <v>6207330682.9129753</v>
      </c>
      <c r="AM748" s="170">
        <v>5129660109.6234236</v>
      </c>
      <c r="AN748" s="170">
        <v>4440176303.8245335</v>
      </c>
      <c r="AO748" s="170">
        <v>4589927511.4676723</v>
      </c>
      <c r="AP748" s="170">
        <v>5414472929.0489349</v>
      </c>
      <c r="AQ748" s="170">
        <v>6001491418.079114</v>
      </c>
      <c r="AR748" s="170">
        <v>6455844934.7890177</v>
      </c>
      <c r="AS748" s="170">
        <v>6831371466.3183908</v>
      </c>
      <c r="AT748" s="170">
        <v>7159259131.1800747</v>
      </c>
      <c r="AU748" s="170">
        <v>7658356837.1121941</v>
      </c>
      <c r="AV748" s="170">
        <v>8471490997.6867714</v>
      </c>
      <c r="AW748" s="170">
        <v>10066650863.097664</v>
      </c>
      <c r="AX748" s="170">
        <v>11431131663.741631</v>
      </c>
      <c r="AY748" s="170">
        <v>13047761750.824423</v>
      </c>
      <c r="AZ748" s="170">
        <v>14261231982.7614</v>
      </c>
      <c r="BA748" s="170">
        <v>16477875470.858097</v>
      </c>
      <c r="BB748" s="170">
        <v>16527928191.163359</v>
      </c>
      <c r="BC748" s="170">
        <v>18525177371.210159</v>
      </c>
      <c r="BD748" s="170">
        <v>19867049282.381325</v>
      </c>
      <c r="BE748" s="170">
        <v>20271769623.499058</v>
      </c>
      <c r="BF748" s="170">
        <v>19882445899.60006</v>
      </c>
      <c r="BG748" s="170">
        <v>19974274565.665985</v>
      </c>
    </row>
    <row r="749" spans="1:59" x14ac:dyDescent="0.3">
      <c r="A749" s="170" t="s">
        <v>286</v>
      </c>
      <c r="B749" s="170" t="s">
        <v>287</v>
      </c>
      <c r="C749" s="170" t="s">
        <v>1776</v>
      </c>
      <c r="D749" s="170" t="s">
        <v>1777</v>
      </c>
      <c r="AJ749" s="170">
        <v>0.41983396226427772</v>
      </c>
      <c r="AK749" s="170">
        <v>-8.3893319428440236</v>
      </c>
      <c r="AL749" s="170">
        <v>-11.712976265216653</v>
      </c>
      <c r="AM749" s="170">
        <v>-17.361256042892535</v>
      </c>
      <c r="AN749" s="170">
        <v>-13.441120679816464</v>
      </c>
      <c r="AO749" s="170">
        <v>3.3726410258563675</v>
      </c>
      <c r="AP749" s="170">
        <v>17.964236156697083</v>
      </c>
      <c r="AQ749" s="170">
        <v>10.841655258460975</v>
      </c>
      <c r="AR749" s="170">
        <v>7.5706767711304508</v>
      </c>
      <c r="AS749" s="170">
        <v>5.8168455922128715</v>
      </c>
      <c r="AT749" s="170">
        <v>4.7997340867541993</v>
      </c>
      <c r="AU749" s="170">
        <v>6.9713597005930978</v>
      </c>
      <c r="AV749" s="170">
        <v>10.617606072286307</v>
      </c>
      <c r="AW749" s="170">
        <v>18.829741610378477</v>
      </c>
      <c r="AX749" s="170">
        <v>13.55446631854376</v>
      </c>
      <c r="AY749" s="170">
        <v>14.142345085662654</v>
      </c>
      <c r="AZ749" s="170">
        <v>9.300217578392747</v>
      </c>
      <c r="BA749" s="170">
        <v>15.543141649866698</v>
      </c>
      <c r="BB749" s="170">
        <v>0.30375712205000127</v>
      </c>
      <c r="BC749" s="170">
        <v>12.084086746665719</v>
      </c>
      <c r="BD749" s="170">
        <v>7.2435037154168214</v>
      </c>
      <c r="BE749" s="170">
        <v>2.0371436913716678</v>
      </c>
      <c r="BF749" s="170">
        <v>-1.9205216472453088</v>
      </c>
      <c r="BG749" s="170">
        <v>0.46185799538764627</v>
      </c>
    </row>
    <row r="750" spans="1:59" x14ac:dyDescent="0.3">
      <c r="A750" s="170" t="s">
        <v>286</v>
      </c>
      <c r="B750" s="170" t="s">
        <v>287</v>
      </c>
      <c r="C750" s="170" t="s">
        <v>1778</v>
      </c>
      <c r="D750" s="170" t="s">
        <v>1779</v>
      </c>
      <c r="AI750" s="170">
        <v>3365771052832.3301</v>
      </c>
      <c r="AJ750" s="170">
        <v>3379901702804.1802</v>
      </c>
      <c r="AK750" s="170">
        <v>3096350529614.1001</v>
      </c>
      <c r="AL750" s="170">
        <v>2733675726992.4902</v>
      </c>
      <c r="AM750" s="170">
        <v>2259075284646.9199</v>
      </c>
      <c r="AN750" s="170">
        <v>1955430249389.6201</v>
      </c>
      <c r="AO750" s="170">
        <v>2021379892212.54</v>
      </c>
      <c r="AP750" s="170">
        <v>2384505349673.5898</v>
      </c>
      <c r="AQ750" s="170">
        <v>2643025199304.7598</v>
      </c>
      <c r="AR750" s="170">
        <v>2843120094123.6499</v>
      </c>
      <c r="AS750" s="170">
        <v>3008500000000</v>
      </c>
      <c r="AT750" s="170">
        <v>3152900000000</v>
      </c>
      <c r="AU750" s="170">
        <v>3372700000000</v>
      </c>
      <c r="AV750" s="170">
        <v>3730800000000</v>
      </c>
      <c r="AW750" s="170">
        <v>4433300000000</v>
      </c>
      <c r="AX750" s="170">
        <v>5034210155300</v>
      </c>
      <c r="AY750" s="170">
        <v>5746165527800</v>
      </c>
      <c r="AZ750" s="170">
        <v>6280571424300</v>
      </c>
      <c r="BA750" s="170">
        <v>7256769537200</v>
      </c>
      <c r="BB750" s="170">
        <v>7278812491500</v>
      </c>
      <c r="BC750" s="170">
        <v>8158390507100</v>
      </c>
      <c r="BD750" s="170">
        <v>8749343826600.001</v>
      </c>
      <c r="BE750" s="170">
        <v>8927580532400</v>
      </c>
      <c r="BF750" s="170">
        <v>8756124415700</v>
      </c>
      <c r="BG750" s="170">
        <v>8796565276400</v>
      </c>
    </row>
    <row r="751" spans="1:59" x14ac:dyDescent="0.3">
      <c r="A751" s="170" t="s">
        <v>286</v>
      </c>
      <c r="B751" s="170" t="s">
        <v>287</v>
      </c>
      <c r="C751" s="170" t="s">
        <v>1780</v>
      </c>
      <c r="D751" s="170" t="s">
        <v>1781</v>
      </c>
      <c r="AI751" s="170">
        <v>47.097156398104268</v>
      </c>
      <c r="AJ751" s="170">
        <v>49.944976076555022</v>
      </c>
      <c r="AK751" s="170">
        <v>47.779797750255653</v>
      </c>
      <c r="AL751" s="170">
        <v>38.408439275087908</v>
      </c>
      <c r="AM751" s="170">
        <v>35.976971561864111</v>
      </c>
      <c r="AN751" s="170">
        <v>36.96838617810905</v>
      </c>
      <c r="AO751" s="170">
        <v>38.586557525250122</v>
      </c>
      <c r="AP751" s="170">
        <v>41.174007939359441</v>
      </c>
      <c r="AQ751" s="170">
        <v>40.604074334809333</v>
      </c>
      <c r="AR751" s="170">
        <v>39.201909137080413</v>
      </c>
      <c r="AS751" s="170">
        <v>39.170199956447668</v>
      </c>
      <c r="AT751" s="170">
        <v>37.245548986204362</v>
      </c>
      <c r="AU751" s="170">
        <v>36.988440000533743</v>
      </c>
      <c r="AV751" s="170">
        <v>38.687525448705109</v>
      </c>
      <c r="AW751" s="170">
        <v>40.869086138230173</v>
      </c>
      <c r="AX751" s="170">
        <v>44.005905441442472</v>
      </c>
      <c r="AY751" s="170">
        <v>42.954995630643751</v>
      </c>
      <c r="AZ751" s="170">
        <v>43.167580454063597</v>
      </c>
      <c r="BA751" s="170">
        <v>45.418066350181221</v>
      </c>
      <c r="BB751" s="170">
        <v>43.161702963324124</v>
      </c>
      <c r="BC751" s="170">
        <v>42.205056570979735</v>
      </c>
      <c r="BD751" s="170">
        <v>42.716804803156933</v>
      </c>
      <c r="BE751" s="170">
        <v>42.951712007995987</v>
      </c>
      <c r="BF751" s="170">
        <v>41.978386766507931</v>
      </c>
      <c r="BG751" s="170">
        <v>42.443952394132296</v>
      </c>
    </row>
    <row r="752" spans="1:59" x14ac:dyDescent="0.3">
      <c r="A752" s="170" t="s">
        <v>286</v>
      </c>
      <c r="B752" s="170" t="s">
        <v>287</v>
      </c>
      <c r="C752" s="170" t="s">
        <v>1782</v>
      </c>
      <c r="D752" s="170" t="s">
        <v>1783</v>
      </c>
      <c r="BA752" s="170">
        <v>18.043873820013197</v>
      </c>
      <c r="BB752" s="170">
        <v>14.242183569823167</v>
      </c>
      <c r="BC752" s="170">
        <v>15.616719435267527</v>
      </c>
      <c r="BD752" s="170">
        <v>22.860845816672665</v>
      </c>
    </row>
    <row r="753" spans="1:59" x14ac:dyDescent="0.3">
      <c r="A753" s="170" t="s">
        <v>286</v>
      </c>
      <c r="B753" s="170" t="s">
        <v>287</v>
      </c>
      <c r="C753" s="170" t="s">
        <v>1784</v>
      </c>
      <c r="D753" s="170" t="s">
        <v>1785</v>
      </c>
      <c r="BA753" s="170">
        <v>18.958341339336624</v>
      </c>
      <c r="BB753" s="170">
        <v>23.841639150221621</v>
      </c>
      <c r="BC753" s="170">
        <v>21.216067661238565</v>
      </c>
      <c r="BD753" s="170">
        <v>14.765548725265781</v>
      </c>
    </row>
    <row r="754" spans="1:59" x14ac:dyDescent="0.3">
      <c r="A754" s="170" t="s">
        <v>286</v>
      </c>
      <c r="B754" s="170" t="s">
        <v>287</v>
      </c>
      <c r="C754" s="170" t="s">
        <v>1786</v>
      </c>
      <c r="D754" s="170" t="s">
        <v>1787</v>
      </c>
      <c r="BA754" s="170">
        <v>19.285424703443415</v>
      </c>
      <c r="BB754" s="170">
        <v>17.464296086621385</v>
      </c>
      <c r="BC754" s="170">
        <v>18.595611412838196</v>
      </c>
      <c r="BD754" s="170">
        <v>19.205994762700112</v>
      </c>
    </row>
    <row r="755" spans="1:59" x14ac:dyDescent="0.3">
      <c r="A755" s="170" t="s">
        <v>286</v>
      </c>
      <c r="B755" s="170" t="s">
        <v>287</v>
      </c>
      <c r="C755" s="170" t="s">
        <v>1788</v>
      </c>
      <c r="D755" s="170" t="s">
        <v>1789</v>
      </c>
      <c r="BA755" s="170">
        <v>38.179037322265991</v>
      </c>
      <c r="BB755" s="170">
        <v>37.948943166114795</v>
      </c>
      <c r="BC755" s="170">
        <v>38.102407149672793</v>
      </c>
      <c r="BD755" s="170">
        <v>36.043301348010459</v>
      </c>
    </row>
    <row r="756" spans="1:59" x14ac:dyDescent="0.3">
      <c r="A756" s="170" t="s">
        <v>286</v>
      </c>
      <c r="B756" s="170" t="s">
        <v>287</v>
      </c>
      <c r="C756" s="170" t="s">
        <v>1790</v>
      </c>
      <c r="D756" s="170" t="s">
        <v>1791</v>
      </c>
      <c r="BA756" s="170">
        <v>5.5333228149407709</v>
      </c>
      <c r="BB756" s="170">
        <v>6.5029380272190291</v>
      </c>
      <c r="BC756" s="170">
        <v>6.4691943409829271</v>
      </c>
      <c r="BD756" s="170">
        <v>7.1243093473509838</v>
      </c>
    </row>
    <row r="757" spans="1:59" x14ac:dyDescent="0.3">
      <c r="A757" s="170" t="s">
        <v>286</v>
      </c>
      <c r="B757" s="170" t="s">
        <v>287</v>
      </c>
      <c r="C757" s="170" t="s">
        <v>1792</v>
      </c>
      <c r="D757" s="170" t="s">
        <v>1793</v>
      </c>
      <c r="AI757" s="170">
        <v>4969791258.478014</v>
      </c>
      <c r="AJ757" s="170">
        <v>4969751693.5085735</v>
      </c>
      <c r="AK757" s="170">
        <v>4642295632.2688704</v>
      </c>
      <c r="AL757" s="170">
        <v>6612971934.9124422</v>
      </c>
      <c r="AM757" s="170">
        <v>6631324602.8965731</v>
      </c>
      <c r="AN757" s="170">
        <v>5749824403.4099426</v>
      </c>
      <c r="AO757" s="170">
        <v>5808969230.7692308</v>
      </c>
      <c r="AP757" s="170">
        <v>5356154675.7048225</v>
      </c>
      <c r="AQ757" s="170">
        <v>6025257977.8009014</v>
      </c>
      <c r="AR757" s="170">
        <v>4859730439.8403502</v>
      </c>
      <c r="AS757" s="170">
        <v>5081327743.7737455</v>
      </c>
      <c r="AT757" s="170">
        <v>5479064748.2014389</v>
      </c>
      <c r="AU757" s="170">
        <v>6432068041.1208344</v>
      </c>
      <c r="AV757" s="170">
        <v>7710000287.6265488</v>
      </c>
      <c r="AW757" s="170">
        <v>9676992285.1807518</v>
      </c>
      <c r="AX757" s="170">
        <v>11971752514.137671</v>
      </c>
      <c r="AY757" s="170">
        <v>15092576850.811928</v>
      </c>
      <c r="AZ757" s="170">
        <v>18323795548.373043</v>
      </c>
      <c r="BA757" s="170">
        <v>23080629892.143204</v>
      </c>
      <c r="BB757" s="170">
        <v>19921095553.920071</v>
      </c>
      <c r="BC757" s="170">
        <v>22769539131.982098</v>
      </c>
      <c r="BD757" s="170">
        <v>25099417880.710922</v>
      </c>
      <c r="BE757" s="170">
        <v>26239063033.790394</v>
      </c>
      <c r="BF757" s="170">
        <v>32024270126.781345</v>
      </c>
      <c r="BG757" s="170">
        <v>32587848175.426643</v>
      </c>
    </row>
    <row r="758" spans="1:59" x14ac:dyDescent="0.3">
      <c r="A758" s="170" t="s">
        <v>286</v>
      </c>
      <c r="B758" s="170" t="s">
        <v>287</v>
      </c>
      <c r="C758" s="170" t="s">
        <v>1794</v>
      </c>
      <c r="D758" s="170" t="s">
        <v>1795</v>
      </c>
      <c r="AI758" s="170">
        <v>1238900</v>
      </c>
      <c r="AJ758" s="170">
        <v>2430000</v>
      </c>
      <c r="AK758" s="170">
        <v>25213000</v>
      </c>
      <c r="AL758" s="170">
        <v>400230000</v>
      </c>
      <c r="AM758" s="170">
        <v>7902200000</v>
      </c>
      <c r="AN758" s="170">
        <v>49957900000</v>
      </c>
      <c r="AO758" s="170">
        <v>75516600000</v>
      </c>
      <c r="AP758" s="170">
        <v>139067200000</v>
      </c>
      <c r="AQ758" s="170">
        <v>277933100000</v>
      </c>
      <c r="AR758" s="170">
        <v>1211506500000</v>
      </c>
      <c r="AS758" s="170">
        <v>3643900000000</v>
      </c>
      <c r="AT758" s="170">
        <v>7615900000000</v>
      </c>
      <c r="AU758" s="170">
        <v>11519300000000</v>
      </c>
      <c r="AV758" s="170">
        <v>15815300000000</v>
      </c>
      <c r="AW758" s="170">
        <v>20904800000000</v>
      </c>
      <c r="AX758" s="170">
        <v>25785000000000</v>
      </c>
      <c r="AY758" s="170">
        <v>32367000000000</v>
      </c>
      <c r="AZ758" s="170">
        <v>39324299999999.992</v>
      </c>
      <c r="BA758" s="170">
        <v>49309400000000.008</v>
      </c>
      <c r="BB758" s="170">
        <v>55640600000000.008</v>
      </c>
      <c r="BC758" s="170">
        <v>67819300000000</v>
      </c>
      <c r="BD758" s="170">
        <v>124860400000000</v>
      </c>
      <c r="BE758" s="170">
        <v>218752400000000</v>
      </c>
      <c r="BF758" s="170">
        <v>284377200000000</v>
      </c>
      <c r="BG758" s="170">
        <v>333181500000000</v>
      </c>
    </row>
    <row r="759" spans="1:59" x14ac:dyDescent="0.3">
      <c r="A759" s="170" t="s">
        <v>286</v>
      </c>
      <c r="B759" s="170" t="s">
        <v>287</v>
      </c>
      <c r="C759" s="170" t="s">
        <v>1796</v>
      </c>
      <c r="D759" s="170" t="s">
        <v>1797</v>
      </c>
      <c r="AI759" s="170">
        <v>9305074768.9080505</v>
      </c>
      <c r="AJ759" s="170">
        <v>9039973646.8979187</v>
      </c>
      <c r="AK759" s="170">
        <v>7725930193.0340986</v>
      </c>
      <c r="AL759" s="170">
        <v>7030000753.9783659</v>
      </c>
      <c r="AM759" s="170">
        <v>7224702996.6109781</v>
      </c>
      <c r="AN759" s="170">
        <v>6192638713.6589384</v>
      </c>
      <c r="AO759" s="170">
        <v>6309252601.1900043</v>
      </c>
      <c r="AP759" s="170">
        <v>7182474081.3114862</v>
      </c>
      <c r="AQ759" s="170">
        <v>7907942076.9886065</v>
      </c>
      <c r="AR759" s="170">
        <v>8484485695.3613787</v>
      </c>
      <c r="AS759" s="170">
        <v>8942666948.1150894</v>
      </c>
      <c r="AT759" s="170">
        <v>9598169662.7454414</v>
      </c>
      <c r="AU759" s="170">
        <v>9896348546.4129353</v>
      </c>
      <c r="AV759" s="170">
        <v>10337849626.016081</v>
      </c>
      <c r="AW759" s="170">
        <v>11067222171.085871</v>
      </c>
      <c r="AX759" s="170">
        <v>11971752514.137671</v>
      </c>
      <c r="AY759" s="170">
        <v>12941069461.363762</v>
      </c>
      <c r="AZ759" s="170">
        <v>13537908972.147743</v>
      </c>
      <c r="BA759" s="170">
        <v>14190886324.65341</v>
      </c>
      <c r="BB759" s="170">
        <v>14307056171.307896</v>
      </c>
      <c r="BC759" s="170">
        <v>15237145236.903212</v>
      </c>
      <c r="BD759" s="170">
        <v>16467265790.958023</v>
      </c>
      <c r="BE759" s="170">
        <v>16286190270.306675</v>
      </c>
      <c r="BF759" s="170">
        <v>17617971959.463867</v>
      </c>
      <c r="BG759" s="170">
        <v>18218589959.194454</v>
      </c>
    </row>
    <row r="760" spans="1:59" x14ac:dyDescent="0.3">
      <c r="A760" s="170" t="s">
        <v>286</v>
      </c>
      <c r="B760" s="170" t="s">
        <v>287</v>
      </c>
      <c r="C760" s="170" t="s">
        <v>1798</v>
      </c>
      <c r="D760" s="170" t="s">
        <v>1799</v>
      </c>
      <c r="AJ760" s="170">
        <v>-2.848995076277518</v>
      </c>
      <c r="AK760" s="170">
        <v>-14.53592128904863</v>
      </c>
      <c r="AL760" s="170">
        <v>-9.0077106790739663</v>
      </c>
      <c r="AM760" s="170">
        <v>2.7695906365647005</v>
      </c>
      <c r="AN760" s="170">
        <v>-14.285213986459638</v>
      </c>
      <c r="AO760" s="170">
        <v>1.8831049722609237</v>
      </c>
      <c r="AP760" s="170">
        <v>13.840331578367639</v>
      </c>
      <c r="AQ760" s="170">
        <v>10.100530645349053</v>
      </c>
      <c r="AR760" s="170">
        <v>7.2906909630820564</v>
      </c>
      <c r="AS760" s="170">
        <v>5.400224235208583</v>
      </c>
      <c r="AT760" s="170">
        <v>7.3300584538543916</v>
      </c>
      <c r="AU760" s="170">
        <v>3.1066223472257661</v>
      </c>
      <c r="AV760" s="170">
        <v>4.4612523248604958</v>
      </c>
      <c r="AW760" s="170">
        <v>7.0553603646377354</v>
      </c>
      <c r="AX760" s="170">
        <v>8.1730566990420499</v>
      </c>
      <c r="AY760" s="170">
        <v>8.0967005129901395</v>
      </c>
      <c r="AZ760" s="170">
        <v>4.6119798102148764</v>
      </c>
      <c r="BA760" s="170">
        <v>4.8233250337926847</v>
      </c>
      <c r="BB760" s="170">
        <v>0.81862291048493319</v>
      </c>
      <c r="BC760" s="170">
        <v>6.5009115394441892</v>
      </c>
      <c r="BD760" s="170">
        <v>8.0731694482740295</v>
      </c>
      <c r="BE760" s="170">
        <v>-1.0996089025949516</v>
      </c>
      <c r="BF760" s="170">
        <v>8.1773678623006276</v>
      </c>
      <c r="BG760" s="170">
        <v>3.4091211015235672</v>
      </c>
    </row>
    <row r="761" spans="1:59" x14ac:dyDescent="0.3">
      <c r="A761" s="170" t="s">
        <v>286</v>
      </c>
      <c r="B761" s="170" t="s">
        <v>287</v>
      </c>
      <c r="C761" s="170" t="s">
        <v>1800</v>
      </c>
      <c r="D761" s="170" t="s">
        <v>1801</v>
      </c>
      <c r="AI761" s="170">
        <v>3791571591243.3501</v>
      </c>
      <c r="AJ761" s="170">
        <v>3683549903295.29</v>
      </c>
      <c r="AK761" s="170">
        <v>3148111988709.46</v>
      </c>
      <c r="AL761" s="170">
        <v>2864539168913.27</v>
      </c>
      <c r="AM761" s="170">
        <v>2943875177516.2202</v>
      </c>
      <c r="AN761" s="170">
        <v>2523336308913.7598</v>
      </c>
      <c r="AO761" s="170">
        <v>2570853380413.7798</v>
      </c>
      <c r="AP761" s="170">
        <v>2926668012656.7202</v>
      </c>
      <c r="AQ761" s="170">
        <v>3222277012162.7402</v>
      </c>
      <c r="AR761" s="170">
        <v>3457203271093.96</v>
      </c>
      <c r="AS761" s="170">
        <v>3643900000000</v>
      </c>
      <c r="AT761" s="170">
        <v>3911000000000</v>
      </c>
      <c r="AU761" s="170">
        <v>4032500000000</v>
      </c>
      <c r="AV761" s="170">
        <v>4212400000000</v>
      </c>
      <c r="AW761" s="170">
        <v>4509600000000</v>
      </c>
      <c r="AX761" s="170">
        <v>4878172164900</v>
      </c>
      <c r="AY761" s="170">
        <v>5273143155600</v>
      </c>
      <c r="AZ761" s="170">
        <v>5516339453300</v>
      </c>
      <c r="BA761" s="170">
        <v>5782410435100.001</v>
      </c>
      <c r="BB761" s="170">
        <v>5829746571700.001</v>
      </c>
      <c r="BC761" s="170">
        <v>6208733239299.998</v>
      </c>
      <c r="BD761" s="170">
        <v>6709974794300</v>
      </c>
      <c r="BE761" s="170">
        <v>6636191314100</v>
      </c>
      <c r="BF761" s="170">
        <v>7178857089900</v>
      </c>
      <c r="BG761" s="170">
        <v>7423593021800.001</v>
      </c>
    </row>
    <row r="762" spans="1:59" x14ac:dyDescent="0.3">
      <c r="A762" s="170" t="s">
        <v>286</v>
      </c>
      <c r="B762" s="170" t="s">
        <v>287</v>
      </c>
      <c r="C762" s="170" t="s">
        <v>1802</v>
      </c>
      <c r="D762" s="170" t="s">
        <v>1803</v>
      </c>
      <c r="AI762" s="170">
        <v>29.357819905213272</v>
      </c>
      <c r="AJ762" s="170">
        <v>29.066985645933013</v>
      </c>
      <c r="AK762" s="170">
        <v>28.647880922622431</v>
      </c>
      <c r="AL762" s="170">
        <v>43.303218826075195</v>
      </c>
      <c r="AM762" s="170">
        <v>49.023524740681914</v>
      </c>
      <c r="AN762" s="170">
        <v>45.571173288112959</v>
      </c>
      <c r="AO762" s="170">
        <v>44.388133868695256</v>
      </c>
      <c r="AP762" s="170">
        <v>43.448153908350577</v>
      </c>
      <c r="AQ762" s="170">
        <v>45.523682763107509</v>
      </c>
      <c r="AR762" s="170">
        <v>46.155988727407923</v>
      </c>
      <c r="AS762" s="170">
        <v>46.676572687563244</v>
      </c>
      <c r="AT762" s="170">
        <v>50.879513645321836</v>
      </c>
      <c r="AU762" s="170">
        <v>51.236283898286239</v>
      </c>
      <c r="AV762" s="170">
        <v>51.108432489028779</v>
      </c>
      <c r="AW762" s="170">
        <v>48.802170147400069</v>
      </c>
      <c r="AX762" s="170">
        <v>46.087108835998883</v>
      </c>
      <c r="AY762" s="170">
        <v>47.140984561607922</v>
      </c>
      <c r="AZ762" s="170">
        <v>47.157545581442193</v>
      </c>
      <c r="BA762" s="170">
        <v>44.443823531267441</v>
      </c>
      <c r="BB762" s="170">
        <v>47.098129638658655</v>
      </c>
      <c r="BC762" s="170">
        <v>47.225556935863935</v>
      </c>
      <c r="BD762" s="170">
        <v>47.846254833563698</v>
      </c>
      <c r="BE762" s="170">
        <v>47.243442844052133</v>
      </c>
      <c r="BF762" s="170">
        <v>49.931847396461684</v>
      </c>
      <c r="BG762" s="170">
        <v>48.68923408400557</v>
      </c>
    </row>
    <row r="763" spans="1:59" x14ac:dyDescent="0.3">
      <c r="A763" s="170" t="s">
        <v>286</v>
      </c>
      <c r="B763" s="170" t="s">
        <v>287</v>
      </c>
      <c r="C763" s="170" t="s">
        <v>1804</v>
      </c>
      <c r="D763" s="170" t="s">
        <v>1805</v>
      </c>
      <c r="AI763" s="170">
        <v>625002296.50800002</v>
      </c>
      <c r="AJ763" s="170">
        <v>765975762.04499996</v>
      </c>
      <c r="AK763" s="170">
        <v>868131193.87199998</v>
      </c>
      <c r="AL763" s="170">
        <v>830686628.10000002</v>
      </c>
      <c r="AM763" s="170">
        <v>819653967.99000001</v>
      </c>
      <c r="AN763" s="170">
        <v>723925155.35599995</v>
      </c>
      <c r="AO763" s="170">
        <v>677398830.74800003</v>
      </c>
      <c r="AP763" s="170">
        <v>756410887.566679</v>
      </c>
      <c r="AQ763" s="170">
        <v>814866137.15325296</v>
      </c>
      <c r="AR763" s="170">
        <v>652411779.25185895</v>
      </c>
      <c r="AS763" s="170">
        <v>685359768.55606604</v>
      </c>
      <c r="AT763" s="170">
        <v>665406294.08351696</v>
      </c>
      <c r="AU763" s="170">
        <v>788818929.66971397</v>
      </c>
      <c r="AV763" s="170">
        <v>967977429.61220205</v>
      </c>
      <c r="AW763" s="170">
        <v>1257972863.0874</v>
      </c>
      <c r="AX763" s="170">
        <v>1688819065.6373999</v>
      </c>
      <c r="AY763" s="170">
        <v>2103967505.3724</v>
      </c>
      <c r="AZ763" s="170">
        <v>2184914087.2523999</v>
      </c>
      <c r="BA763" s="170">
        <v>2779345725.6726198</v>
      </c>
      <c r="BB763" s="170">
        <v>2116178404.6040001</v>
      </c>
      <c r="BC763" s="170">
        <v>2675886063.8400002</v>
      </c>
      <c r="BD763" s="170">
        <v>2663249319.2986999</v>
      </c>
      <c r="BE763" s="170">
        <v>2964319676.2953</v>
      </c>
      <c r="BF763" s="170">
        <v>3437735243.1087999</v>
      </c>
      <c r="BG763" s="170">
        <v>3458422432.1185002</v>
      </c>
    </row>
    <row r="764" spans="1:59" x14ac:dyDescent="0.3">
      <c r="A764" s="170" t="s">
        <v>286</v>
      </c>
      <c r="B764" s="170" t="s">
        <v>287</v>
      </c>
      <c r="C764" s="170" t="s">
        <v>1806</v>
      </c>
      <c r="D764" s="170" t="s">
        <v>1807</v>
      </c>
      <c r="AI764" s="170">
        <v>3.6</v>
      </c>
      <c r="AJ764" s="170">
        <v>4.3</v>
      </c>
      <c r="AK764" s="170">
        <v>5.0999999999999996</v>
      </c>
      <c r="AL764" s="170">
        <v>5.0999999999999996</v>
      </c>
      <c r="AM764" s="170">
        <v>5.5</v>
      </c>
      <c r="AN764" s="170">
        <v>5.2</v>
      </c>
      <c r="AO764" s="170">
        <v>4.5999999999999996</v>
      </c>
      <c r="AP764" s="170">
        <v>5.3860793999999999</v>
      </c>
      <c r="AQ764" s="170">
        <v>5.3860793999999999</v>
      </c>
      <c r="AR764" s="170">
        <v>5.3933995000000001</v>
      </c>
      <c r="AS764" s="170">
        <v>5.4007196000000004</v>
      </c>
      <c r="AT764" s="170">
        <v>5.4080396999999998</v>
      </c>
      <c r="AU764" s="170">
        <v>5.4153598000000001</v>
      </c>
      <c r="AV764" s="170">
        <v>5.4226799000000003</v>
      </c>
      <c r="AW764" s="170">
        <v>5.43</v>
      </c>
      <c r="AX764" s="170">
        <v>5.58</v>
      </c>
      <c r="AY764" s="170">
        <v>5.71</v>
      </c>
      <c r="AZ764" s="170">
        <v>4.87</v>
      </c>
      <c r="BA764" s="170">
        <v>4.63500000000003</v>
      </c>
      <c r="BB764" s="170">
        <v>4.4000000000000004</v>
      </c>
      <c r="BC764" s="170">
        <v>4.95</v>
      </c>
      <c r="BD764" s="170">
        <v>4.51</v>
      </c>
      <c r="BE764" s="170">
        <v>4.7699999999999996</v>
      </c>
      <c r="BF764" s="170">
        <v>4.88</v>
      </c>
      <c r="BG764" s="170">
        <v>4.6900000000000004</v>
      </c>
    </row>
    <row r="765" spans="1:59" x14ac:dyDescent="0.3">
      <c r="A765" s="170" t="s">
        <v>286</v>
      </c>
      <c r="B765" s="170" t="s">
        <v>287</v>
      </c>
      <c r="C765" s="170" t="s">
        <v>1808</v>
      </c>
      <c r="D765" s="170" t="s">
        <v>1809</v>
      </c>
      <c r="AK765" s="170">
        <v>467680548.44007599</v>
      </c>
      <c r="AL765" s="170">
        <v>412250700.42957699</v>
      </c>
      <c r="AM765" s="170">
        <v>377127920.10609698</v>
      </c>
      <c r="AN765" s="170">
        <v>367089046.73364103</v>
      </c>
      <c r="AO765" s="170">
        <v>366238666.66825998</v>
      </c>
      <c r="AP765" s="170">
        <v>372886259.46187401</v>
      </c>
      <c r="AQ765" s="170">
        <v>369050078.65731698</v>
      </c>
      <c r="AR765" s="170">
        <v>367395967.0474</v>
      </c>
      <c r="AS765" s="170">
        <v>364163116.21955597</v>
      </c>
      <c r="AT765" s="170">
        <v>370684720.40409797</v>
      </c>
      <c r="AU765" s="170">
        <v>379313668.16768402</v>
      </c>
      <c r="AV765" s="170">
        <v>401369717.531551</v>
      </c>
      <c r="AW765" s="170">
        <v>450770912.33796602</v>
      </c>
      <c r="AX765" s="170">
        <v>478746090.49032998</v>
      </c>
      <c r="AY765" s="170">
        <v>521984673.37220103</v>
      </c>
      <c r="AZ765" s="170">
        <v>527955237.01209199</v>
      </c>
      <c r="BA765" s="170">
        <v>566838611.286304</v>
      </c>
      <c r="BB765" s="170">
        <v>553968077.85260403</v>
      </c>
      <c r="BC765" s="170">
        <v>584755527.04783499</v>
      </c>
      <c r="BD765" s="170">
        <v>613590259.17673397</v>
      </c>
      <c r="BE765" s="170">
        <v>642103301.36535299</v>
      </c>
      <c r="BF765" s="170">
        <v>665590404.98274195</v>
      </c>
      <c r="BG765" s="170">
        <v>693235893.74535704</v>
      </c>
    </row>
    <row r="766" spans="1:59" x14ac:dyDescent="0.3">
      <c r="A766" s="170" t="s">
        <v>286</v>
      </c>
      <c r="B766" s="170" t="s">
        <v>287</v>
      </c>
      <c r="C766" s="170" t="s">
        <v>1810</v>
      </c>
      <c r="D766" s="170" t="s">
        <v>1811</v>
      </c>
      <c r="AK766" s="170">
        <v>2.7474773558201</v>
      </c>
      <c r="AL766" s="170">
        <v>2.5310129007370299</v>
      </c>
      <c r="AM766" s="170">
        <v>2.5305844192641498</v>
      </c>
      <c r="AN766" s="170">
        <v>2.6368237502069198</v>
      </c>
      <c r="AO766" s="170">
        <v>2.48701029615553</v>
      </c>
      <c r="AP766" s="170">
        <v>2.6551640565242498</v>
      </c>
      <c r="AQ766" s="170">
        <v>2.4393368868765699</v>
      </c>
      <c r="AR766" s="170">
        <v>3.03721252128177</v>
      </c>
      <c r="AS766" s="170">
        <v>2.86965032030932</v>
      </c>
      <c r="AT766" s="170">
        <v>3.0127122360479901</v>
      </c>
      <c r="AU766" s="170">
        <v>2.6040450006009599</v>
      </c>
      <c r="AV766" s="170">
        <v>2.2485023236533399</v>
      </c>
      <c r="AW766" s="170">
        <v>1.94573835876545</v>
      </c>
      <c r="AX766" s="170">
        <v>1.5818172824379999</v>
      </c>
      <c r="AY766" s="170">
        <v>1.41662477074603</v>
      </c>
      <c r="AZ766" s="170">
        <v>1.17677029923048</v>
      </c>
      <c r="BA766" s="170">
        <v>0.94529332534771804</v>
      </c>
      <c r="BB766" s="170">
        <v>1.15182138578131</v>
      </c>
      <c r="BC766" s="170">
        <v>1.0817126700577899</v>
      </c>
      <c r="BD766" s="170">
        <v>1.0390660945013499</v>
      </c>
      <c r="BE766" s="170">
        <v>1.0332329444780199</v>
      </c>
      <c r="BF766" s="170">
        <v>0.94483168325042</v>
      </c>
      <c r="BG766" s="170">
        <v>0.94010387842473997</v>
      </c>
    </row>
    <row r="767" spans="1:59" x14ac:dyDescent="0.3">
      <c r="A767" s="170" t="s">
        <v>286</v>
      </c>
      <c r="B767" s="170" t="s">
        <v>287</v>
      </c>
      <c r="C767" s="170" t="s">
        <v>1812</v>
      </c>
      <c r="D767" s="170" t="s">
        <v>1813</v>
      </c>
      <c r="AK767" s="170">
        <v>31619182.423952401</v>
      </c>
      <c r="AL767" s="170">
        <v>0</v>
      </c>
      <c r="AM767" s="170">
        <v>0</v>
      </c>
      <c r="AN767" s="170">
        <v>0</v>
      </c>
      <c r="AO767" s="170">
        <v>197170303.909738</v>
      </c>
      <c r="AP767" s="170">
        <v>221946937.544884</v>
      </c>
      <c r="AQ767" s="170">
        <v>0</v>
      </c>
      <c r="AR767" s="170">
        <v>0</v>
      </c>
      <c r="AS767" s="170">
        <v>0</v>
      </c>
      <c r="AT767" s="170">
        <v>0</v>
      </c>
      <c r="AU767" s="170">
        <v>0</v>
      </c>
      <c r="AV767" s="170">
        <v>0</v>
      </c>
      <c r="AW767" s="170">
        <v>0</v>
      </c>
      <c r="AX767" s="170">
        <v>0</v>
      </c>
      <c r="AY767" s="170">
        <v>0</v>
      </c>
      <c r="AZ767" s="170">
        <v>0</v>
      </c>
      <c r="BA767" s="170">
        <v>0</v>
      </c>
      <c r="BB767" s="170">
        <v>0</v>
      </c>
      <c r="BC767" s="170">
        <v>3208082.2942063399</v>
      </c>
      <c r="BD767" s="170">
        <v>0</v>
      </c>
      <c r="BE767" s="170">
        <v>266927724.87866101</v>
      </c>
      <c r="BF767" s="170">
        <v>305057921.18830299</v>
      </c>
      <c r="BG767" s="170">
        <v>324608907.84793401</v>
      </c>
    </row>
    <row r="768" spans="1:59" x14ac:dyDescent="0.3">
      <c r="A768" s="170" t="s">
        <v>286</v>
      </c>
      <c r="B768" s="170" t="s">
        <v>287</v>
      </c>
      <c r="C768" s="170" t="s">
        <v>1814</v>
      </c>
      <c r="D768" s="170" t="s">
        <v>1815</v>
      </c>
      <c r="AK768" s="170">
        <v>0.18575283494067599</v>
      </c>
      <c r="AL768" s="170">
        <v>0</v>
      </c>
      <c r="AM768" s="170">
        <v>0</v>
      </c>
      <c r="AN768" s="170">
        <v>0</v>
      </c>
      <c r="AO768" s="170">
        <v>1.3389208200777101</v>
      </c>
      <c r="AP768" s="170">
        <v>1.58038950503367</v>
      </c>
      <c r="AQ768" s="170">
        <v>0</v>
      </c>
      <c r="AR768" s="170">
        <v>0</v>
      </c>
      <c r="AS768" s="170">
        <v>0</v>
      </c>
      <c r="AT768" s="170">
        <v>0</v>
      </c>
      <c r="AU768" s="170">
        <v>0</v>
      </c>
      <c r="AV768" s="170">
        <v>0</v>
      </c>
      <c r="AW768" s="170">
        <v>0</v>
      </c>
      <c r="AX768" s="170">
        <v>0</v>
      </c>
      <c r="AY768" s="170">
        <v>0</v>
      </c>
      <c r="AZ768" s="170">
        <v>0</v>
      </c>
      <c r="BA768" s="170">
        <v>0</v>
      </c>
      <c r="BB768" s="170">
        <v>0</v>
      </c>
      <c r="BC768" s="170">
        <v>5.9344856161524899E-3</v>
      </c>
      <c r="BD768" s="170">
        <v>0</v>
      </c>
      <c r="BE768" s="170">
        <v>0.42952359620756903</v>
      </c>
      <c r="BF768" s="170">
        <v>0.43304168300426699</v>
      </c>
      <c r="BG768" s="170">
        <v>0.44020526921988401</v>
      </c>
    </row>
    <row r="769" spans="1:59" x14ac:dyDescent="0.3">
      <c r="A769" s="170" t="s">
        <v>286</v>
      </c>
      <c r="B769" s="170" t="s">
        <v>287</v>
      </c>
      <c r="C769" s="170" t="s">
        <v>1816</v>
      </c>
      <c r="D769" s="170" t="s">
        <v>1817</v>
      </c>
      <c r="AI769" s="170">
        <v>2407732896.2087102</v>
      </c>
      <c r="AJ769" s="170">
        <v>1625814337.7446201</v>
      </c>
      <c r="AK769" s="170">
        <v>1883205612.5260201</v>
      </c>
      <c r="AL769" s="170">
        <v>2078382611.9225299</v>
      </c>
      <c r="AM769" s="170">
        <v>2198488966.9094501</v>
      </c>
      <c r="AN769" s="170">
        <v>2330115538.2130799</v>
      </c>
      <c r="AO769" s="170">
        <v>2349262327.0843301</v>
      </c>
      <c r="AP769" s="170">
        <v>1973260736.4389901</v>
      </c>
      <c r="AQ769" s="170">
        <v>1944971676.48243</v>
      </c>
      <c r="AR769" s="170">
        <v>1503166631.33691</v>
      </c>
      <c r="AS769" s="170">
        <v>1480368648.1306601</v>
      </c>
      <c r="AT769" s="170">
        <v>1359325033.5695901</v>
      </c>
      <c r="AU769" s="170">
        <v>1526380408.20188</v>
      </c>
      <c r="AV769" s="170">
        <v>1749048882.4131401</v>
      </c>
      <c r="AW769" s="170">
        <v>2088401861.03076</v>
      </c>
      <c r="AX769" s="170">
        <v>2617021390.6518502</v>
      </c>
      <c r="AY769" s="170">
        <v>3057754560.0402298</v>
      </c>
      <c r="AZ769" s="170">
        <v>3768968862.16149</v>
      </c>
      <c r="BA769" s="170">
        <v>4974532383.2934399</v>
      </c>
      <c r="BB769" s="170">
        <v>4561820163.7610397</v>
      </c>
      <c r="BC769" s="170">
        <v>5189960179.4099798</v>
      </c>
      <c r="BD769" s="170">
        <v>5887373980.6506901</v>
      </c>
      <c r="BE769" s="170">
        <v>6623493915.65944</v>
      </c>
      <c r="BF769" s="170">
        <v>8017093477.7767296</v>
      </c>
      <c r="BG769" s="170">
        <v>8773934306.0637703</v>
      </c>
    </row>
    <row r="770" spans="1:59" x14ac:dyDescent="0.3">
      <c r="A770" s="170" t="s">
        <v>286</v>
      </c>
      <c r="B770" s="170" t="s">
        <v>287</v>
      </c>
      <c r="C770" s="170" t="s">
        <v>1818</v>
      </c>
      <c r="D770" s="170" t="s">
        <v>1819</v>
      </c>
      <c r="AI770" s="170">
        <v>13.8684905236031</v>
      </c>
      <c r="AJ770" s="170">
        <v>9.1269228071098407</v>
      </c>
      <c r="AK770" s="170">
        <v>11.063245615038699</v>
      </c>
      <c r="AL770" s="170">
        <v>12.7602286617389</v>
      </c>
      <c r="AM770" s="170">
        <v>14.7521878624633</v>
      </c>
      <c r="AN770" s="170">
        <v>16.737366714034799</v>
      </c>
      <c r="AO770" s="170">
        <v>15.953093235568501</v>
      </c>
      <c r="AP770" s="170">
        <v>14.0507483142566</v>
      </c>
      <c r="AQ770" s="170">
        <v>12.855819382656801</v>
      </c>
      <c r="AR770" s="170">
        <v>12.426474223328601</v>
      </c>
      <c r="AS770" s="170">
        <v>11.6654877335869</v>
      </c>
      <c r="AT770" s="170">
        <v>11.0478121594466</v>
      </c>
      <c r="AU770" s="170">
        <v>10.47882954019</v>
      </c>
      <c r="AV770" s="170">
        <v>9.7982989361425208</v>
      </c>
      <c r="AW770" s="170">
        <v>9.0145204544123505</v>
      </c>
      <c r="AX770" s="170">
        <v>8.6468584213465096</v>
      </c>
      <c r="AY770" s="170">
        <v>8.2985019936129394</v>
      </c>
      <c r="AZ770" s="170">
        <v>8.40073230605066</v>
      </c>
      <c r="BA770" s="170">
        <v>8.2958220647362406</v>
      </c>
      <c r="BB770" s="170">
        <v>9.4850267240604502</v>
      </c>
      <c r="BC770" s="170">
        <v>9.60067143188183</v>
      </c>
      <c r="BD770" s="170">
        <v>9.9697975928616493</v>
      </c>
      <c r="BE770" s="170">
        <v>10.658117014282601</v>
      </c>
      <c r="BF770" s="170">
        <v>11.3805786091225</v>
      </c>
      <c r="BG770" s="170">
        <v>11.898416894732</v>
      </c>
    </row>
    <row r="771" spans="1:59" x14ac:dyDescent="0.3">
      <c r="A771" s="170" t="s">
        <v>286</v>
      </c>
      <c r="B771" s="170" t="s">
        <v>287</v>
      </c>
      <c r="C771" s="170" t="s">
        <v>1820</v>
      </c>
      <c r="D771" s="170" t="s">
        <v>1821</v>
      </c>
      <c r="O771" s="170">
        <v>0</v>
      </c>
      <c r="P771" s="170">
        <v>0</v>
      </c>
      <c r="Q771" s="170">
        <v>0</v>
      </c>
      <c r="R771" s="170">
        <v>0</v>
      </c>
      <c r="S771" s="170">
        <v>0</v>
      </c>
      <c r="T771" s="170">
        <v>0</v>
      </c>
      <c r="U771" s="170">
        <v>0</v>
      </c>
      <c r="V771" s="170">
        <v>0</v>
      </c>
      <c r="W771" s="170">
        <v>0</v>
      </c>
      <c r="X771" s="170">
        <v>0</v>
      </c>
      <c r="Y771" s="170">
        <v>0</v>
      </c>
      <c r="Z771" s="170">
        <v>0</v>
      </c>
      <c r="AA771" s="170">
        <v>0</v>
      </c>
      <c r="AB771" s="170">
        <v>0</v>
      </c>
      <c r="AC771" s="170">
        <v>0</v>
      </c>
      <c r="AD771" s="170">
        <v>0</v>
      </c>
      <c r="AE771" s="170">
        <v>0</v>
      </c>
      <c r="AF771" s="170">
        <v>0</v>
      </c>
      <c r="AG771" s="170">
        <v>0</v>
      </c>
      <c r="AH771" s="170">
        <v>0</v>
      </c>
      <c r="AI771" s="170">
        <v>0</v>
      </c>
      <c r="AJ771" s="170">
        <v>0</v>
      </c>
      <c r="AK771" s="170">
        <v>0</v>
      </c>
      <c r="AL771" s="170">
        <v>0</v>
      </c>
      <c r="AM771" s="170">
        <v>0</v>
      </c>
      <c r="AN771" s="170">
        <v>0</v>
      </c>
      <c r="AO771" s="170">
        <v>0</v>
      </c>
      <c r="AP771" s="170">
        <v>0</v>
      </c>
      <c r="AQ771" s="170">
        <v>0</v>
      </c>
      <c r="AR771" s="170">
        <v>0</v>
      </c>
      <c r="AS771" s="170">
        <v>0</v>
      </c>
      <c r="AT771" s="170">
        <v>0</v>
      </c>
      <c r="AU771" s="170">
        <v>0</v>
      </c>
      <c r="AV771" s="170">
        <v>0</v>
      </c>
      <c r="AW771" s="170">
        <v>0</v>
      </c>
      <c r="AX771" s="170">
        <v>0</v>
      </c>
      <c r="AY771" s="170">
        <v>0</v>
      </c>
      <c r="AZ771" s="170">
        <v>0</v>
      </c>
      <c r="BA771" s="170">
        <v>0</v>
      </c>
      <c r="BB771" s="170">
        <v>0</v>
      </c>
      <c r="BC771" s="170">
        <v>0</v>
      </c>
      <c r="BD771" s="170">
        <v>0</v>
      </c>
      <c r="BE771" s="170">
        <v>0</v>
      </c>
      <c r="BF771" s="170">
        <v>0</v>
      </c>
      <c r="BG771" s="170">
        <v>0</v>
      </c>
    </row>
    <row r="772" spans="1:59" x14ac:dyDescent="0.3">
      <c r="A772" s="170" t="s">
        <v>286</v>
      </c>
      <c r="B772" s="170" t="s">
        <v>287</v>
      </c>
      <c r="C772" s="170" t="s">
        <v>1822</v>
      </c>
      <c r="D772" s="170" t="s">
        <v>1823</v>
      </c>
      <c r="AI772" s="170">
        <v>0</v>
      </c>
      <c r="AJ772" s="170">
        <v>0</v>
      </c>
      <c r="AK772" s="170">
        <v>0</v>
      </c>
      <c r="AL772" s="170">
        <v>0</v>
      </c>
      <c r="AM772" s="170">
        <v>0</v>
      </c>
      <c r="AN772" s="170">
        <v>0</v>
      </c>
      <c r="AO772" s="170">
        <v>0</v>
      </c>
      <c r="AP772" s="170">
        <v>0</v>
      </c>
      <c r="AQ772" s="170">
        <v>0</v>
      </c>
      <c r="AR772" s="170">
        <v>0</v>
      </c>
      <c r="AS772" s="170">
        <v>0</v>
      </c>
      <c r="AT772" s="170">
        <v>0</v>
      </c>
      <c r="AU772" s="170">
        <v>0</v>
      </c>
      <c r="AV772" s="170">
        <v>0</v>
      </c>
      <c r="AW772" s="170">
        <v>0</v>
      </c>
      <c r="AX772" s="170">
        <v>0</v>
      </c>
      <c r="AY772" s="170">
        <v>0</v>
      </c>
      <c r="AZ772" s="170">
        <v>0</v>
      </c>
      <c r="BA772" s="170">
        <v>0</v>
      </c>
      <c r="BB772" s="170">
        <v>0</v>
      </c>
      <c r="BC772" s="170">
        <v>0</v>
      </c>
      <c r="BD772" s="170">
        <v>0</v>
      </c>
      <c r="BE772" s="170">
        <v>0</v>
      </c>
      <c r="BF772" s="170">
        <v>0</v>
      </c>
      <c r="BG772" s="170">
        <v>0</v>
      </c>
    </row>
    <row r="773" spans="1:59" x14ac:dyDescent="0.3">
      <c r="A773" s="170" t="s">
        <v>286</v>
      </c>
      <c r="B773" s="170" t="s">
        <v>287</v>
      </c>
      <c r="C773" s="170" t="s">
        <v>1824</v>
      </c>
      <c r="D773" s="170" t="s">
        <v>1825</v>
      </c>
      <c r="O773" s="170">
        <v>0</v>
      </c>
      <c r="P773" s="170">
        <v>0</v>
      </c>
      <c r="Q773" s="170">
        <v>0</v>
      </c>
      <c r="R773" s="170">
        <v>0</v>
      </c>
      <c r="S773" s="170">
        <v>0</v>
      </c>
      <c r="T773" s="170">
        <v>0</v>
      </c>
      <c r="U773" s="170">
        <v>0</v>
      </c>
      <c r="V773" s="170">
        <v>0</v>
      </c>
      <c r="W773" s="170">
        <v>0</v>
      </c>
      <c r="X773" s="170">
        <v>0</v>
      </c>
      <c r="Y773" s="170">
        <v>0</v>
      </c>
      <c r="Z773" s="170">
        <v>0</v>
      </c>
      <c r="AA773" s="170">
        <v>0</v>
      </c>
      <c r="AB773" s="170">
        <v>0</v>
      </c>
      <c r="AC773" s="170">
        <v>0</v>
      </c>
      <c r="AD773" s="170">
        <v>0</v>
      </c>
      <c r="AE773" s="170">
        <v>0</v>
      </c>
      <c r="AF773" s="170">
        <v>0</v>
      </c>
      <c r="AG773" s="170">
        <v>0</v>
      </c>
      <c r="AH773" s="170">
        <v>0</v>
      </c>
      <c r="AI773" s="170">
        <v>231299320.533061</v>
      </c>
      <c r="AJ773" s="170">
        <v>190487057.53958601</v>
      </c>
      <c r="AK773" s="170">
        <v>176804156.98202899</v>
      </c>
      <c r="AL773" s="170">
        <v>158141110.00624299</v>
      </c>
      <c r="AM773" s="170">
        <v>146744385.93326899</v>
      </c>
      <c r="AN773" s="170">
        <v>152003912.66333401</v>
      </c>
      <c r="AO773" s="170">
        <v>183022972.975932</v>
      </c>
      <c r="AP773" s="170">
        <v>165461923.90056199</v>
      </c>
      <c r="AQ773" s="170">
        <v>96111659.364784494</v>
      </c>
      <c r="AR773" s="170">
        <v>136989176.18997899</v>
      </c>
      <c r="AS773" s="170">
        <v>261336019.91707399</v>
      </c>
      <c r="AT773" s="170">
        <v>215097572.95847401</v>
      </c>
      <c r="AU773" s="170">
        <v>210880379.67243001</v>
      </c>
      <c r="AV773" s="170">
        <v>258814758.176245</v>
      </c>
      <c r="AW773" s="170">
        <v>337568970.71963298</v>
      </c>
      <c r="AX773" s="170">
        <v>491395026.242944</v>
      </c>
      <c r="AY773" s="170">
        <v>582344693.97965503</v>
      </c>
      <c r="AZ773" s="170">
        <v>625749853.40030706</v>
      </c>
      <c r="BA773" s="170">
        <v>857319108.97181594</v>
      </c>
      <c r="BB773" s="170">
        <v>470514965.40157998</v>
      </c>
      <c r="BC773" s="170">
        <v>609391195.91945505</v>
      </c>
      <c r="BD773" s="170">
        <v>792276858.284109</v>
      </c>
      <c r="BE773" s="170">
        <v>756075429.59765005</v>
      </c>
      <c r="BF773" s="170">
        <v>717113178.79943895</v>
      </c>
      <c r="BG773" s="170">
        <v>551660004.33930898</v>
      </c>
    </row>
    <row r="774" spans="1:59" x14ac:dyDescent="0.3">
      <c r="A774" s="170" t="s">
        <v>286</v>
      </c>
      <c r="B774" s="170" t="s">
        <v>287</v>
      </c>
      <c r="C774" s="170" t="s">
        <v>1826</v>
      </c>
      <c r="D774" s="170" t="s">
        <v>1827</v>
      </c>
      <c r="AI774" s="170">
        <v>1.33227919092672</v>
      </c>
      <c r="AJ774" s="170">
        <v>1.06934760603051</v>
      </c>
      <c r="AK774" s="170">
        <v>1.0386692782995399</v>
      </c>
      <c r="AL774" s="170">
        <v>0.97090723956464897</v>
      </c>
      <c r="AM774" s="170">
        <v>0.98467664911350605</v>
      </c>
      <c r="AN774" s="170">
        <v>1.0918536812837201</v>
      </c>
      <c r="AO774" s="170">
        <v>1.2428507955344901</v>
      </c>
      <c r="AP774" s="170">
        <v>1.17818380784032</v>
      </c>
      <c r="AQ774" s="170">
        <v>0.63527615764345402</v>
      </c>
      <c r="AR774" s="170">
        <v>1.13247089930794</v>
      </c>
      <c r="AS774" s="170">
        <v>2.05936010502296</v>
      </c>
      <c r="AT774" s="170">
        <v>1.7481893758388101</v>
      </c>
      <c r="AU774" s="170">
        <v>1.4477253115172799</v>
      </c>
      <c r="AV774" s="170">
        <v>1.4498990824072799</v>
      </c>
      <c r="AW774" s="170">
        <v>1.45710576499158</v>
      </c>
      <c r="AX774" s="170">
        <v>1.6236104282732799</v>
      </c>
      <c r="AY774" s="170">
        <v>1.58043705244168</v>
      </c>
      <c r="AZ774" s="170">
        <v>1.39474673344786</v>
      </c>
      <c r="BA774" s="170">
        <v>1.42971564616084</v>
      </c>
      <c r="BB774" s="170">
        <v>0.97830402354680401</v>
      </c>
      <c r="BC774" s="170">
        <v>1.1272850741158</v>
      </c>
      <c r="BD774" s="170">
        <v>1.3416575778201001</v>
      </c>
      <c r="BE774" s="170">
        <v>1.21662984867005</v>
      </c>
      <c r="BF774" s="170">
        <v>1.0179702813229401</v>
      </c>
      <c r="BG774" s="170">
        <v>0.74811144998457701</v>
      </c>
    </row>
    <row r="775" spans="1:59" x14ac:dyDescent="0.3">
      <c r="A775" s="170" t="s">
        <v>286</v>
      </c>
      <c r="B775" s="170" t="s">
        <v>287</v>
      </c>
      <c r="C775" s="170" t="s">
        <v>1828</v>
      </c>
      <c r="D775" s="170" t="s">
        <v>1829</v>
      </c>
      <c r="AI775" s="170">
        <v>96360699.7788665</v>
      </c>
      <c r="AJ775" s="170">
        <v>97609934.979484603</v>
      </c>
      <c r="AK775" s="170">
        <v>102886678.487482</v>
      </c>
      <c r="AL775" s="170">
        <v>110147588.86509199</v>
      </c>
      <c r="AM775" s="170">
        <v>112794744.894232</v>
      </c>
      <c r="AN775" s="170">
        <v>112528984.10335401</v>
      </c>
      <c r="AO775" s="170">
        <v>109877368.00242101</v>
      </c>
      <c r="AP775" s="170">
        <v>91617474.942451</v>
      </c>
      <c r="AQ775" s="170">
        <v>90059938.3027841</v>
      </c>
      <c r="AR775" s="170">
        <v>72662857.643263504</v>
      </c>
      <c r="AS775" s="170">
        <v>77818396.006210402</v>
      </c>
      <c r="AT775" s="170">
        <v>76855133.901454806</v>
      </c>
      <c r="AU775" s="170">
        <v>91997751.729273394</v>
      </c>
      <c r="AV775" s="170">
        <v>111491603.926718</v>
      </c>
      <c r="AW775" s="170">
        <v>144711335.80070999</v>
      </c>
      <c r="AX775" s="170">
        <v>187333532.02567199</v>
      </c>
      <c r="AY775" s="170">
        <v>220369750.087024</v>
      </c>
      <c r="AZ775" s="170">
        <v>263623113.351688</v>
      </c>
      <c r="BA775" s="170">
        <v>342791500.79543</v>
      </c>
      <c r="BB775" s="170">
        <v>294357386.34538102</v>
      </c>
      <c r="BC775" s="170">
        <v>324056802.51994503</v>
      </c>
      <c r="BD775" s="170">
        <v>359428035.68451297</v>
      </c>
      <c r="BE775" s="170">
        <v>404295133.27834302</v>
      </c>
      <c r="BF775" s="170">
        <v>490231541.74512303</v>
      </c>
      <c r="BG775" s="170">
        <v>533373703.41586697</v>
      </c>
    </row>
    <row r="776" spans="1:59" x14ac:dyDescent="0.3">
      <c r="A776" s="170" t="s">
        <v>286</v>
      </c>
      <c r="B776" s="170" t="s">
        <v>287</v>
      </c>
      <c r="C776" s="170" t="s">
        <v>1830</v>
      </c>
      <c r="D776" s="170" t="s">
        <v>1831</v>
      </c>
      <c r="AI776" s="170">
        <v>0.55503559129639002</v>
      </c>
      <c r="AJ776" s="170">
        <v>0.54795822689116103</v>
      </c>
      <c r="AK776" s="170">
        <v>0.60442714648441198</v>
      </c>
      <c r="AL776" s="170">
        <v>0.67625104848123796</v>
      </c>
      <c r="AM776" s="170">
        <v>0.75686950975126899</v>
      </c>
      <c r="AN776" s="170">
        <v>0.80830278241911102</v>
      </c>
      <c r="AO776" s="170">
        <v>0.74614225751323104</v>
      </c>
      <c r="AP776" s="170">
        <v>0.65236897376632796</v>
      </c>
      <c r="AQ776" s="170">
        <v>0.59527566104599205</v>
      </c>
      <c r="AR776" s="170">
        <v>0.60069396743748604</v>
      </c>
      <c r="AS776" s="170">
        <v>0.61321856903965799</v>
      </c>
      <c r="AT776" s="170">
        <v>0.62463433090958398</v>
      </c>
      <c r="AU776" s="170">
        <v>0.63157830988372599</v>
      </c>
      <c r="AV776" s="170">
        <v>0.62458406687683599</v>
      </c>
      <c r="AW776" s="170">
        <v>0.62464189527056801</v>
      </c>
      <c r="AX776" s="170">
        <v>0.61896571987640503</v>
      </c>
      <c r="AY776" s="170">
        <v>0.59806592534526304</v>
      </c>
      <c r="AZ776" s="170">
        <v>0.58759498577685398</v>
      </c>
      <c r="BA776" s="170">
        <v>0.57165921875455705</v>
      </c>
      <c r="BB776" s="170">
        <v>0.61203370051498196</v>
      </c>
      <c r="BC776" s="170">
        <v>0.59945794933130003</v>
      </c>
      <c r="BD776" s="170">
        <v>0.60866266976612204</v>
      </c>
      <c r="BE776" s="170">
        <v>0.65056673919455599</v>
      </c>
      <c r="BF776" s="170">
        <v>0.69590289959408802</v>
      </c>
      <c r="BG776" s="170">
        <v>0.72331322101912099</v>
      </c>
    </row>
    <row r="777" spans="1:59" x14ac:dyDescent="0.3">
      <c r="A777" s="170" t="s">
        <v>286</v>
      </c>
      <c r="B777" s="170" t="s">
        <v>287</v>
      </c>
      <c r="C777" s="170" t="s">
        <v>1832</v>
      </c>
      <c r="D777" s="170" t="s">
        <v>1833</v>
      </c>
      <c r="AK777" s="170">
        <v>1.224422113240216</v>
      </c>
      <c r="AL777" s="170">
        <v>0.97090723956464897</v>
      </c>
      <c r="AM777" s="170">
        <v>0.98467664911350605</v>
      </c>
      <c r="AN777" s="170">
        <v>1.0918536812837201</v>
      </c>
      <c r="AO777" s="170">
        <v>2.5817716156122001</v>
      </c>
      <c r="AP777" s="170">
        <v>2.75857331287399</v>
      </c>
      <c r="AQ777" s="170">
        <v>0.63527615764345402</v>
      </c>
      <c r="AR777" s="170">
        <v>1.13247089930794</v>
      </c>
      <c r="AS777" s="170">
        <v>2.05936010502296</v>
      </c>
      <c r="AT777" s="170">
        <v>1.7481893758388101</v>
      </c>
      <c r="AU777" s="170">
        <v>1.4477253115172799</v>
      </c>
      <c r="AV777" s="170">
        <v>1.4498990824072799</v>
      </c>
      <c r="AW777" s="170">
        <v>1.45710576499158</v>
      </c>
      <c r="AX777" s="170">
        <v>1.6236104282732799</v>
      </c>
      <c r="AY777" s="170">
        <v>1.58043705244168</v>
      </c>
      <c r="AZ777" s="170">
        <v>1.39474673344786</v>
      </c>
      <c r="BA777" s="170">
        <v>1.42971564616084</v>
      </c>
      <c r="BB777" s="170">
        <v>0.97830402354680401</v>
      </c>
      <c r="BC777" s="170">
        <v>1.1332195597319525</v>
      </c>
      <c r="BD777" s="170">
        <v>1.3416575778201001</v>
      </c>
      <c r="BE777" s="170">
        <v>1.6461534448776189</v>
      </c>
      <c r="BF777" s="170">
        <v>1.451011964327207</v>
      </c>
      <c r="BG777" s="170">
        <v>1.188316719204461</v>
      </c>
    </row>
    <row r="778" spans="1:59" x14ac:dyDescent="0.3">
      <c r="A778" s="170" t="s">
        <v>286</v>
      </c>
      <c r="B778" s="170" t="s">
        <v>287</v>
      </c>
      <c r="C778" s="170" t="s">
        <v>1834</v>
      </c>
      <c r="D778" s="170" t="s">
        <v>1835</v>
      </c>
      <c r="AL778" s="170">
        <v>25.655749369999999</v>
      </c>
      <c r="AM778" s="170">
        <v>20.099543659999998</v>
      </c>
      <c r="AN778" s="170">
        <v>20.61615887</v>
      </c>
      <c r="AO778" s="170">
        <v>19.8956011</v>
      </c>
      <c r="AP778" s="170">
        <v>21.12293949</v>
      </c>
      <c r="AQ778" s="170">
        <v>22.008592879999998</v>
      </c>
      <c r="AR778" s="170">
        <v>21.863131500000001</v>
      </c>
      <c r="AS778" s="170">
        <v>23.14394055</v>
      </c>
      <c r="AT778" s="170">
        <v>21.1317141</v>
      </c>
      <c r="AU778" s="170">
        <v>19.635145860000002</v>
      </c>
      <c r="AV778" s="170">
        <v>22.480362939999999</v>
      </c>
      <c r="AW778" s="170">
        <v>23.696436559999999</v>
      </c>
      <c r="AX778" s="170">
        <v>29.84575688</v>
      </c>
      <c r="AY778" s="170">
        <v>28.340827099999998</v>
      </c>
      <c r="AZ778" s="170">
        <v>27.54277402</v>
      </c>
      <c r="BA778" s="170">
        <v>29.2817106</v>
      </c>
      <c r="BB778" s="170">
        <v>24.88035189</v>
      </c>
      <c r="BC778" s="170">
        <v>26.608188810000001</v>
      </c>
      <c r="BD778" s="170">
        <v>31.604396479999998</v>
      </c>
      <c r="BE778" s="170">
        <v>33.388852550000003</v>
      </c>
      <c r="BF778" s="170">
        <v>30.031015239999999</v>
      </c>
      <c r="BG778" s="170">
        <v>27.406599499999999</v>
      </c>
    </row>
    <row r="779" spans="1:59" x14ac:dyDescent="0.3">
      <c r="A779" s="170" t="s">
        <v>286</v>
      </c>
      <c r="B779" s="170" t="s">
        <v>287</v>
      </c>
      <c r="C779" s="170" t="s">
        <v>1836</v>
      </c>
      <c r="D779" s="170" t="s">
        <v>1837</v>
      </c>
      <c r="AL779" s="170">
        <v>2100418944.0774701</v>
      </c>
      <c r="AM779" s="170">
        <v>796905708.09055495</v>
      </c>
      <c r="AN779" s="170">
        <v>539991386.786924</v>
      </c>
      <c r="AO779" s="170">
        <v>580576134.91567397</v>
      </c>
      <c r="AP779" s="170">
        <v>993205262.56101406</v>
      </c>
      <c r="AQ779" s="170">
        <v>1384733613.51757</v>
      </c>
      <c r="AR779" s="170">
        <v>1141503863.66309</v>
      </c>
      <c r="AS779" s="170">
        <v>1456633624.8693399</v>
      </c>
      <c r="AT779" s="170">
        <v>1240725326.4304099</v>
      </c>
      <c r="AU779" s="170">
        <v>1333738829.79812</v>
      </c>
      <c r="AV779" s="170">
        <v>2263816405.5868602</v>
      </c>
      <c r="AW779" s="170">
        <v>3401372381.9692402</v>
      </c>
      <c r="AX779" s="170">
        <v>6415968438.3481598</v>
      </c>
      <c r="AY779" s="170">
        <v>7385008887.9597702</v>
      </c>
      <c r="AZ779" s="170">
        <v>8588032157.8385096</v>
      </c>
      <c r="BA779" s="170">
        <v>12584043065.7066</v>
      </c>
      <c r="BB779" s="170">
        <v>7404376058.2389698</v>
      </c>
      <c r="BC779" s="170">
        <v>9193975501.5900192</v>
      </c>
      <c r="BD779" s="170">
        <v>12775683098.3493</v>
      </c>
      <c r="BE779" s="170">
        <v>14126030734.340599</v>
      </c>
      <c r="BF779" s="170">
        <v>13138373628.223301</v>
      </c>
      <c r="BG779" s="170">
        <v>11435788185.936199</v>
      </c>
    </row>
    <row r="780" spans="1:59" x14ac:dyDescent="0.3">
      <c r="A780" s="170" t="s">
        <v>286</v>
      </c>
      <c r="B780" s="170" t="s">
        <v>287</v>
      </c>
      <c r="C780" s="170" t="s">
        <v>1838</v>
      </c>
      <c r="D780" s="170" t="s">
        <v>1839</v>
      </c>
      <c r="AL780" s="170">
        <v>12.895520708328499</v>
      </c>
      <c r="AM780" s="170">
        <v>5.3473557936237803</v>
      </c>
      <c r="AN780" s="170">
        <v>3.8787921520853299</v>
      </c>
      <c r="AO780" s="170">
        <v>3.9425078689065698</v>
      </c>
      <c r="AP780" s="170">
        <v>7.0721911762274798</v>
      </c>
      <c r="AQ780" s="170">
        <v>9.1527735049957499</v>
      </c>
      <c r="AR780" s="170">
        <v>9.4366572819830203</v>
      </c>
      <c r="AS780" s="170">
        <v>11.478452819640999</v>
      </c>
      <c r="AT780" s="170">
        <v>10.083901943507801</v>
      </c>
      <c r="AU780" s="170">
        <v>9.1563163242190306</v>
      </c>
      <c r="AV780" s="170">
        <v>12.6820640071992</v>
      </c>
      <c r="AW780" s="170">
        <v>14.681916101722599</v>
      </c>
      <c r="AX780" s="170">
        <v>21.1988984577638</v>
      </c>
      <c r="AY780" s="170">
        <v>20.042325103679101</v>
      </c>
      <c r="AZ780" s="170">
        <v>19.142041718110899</v>
      </c>
      <c r="BA780" s="170">
        <v>20.985888538726101</v>
      </c>
      <c r="BB780" s="170">
        <v>15.3953251698304</v>
      </c>
      <c r="BC780" s="170">
        <v>17.0075173782107</v>
      </c>
      <c r="BD780" s="170">
        <v>21.634598892426499</v>
      </c>
      <c r="BE780" s="170">
        <v>22.730735534912</v>
      </c>
      <c r="BF780" s="170">
        <v>18.650436630992299</v>
      </c>
      <c r="BG780" s="170">
        <v>15.5081826019694</v>
      </c>
    </row>
    <row r="781" spans="1:59" x14ac:dyDescent="0.3">
      <c r="A781" s="170" t="s">
        <v>286</v>
      </c>
      <c r="B781" s="170" t="s">
        <v>287</v>
      </c>
      <c r="C781" s="170" t="s">
        <v>1840</v>
      </c>
      <c r="D781" s="170" t="s">
        <v>1841</v>
      </c>
      <c r="AK781" s="170">
        <v>14930551320.068001</v>
      </c>
      <c r="AL781" s="170">
        <v>14051449378.071199</v>
      </c>
      <c r="AM781" s="170">
        <v>12557566065.157301</v>
      </c>
      <c r="AN781" s="170">
        <v>11439518152.1236</v>
      </c>
      <c r="AO781" s="170">
        <v>11996605934.030001</v>
      </c>
      <c r="AP781" s="170">
        <v>11683142819.115601</v>
      </c>
      <c r="AQ781" s="170">
        <v>13088031492.1528</v>
      </c>
      <c r="AR781" s="170">
        <v>10456329521.473101</v>
      </c>
      <c r="AS781" s="170">
        <v>10948451816.952299</v>
      </c>
      <c r="AT781" s="170">
        <v>10729597537.471901</v>
      </c>
      <c r="AU781" s="170">
        <v>12829064605.1257</v>
      </c>
      <c r="AV781" s="170">
        <v>15842672394.410601</v>
      </c>
      <c r="AW781" s="170">
        <v>20741116886.249599</v>
      </c>
      <c r="AX781" s="170">
        <v>27157158236.105202</v>
      </c>
      <c r="AY781" s="170">
        <v>33206967389.980099</v>
      </c>
      <c r="AZ781" s="170">
        <v>40470046936.438202</v>
      </c>
      <c r="BA781" s="170">
        <v>54132457583.734703</v>
      </c>
      <c r="BB781" s="170">
        <v>43062628611.837402</v>
      </c>
      <c r="BC781" s="170">
        <v>48255744862.376404</v>
      </c>
      <c r="BD781" s="170">
        <v>52372440498.065201</v>
      </c>
      <c r="BE781" s="170">
        <v>54498569518.864304</v>
      </c>
      <c r="BF781" s="170">
        <v>61406129748.235497</v>
      </c>
      <c r="BG781" s="170">
        <v>64090147146.749001</v>
      </c>
    </row>
    <row r="782" spans="1:59" x14ac:dyDescent="0.3">
      <c r="A782" s="170" t="s">
        <v>286</v>
      </c>
      <c r="B782" s="170" t="s">
        <v>287</v>
      </c>
      <c r="C782" s="170" t="s">
        <v>1842</v>
      </c>
      <c r="D782" s="170" t="s">
        <v>1843</v>
      </c>
      <c r="AK782" s="170">
        <v>20406706149.229988</v>
      </c>
      <c r="AL782" s="170">
        <v>15555092098.149151</v>
      </c>
      <c r="AM782" s="170">
        <v>12993934096.062624</v>
      </c>
      <c r="AN782" s="170">
        <v>11177435403.967112</v>
      </c>
      <c r="AO782" s="170">
        <v>11658002848.181128</v>
      </c>
      <c r="AP782" s="170">
        <v>12632905956.455717</v>
      </c>
      <c r="AQ782" s="170">
        <v>14890167799.621145</v>
      </c>
      <c r="AR782" s="170">
        <v>15151574092.816727</v>
      </c>
      <c r="AS782" s="170">
        <v>15972515875.566738</v>
      </c>
      <c r="AT782" s="170">
        <v>16852550751.054195</v>
      </c>
      <c r="AU782" s="170">
        <v>18120792993.874985</v>
      </c>
      <c r="AV782" s="170">
        <v>20256672986.001141</v>
      </c>
      <c r="AW782" s="170">
        <v>23133994533.916485</v>
      </c>
      <c r="AX782" s="170">
        <v>27157158236.105202</v>
      </c>
      <c r="AY782" s="170">
        <v>30834767249.103539</v>
      </c>
      <c r="AZ782" s="170">
        <v>32867081337.987976</v>
      </c>
      <c r="BA782" s="170">
        <v>38396499685.032074</v>
      </c>
      <c r="BB782" s="170">
        <v>35542770312.534973</v>
      </c>
      <c r="BC782" s="170">
        <v>38444179961.011681</v>
      </c>
      <c r="BD782" s="170">
        <v>45036637206.796585</v>
      </c>
      <c r="BE782" s="170">
        <v>48357732061.106644</v>
      </c>
      <c r="BF782" s="170">
        <v>46548712140.520561</v>
      </c>
      <c r="BG782" s="170">
        <v>46568136647.33242</v>
      </c>
    </row>
    <row r="783" spans="1:59" x14ac:dyDescent="0.3">
      <c r="A783" s="170" t="s">
        <v>286</v>
      </c>
      <c r="B783" s="170" t="s">
        <v>287</v>
      </c>
      <c r="C783" s="170" t="s">
        <v>1844</v>
      </c>
      <c r="D783" s="170" t="s">
        <v>1845</v>
      </c>
      <c r="AL783" s="170">
        <v>-23.774606325989083</v>
      </c>
      <c r="AM783" s="170">
        <v>-16.465077711698484</v>
      </c>
      <c r="AN783" s="170">
        <v>-13.979589850666869</v>
      </c>
      <c r="AO783" s="170">
        <v>4.2994428224872934</v>
      </c>
      <c r="AP783" s="170">
        <v>8.3625224746509019</v>
      </c>
      <c r="AQ783" s="170">
        <v>17.868112459207481</v>
      </c>
      <c r="AR783" s="170">
        <v>1.7555631119364108</v>
      </c>
      <c r="AS783" s="170">
        <v>5.4181946886905621</v>
      </c>
      <c r="AT783" s="170">
        <v>5.5096822713674811</v>
      </c>
      <c r="AU783" s="170">
        <v>7.5255209822848741</v>
      </c>
      <c r="AV783" s="170">
        <v>11.786901339517016</v>
      </c>
      <c r="AW783" s="170">
        <v>14.204314548118475</v>
      </c>
      <c r="AX783" s="170">
        <v>17.390700496148241</v>
      </c>
      <c r="AY783" s="170">
        <v>13.541950822045095</v>
      </c>
      <c r="AZ783" s="170">
        <v>6.5909824208046075</v>
      </c>
      <c r="BA783" s="170">
        <v>16.823575814908651</v>
      </c>
      <c r="BB783" s="170">
        <v>-7.4322643884373605</v>
      </c>
      <c r="BC783" s="170">
        <v>8.16314998230024</v>
      </c>
      <c r="BD783" s="170">
        <v>17.148128149620234</v>
      </c>
      <c r="BE783" s="170">
        <v>7.37420700186928</v>
      </c>
      <c r="BF783" s="170">
        <v>-3.7409114188815522</v>
      </c>
      <c r="BG783" s="170">
        <v>4.1729418320372247E-2</v>
      </c>
    </row>
    <row r="784" spans="1:59" x14ac:dyDescent="0.3">
      <c r="A784" s="170" t="s">
        <v>286</v>
      </c>
      <c r="B784" s="170" t="s">
        <v>287</v>
      </c>
      <c r="C784" s="170" t="s">
        <v>1846</v>
      </c>
      <c r="D784" s="170" t="s">
        <v>1847</v>
      </c>
      <c r="AK784" s="170">
        <v>1461.4870125360219</v>
      </c>
      <c r="AL784" s="170">
        <v>1372.3458714787771</v>
      </c>
      <c r="AM784" s="170">
        <v>1227.8836477126529</v>
      </c>
      <c r="AN784" s="170">
        <v>1122.1814942244066</v>
      </c>
      <c r="AO784" s="170">
        <v>1180.7683005935039</v>
      </c>
      <c r="AP784" s="170">
        <v>1154.8030858076111</v>
      </c>
      <c r="AQ784" s="170">
        <v>1299.834292596365</v>
      </c>
      <c r="AR784" s="170">
        <v>1041.9860011433084</v>
      </c>
      <c r="AS784" s="170">
        <v>1094.2980326788904</v>
      </c>
      <c r="AT784" s="170">
        <v>1080.7410895922544</v>
      </c>
      <c r="AU784" s="170">
        <v>1300.462707057851</v>
      </c>
      <c r="AV784" s="170">
        <v>1617.0942527723385</v>
      </c>
      <c r="AW784" s="170">
        <v>2131.6666892342855</v>
      </c>
      <c r="AX784" s="170">
        <v>2810.427220956763</v>
      </c>
      <c r="AY784" s="170">
        <v>3457.6184287776027</v>
      </c>
      <c r="AZ784" s="170">
        <v>4233.2685079956282</v>
      </c>
      <c r="BA784" s="170">
        <v>5681.4082266724081</v>
      </c>
      <c r="BB784" s="170">
        <v>4529.5706965222889</v>
      </c>
      <c r="BC784" s="170">
        <v>5084.9046219574711</v>
      </c>
      <c r="BD784" s="170">
        <v>5528.6013404481373</v>
      </c>
      <c r="BE784" s="170">
        <v>5758.5132627709536</v>
      </c>
      <c r="BF784" s="170">
        <v>6487.0198339568451</v>
      </c>
      <c r="BG784" s="170">
        <v>6767.7029722015841</v>
      </c>
    </row>
    <row r="785" spans="1:59" x14ac:dyDescent="0.3">
      <c r="A785" s="170" t="s">
        <v>286</v>
      </c>
      <c r="B785" s="170" t="s">
        <v>287</v>
      </c>
      <c r="C785" s="170" t="s">
        <v>1848</v>
      </c>
      <c r="D785" s="170" t="s">
        <v>1849</v>
      </c>
      <c r="AK785" s="170">
        <v>1997.5240944821837</v>
      </c>
      <c r="AL785" s="170">
        <v>1519.2003221163347</v>
      </c>
      <c r="AM785" s="170">
        <v>1270.5518818874179</v>
      </c>
      <c r="AN785" s="170">
        <v>1096.4719839088789</v>
      </c>
      <c r="AO785" s="170">
        <v>1147.4412252146778</v>
      </c>
      <c r="AP785" s="170">
        <v>1248.6810276223898</v>
      </c>
      <c r="AQ785" s="170">
        <v>1478.8129704658998</v>
      </c>
      <c r="AR785" s="170">
        <v>1509.8728542916519</v>
      </c>
      <c r="AS785" s="170">
        <v>1596.4533608762356</v>
      </c>
      <c r="AT785" s="170">
        <v>1697.4769088491332</v>
      </c>
      <c r="AU785" s="170">
        <v>1836.8771407881384</v>
      </c>
      <c r="AV785" s="170">
        <v>2067.6403986935939</v>
      </c>
      <c r="AW785" s="170">
        <v>2377.5945050273881</v>
      </c>
      <c r="AX785" s="170">
        <v>2810.427220956763</v>
      </c>
      <c r="AY785" s="170">
        <v>3210.6171646296893</v>
      </c>
      <c r="AZ785" s="170">
        <v>3437.979219454809</v>
      </c>
      <c r="BA785" s="170">
        <v>4029.8593288236852</v>
      </c>
      <c r="BB785" s="170">
        <v>3738.589493271797</v>
      </c>
      <c r="BC785" s="170">
        <v>4051.0200169664572</v>
      </c>
      <c r="BD785" s="170">
        <v>4754.2106203733329</v>
      </c>
      <c r="BE785" s="170">
        <v>5109.6504713764416</v>
      </c>
      <c r="BF785" s="170">
        <v>4917.4637798986441</v>
      </c>
      <c r="BG785" s="170">
        <v>4917.4378719464012</v>
      </c>
    </row>
    <row r="786" spans="1:59" x14ac:dyDescent="0.3">
      <c r="A786" s="170" t="s">
        <v>286</v>
      </c>
      <c r="B786" s="170" t="s">
        <v>287</v>
      </c>
      <c r="C786" s="170" t="s">
        <v>1850</v>
      </c>
      <c r="D786" s="170" t="s">
        <v>1851</v>
      </c>
      <c r="AL786" s="170">
        <v>-23.945832427610569</v>
      </c>
      <c r="AM786" s="170">
        <v>-16.367060789095589</v>
      </c>
      <c r="AN786" s="170">
        <v>-13.701124720695518</v>
      </c>
      <c r="AO786" s="170">
        <v>4.6484763909877387</v>
      </c>
      <c r="AP786" s="170">
        <v>8.8230926502375269</v>
      </c>
      <c r="AQ786" s="170">
        <v>18.430002358705138</v>
      </c>
      <c r="AR786" s="170">
        <v>2.1003253586534925</v>
      </c>
      <c r="AS786" s="170">
        <v>5.734291224488743</v>
      </c>
      <c r="AT786" s="170">
        <v>6.3279987031659601</v>
      </c>
      <c r="AU786" s="170">
        <v>8.2122019576405592</v>
      </c>
      <c r="AV786" s="170">
        <v>12.562803073832313</v>
      </c>
      <c r="AW786" s="170">
        <v>14.990716302971933</v>
      </c>
      <c r="AX786" s="170">
        <v>18.204648228037087</v>
      </c>
      <c r="AY786" s="170">
        <v>14.239470095108459</v>
      </c>
      <c r="AZ786" s="170">
        <v>7.0815685323647841</v>
      </c>
      <c r="BA786" s="170">
        <v>17.215930393632092</v>
      </c>
      <c r="BB786" s="170">
        <v>-7.2277916370075843</v>
      </c>
      <c r="BC786" s="170">
        <v>8.3569090497079372</v>
      </c>
      <c r="BD786" s="170">
        <v>17.358359140704763</v>
      </c>
      <c r="BE786" s="170">
        <v>7.4763168775050275</v>
      </c>
      <c r="BF786" s="170">
        <v>-3.7612492782902081</v>
      </c>
      <c r="BG786" s="170">
        <v>-5.2685598515722631E-4</v>
      </c>
    </row>
    <row r="787" spans="1:59" x14ac:dyDescent="0.3">
      <c r="A787" s="170" t="s">
        <v>286</v>
      </c>
      <c r="B787" s="170" t="s">
        <v>287</v>
      </c>
      <c r="C787" s="170" t="s">
        <v>1852</v>
      </c>
      <c r="D787" s="170" t="s">
        <v>1853</v>
      </c>
      <c r="AL787" s="170">
        <v>2250566172.8765602</v>
      </c>
      <c r="AM787" s="170">
        <v>979892625.14695704</v>
      </c>
      <c r="AN787" s="170">
        <v>632294598.64259505</v>
      </c>
      <c r="AO787" s="170">
        <v>401665654.10732299</v>
      </c>
      <c r="AP787" s="170">
        <v>897703554.27792203</v>
      </c>
      <c r="AQ787" s="170">
        <v>1644378074.3459301</v>
      </c>
      <c r="AR787" s="170">
        <v>1216867642.0343001</v>
      </c>
      <c r="AS787" s="170">
        <v>1438675861.2825601</v>
      </c>
      <c r="AT787" s="170">
        <v>1243494193.2499001</v>
      </c>
      <c r="AU787" s="170">
        <v>1440365959.8984499</v>
      </c>
      <c r="AV787" s="170">
        <v>2460117755.5645499</v>
      </c>
      <c r="AW787" s="170">
        <v>3726294026.1983299</v>
      </c>
      <c r="AX787" s="170">
        <v>6947312855.2266102</v>
      </c>
      <c r="AY787" s="170">
        <v>8164277275.8932896</v>
      </c>
      <c r="AZ787" s="170">
        <v>9355618041.3268299</v>
      </c>
      <c r="BA787" s="170">
        <v>13596439570.3256</v>
      </c>
      <c r="BB787" s="170">
        <v>8201714033.2433996</v>
      </c>
      <c r="BC787" s="170">
        <v>10348449957.6486</v>
      </c>
      <c r="BD787" s="170">
        <v>13673637264.502701</v>
      </c>
      <c r="BE787" s="170">
        <v>15020948821.5159</v>
      </c>
      <c r="BF787" s="170">
        <v>14398115824.616501</v>
      </c>
      <c r="BG787" s="170">
        <v>12791332108.706301</v>
      </c>
    </row>
    <row r="788" spans="1:59" x14ac:dyDescent="0.3">
      <c r="A788" s="170" t="s">
        <v>286</v>
      </c>
      <c r="B788" s="170" t="s">
        <v>287</v>
      </c>
      <c r="C788" s="170" t="s">
        <v>1854</v>
      </c>
      <c r="D788" s="170" t="s">
        <v>1855</v>
      </c>
      <c r="AL788" s="170">
        <v>13.8173495195456</v>
      </c>
      <c r="AM788" s="170">
        <v>6.5752252154948598</v>
      </c>
      <c r="AN788" s="170">
        <v>4.5418119381755897</v>
      </c>
      <c r="AO788" s="170">
        <v>2.7275836996256002</v>
      </c>
      <c r="AP788" s="170">
        <v>6.3921642330629096</v>
      </c>
      <c r="AQ788" s="170">
        <v>10.868964199429699</v>
      </c>
      <c r="AR788" s="170">
        <v>10.0596793939558</v>
      </c>
      <c r="AS788" s="170">
        <v>11.3369434252691</v>
      </c>
      <c r="AT788" s="170">
        <v>10.106405700711401</v>
      </c>
      <c r="AU788" s="170">
        <v>9.8883275022170594</v>
      </c>
      <c r="AV788" s="170">
        <v>13.7817584342618</v>
      </c>
      <c r="AW788" s="170">
        <v>16.084430082695</v>
      </c>
      <c r="AX788" s="170">
        <v>22.954505027176101</v>
      </c>
      <c r="AY788" s="170">
        <v>22.157197355146099</v>
      </c>
      <c r="AZ788" s="170">
        <v>20.8529296996557</v>
      </c>
      <c r="BA788" s="170">
        <v>22.674220348462999</v>
      </c>
      <c r="BB788" s="170">
        <v>17.053166059987301</v>
      </c>
      <c r="BC788" s="170">
        <v>19.143127199089701</v>
      </c>
      <c r="BD788" s="170">
        <v>23.155212550339002</v>
      </c>
      <c r="BE788" s="170">
        <v>24.170782406361798</v>
      </c>
      <c r="BF788" s="170">
        <v>20.4386900838206</v>
      </c>
      <c r="BG788" s="170">
        <v>17.346448783321101</v>
      </c>
    </row>
    <row r="789" spans="1:59" x14ac:dyDescent="0.3">
      <c r="A789" s="170" t="s">
        <v>286</v>
      </c>
      <c r="B789" s="170" t="s">
        <v>287</v>
      </c>
      <c r="C789" s="170" t="s">
        <v>1856</v>
      </c>
      <c r="D789" s="170" t="s">
        <v>1857</v>
      </c>
      <c r="AL789" s="170">
        <v>2360713761.7416501</v>
      </c>
      <c r="AM789" s="170">
        <v>1092687370.0411899</v>
      </c>
      <c r="AN789" s="170">
        <v>744823582.74594998</v>
      </c>
      <c r="AO789" s="170">
        <v>511543022.10974401</v>
      </c>
      <c r="AP789" s="170">
        <v>989321029.22037303</v>
      </c>
      <c r="AQ789" s="170">
        <v>1734438012.64872</v>
      </c>
      <c r="AR789" s="170">
        <v>1289530499.6775701</v>
      </c>
      <c r="AS789" s="170">
        <v>1516494257.28877</v>
      </c>
      <c r="AT789" s="170">
        <v>1320349327.15135</v>
      </c>
      <c r="AU789" s="170">
        <v>1532363711.6277201</v>
      </c>
      <c r="AV789" s="170">
        <v>2571609359.4912601</v>
      </c>
      <c r="AW789" s="170">
        <v>3871005361.9990401</v>
      </c>
      <c r="AX789" s="170">
        <v>7134646387.2522802</v>
      </c>
      <c r="AY789" s="170">
        <v>8384647025.98032</v>
      </c>
      <c r="AZ789" s="170">
        <v>9619241154.6785107</v>
      </c>
      <c r="BA789" s="170">
        <v>13939231071.121099</v>
      </c>
      <c r="BB789" s="170">
        <v>8496071419.5887804</v>
      </c>
      <c r="BC789" s="170">
        <v>10672506760.168501</v>
      </c>
      <c r="BD789" s="170">
        <v>14033065300.187201</v>
      </c>
      <c r="BE789" s="170">
        <v>15425243954.794201</v>
      </c>
      <c r="BF789" s="170">
        <v>14888347366.361601</v>
      </c>
      <c r="BG789" s="170">
        <v>13324705812.122101</v>
      </c>
    </row>
    <row r="790" spans="1:59" x14ac:dyDescent="0.3">
      <c r="A790" s="170" t="s">
        <v>286</v>
      </c>
      <c r="B790" s="170" t="s">
        <v>287</v>
      </c>
      <c r="C790" s="170" t="s">
        <v>1858</v>
      </c>
      <c r="D790" s="170" t="s">
        <v>1859</v>
      </c>
      <c r="AL790" s="170">
        <v>14.4936005680268</v>
      </c>
      <c r="AM790" s="170">
        <v>7.3320947252461304</v>
      </c>
      <c r="AN790" s="170">
        <v>5.3501147205946999</v>
      </c>
      <c r="AO790" s="170">
        <v>3.4737259571388299</v>
      </c>
      <c r="AP790" s="170">
        <v>7.0445332068292403</v>
      </c>
      <c r="AQ790" s="170">
        <v>11.464239860475701</v>
      </c>
      <c r="AR790" s="170">
        <v>10.660373361393299</v>
      </c>
      <c r="AS790" s="170">
        <v>11.950161994308701</v>
      </c>
      <c r="AT790" s="170">
        <v>10.731040031620999</v>
      </c>
      <c r="AU790" s="170">
        <v>10.5199058121008</v>
      </c>
      <c r="AV790" s="170">
        <v>14.406342501138599</v>
      </c>
      <c r="AW790" s="170">
        <v>16.7090719779656</v>
      </c>
      <c r="AX790" s="170">
        <v>23.5734707470525</v>
      </c>
      <c r="AY790" s="170">
        <v>22.755263280491398</v>
      </c>
      <c r="AZ790" s="170">
        <v>21.4405246854325</v>
      </c>
      <c r="BA790" s="170">
        <v>23.2458795672175</v>
      </c>
      <c r="BB790" s="170">
        <v>17.665199760502301</v>
      </c>
      <c r="BC790" s="170">
        <v>19.742585148421</v>
      </c>
      <c r="BD790" s="170">
        <v>23.763875220105099</v>
      </c>
      <c r="BE790" s="170">
        <v>24.8213491455564</v>
      </c>
      <c r="BF790" s="170">
        <v>21.134592983414699</v>
      </c>
      <c r="BG790" s="170">
        <v>18.069762004340198</v>
      </c>
    </row>
    <row r="791" spans="1:59" x14ac:dyDescent="0.3">
      <c r="A791" s="170" t="s">
        <v>286</v>
      </c>
      <c r="B791" s="170" t="s">
        <v>287</v>
      </c>
      <c r="C791" s="170" t="s">
        <v>1860</v>
      </c>
      <c r="D791" s="170" t="s">
        <v>1861</v>
      </c>
      <c r="AI791" s="170">
        <v>15293803733031.084</v>
      </c>
      <c r="AJ791" s="170">
        <v>16054766931506.643</v>
      </c>
      <c r="AK791" s="170">
        <v>8503866535042.4658</v>
      </c>
      <c r="AL791" s="170">
        <v>5344139863242.7051</v>
      </c>
      <c r="AM791" s="170">
        <v>4945470034646.8906</v>
      </c>
      <c r="AN791" s="170">
        <v>3678530381455.5728</v>
      </c>
      <c r="AO791" s="170">
        <v>4077456945584.8198</v>
      </c>
      <c r="AP791" s="170">
        <v>5116047095989.7832</v>
      </c>
      <c r="AQ791" s="170">
        <v>5086591695491.9004</v>
      </c>
      <c r="AR791" s="170">
        <v>5277359630372.6309</v>
      </c>
      <c r="AS791" s="170">
        <v>5955708232013.4521</v>
      </c>
      <c r="AT791" s="170">
        <v>6671216768966.9736</v>
      </c>
      <c r="AU791" s="170">
        <v>7312374063800.3564</v>
      </c>
      <c r="AV791" s="170">
        <v>8293225947098.8408</v>
      </c>
      <c r="AW791" s="170">
        <v>9581504531910.8809</v>
      </c>
      <c r="AX791" s="170">
        <v>10489163481151.436</v>
      </c>
      <c r="AY791" s="170">
        <v>11783303192718.055</v>
      </c>
      <c r="AZ791" s="170">
        <v>12263796707264.783</v>
      </c>
      <c r="BA791" s="170">
        <v>13984228548273.781</v>
      </c>
      <c r="BB791" s="170">
        <v>11711644326516.988</v>
      </c>
      <c r="BC791" s="170">
        <v>12790415985178.729</v>
      </c>
      <c r="BD791" s="170">
        <v>18792931717511.703</v>
      </c>
      <c r="BE791" s="170">
        <v>22388523242937.223</v>
      </c>
      <c r="BF791" s="170">
        <v>19195407462280.078</v>
      </c>
      <c r="BG791" s="170">
        <v>18500340507237.84</v>
      </c>
    </row>
    <row r="792" spans="1:59" x14ac:dyDescent="0.3">
      <c r="A792" s="170" t="s">
        <v>286</v>
      </c>
      <c r="B792" s="170" t="s">
        <v>287</v>
      </c>
      <c r="C792" s="170" t="s">
        <v>1862</v>
      </c>
      <c r="D792" s="170" t="s">
        <v>1863</v>
      </c>
      <c r="AI792" s="170">
        <v>0</v>
      </c>
      <c r="AJ792" s="170">
        <v>0</v>
      </c>
      <c r="AK792" s="170">
        <v>0</v>
      </c>
      <c r="AL792" s="170">
        <v>0</v>
      </c>
      <c r="AM792" s="170">
        <v>0</v>
      </c>
      <c r="AN792" s="170">
        <v>0</v>
      </c>
      <c r="AO792" s="170">
        <v>0</v>
      </c>
      <c r="AP792" s="170">
        <v>0</v>
      </c>
      <c r="AQ792" s="170">
        <v>0</v>
      </c>
      <c r="AR792" s="170">
        <v>0</v>
      </c>
      <c r="AS792" s="170">
        <v>0</v>
      </c>
      <c r="AT792" s="170">
        <v>0</v>
      </c>
      <c r="AU792" s="170">
        <v>0</v>
      </c>
      <c r="AV792" s="170">
        <v>0</v>
      </c>
      <c r="AW792" s="170">
        <v>0</v>
      </c>
      <c r="AX792" s="170">
        <v>0</v>
      </c>
      <c r="AY792" s="170">
        <v>0</v>
      </c>
      <c r="AZ792" s="170">
        <v>0</v>
      </c>
      <c r="BA792" s="170">
        <v>0</v>
      </c>
      <c r="BB792" s="170">
        <v>0</v>
      </c>
      <c r="BC792" s="170">
        <v>0</v>
      </c>
      <c r="BD792" s="170">
        <v>0</v>
      </c>
      <c r="BE792" s="170">
        <v>0</v>
      </c>
      <c r="BF792" s="170">
        <v>0</v>
      </c>
      <c r="BG792" s="170">
        <v>0</v>
      </c>
    </row>
    <row r="793" spans="1:59" x14ac:dyDescent="0.3">
      <c r="A793" s="170" t="s">
        <v>286</v>
      </c>
      <c r="B793" s="170" t="s">
        <v>287</v>
      </c>
      <c r="C793" s="170" t="s">
        <v>1864</v>
      </c>
      <c r="D793" s="170" t="s">
        <v>1865</v>
      </c>
      <c r="AJ793" s="170">
        <v>103.59790932295931</v>
      </c>
      <c r="AK793" s="170">
        <v>1074.1412068317409</v>
      </c>
      <c r="AL793" s="170">
        <v>1053.4490387924682</v>
      </c>
      <c r="AM793" s="170">
        <v>1945.1071100884417</v>
      </c>
      <c r="AN793" s="170">
        <v>661.49300414925824</v>
      </c>
      <c r="AO793" s="170">
        <v>53.715000981940193</v>
      </c>
      <c r="AP793" s="170">
        <v>71.649450984319714</v>
      </c>
      <c r="AQ793" s="170">
        <v>76.580409364150512</v>
      </c>
      <c r="AR793" s="170">
        <v>316.79333108853137</v>
      </c>
      <c r="AS793" s="170">
        <v>185.29079825531204</v>
      </c>
      <c r="AT793" s="170">
        <v>79.534572521797315</v>
      </c>
      <c r="AU793" s="170">
        <v>44.893739095270064</v>
      </c>
      <c r="AV793" s="170">
        <v>30.685321361102012</v>
      </c>
      <c r="AW793" s="170">
        <v>22.675122647451971</v>
      </c>
      <c r="AX793" s="170">
        <v>18.972162257279294</v>
      </c>
      <c r="AY793" s="170">
        <v>10.74861042048758</v>
      </c>
      <c r="AZ793" s="170">
        <v>12.87270908822245</v>
      </c>
      <c r="BA793" s="170">
        <v>21.213535555069413</v>
      </c>
      <c r="BB793" s="170">
        <v>5.6838113883240169</v>
      </c>
      <c r="BC793" s="170">
        <v>11.071485731255621</v>
      </c>
      <c r="BD793" s="170">
        <v>71.179528774812809</v>
      </c>
      <c r="BE793" s="170">
        <v>75.438580626207312</v>
      </c>
      <c r="BF793" s="170">
        <v>21.091582028268306</v>
      </c>
      <c r="BG793" s="170">
        <v>18.052030415839397</v>
      </c>
    </row>
    <row r="794" spans="1:59" x14ac:dyDescent="0.3">
      <c r="A794" s="170" t="s">
        <v>286</v>
      </c>
      <c r="B794" s="170" t="s">
        <v>287</v>
      </c>
      <c r="C794" s="170" t="s">
        <v>1866</v>
      </c>
      <c r="D794" s="170" t="s">
        <v>1867</v>
      </c>
      <c r="AI794" s="170">
        <v>4.2035503356665932E-5</v>
      </c>
      <c r="AJ794" s="170">
        <v>8.558340600755422E-5</v>
      </c>
      <c r="AK794" s="170">
        <v>1.0048700361448058E-3</v>
      </c>
      <c r="AL794" s="170">
        <v>1.1590663773025792E-2</v>
      </c>
      <c r="AM794" s="170">
        <v>0.23704148892859572</v>
      </c>
      <c r="AN794" s="170">
        <v>1.8050543551224949</v>
      </c>
      <c r="AO794" s="170">
        <v>2.7746393197010972</v>
      </c>
      <c r="AP794" s="170">
        <v>4.7626531590619967</v>
      </c>
      <c r="AQ794" s="170">
        <v>8.4099124448663201</v>
      </c>
      <c r="AR794" s="170">
        <v>35.051954220587284</v>
      </c>
      <c r="AS794" s="170">
        <v>100</v>
      </c>
      <c r="AT794" s="170">
        <v>179.53457252179732</v>
      </c>
      <c r="AU794" s="170">
        <v>260.13435509554142</v>
      </c>
      <c r="AV794" s="170">
        <v>339.95741792723857</v>
      </c>
      <c r="AW794" s="170">
        <v>417.0431793913508</v>
      </c>
      <c r="AX794" s="170">
        <v>496.16528806839426</v>
      </c>
      <c r="AY794" s="170">
        <v>549.49616192455596</v>
      </c>
      <c r="AZ794" s="170">
        <v>620.23120430005179</v>
      </c>
      <c r="BA794" s="170">
        <v>751.80417134787854</v>
      </c>
      <c r="BB794" s="170">
        <v>794.53530245684419</v>
      </c>
      <c r="BC794" s="170">
        <v>882.50216509814243</v>
      </c>
      <c r="BD794" s="170">
        <v>1510.6630476425207</v>
      </c>
      <c r="BE794" s="170">
        <v>2650.2858088286443</v>
      </c>
      <c r="BF794" s="170">
        <v>3209.2730141812922</v>
      </c>
      <c r="BG794" s="170">
        <v>3788.6119548286251</v>
      </c>
    </row>
    <row r="795" spans="1:59" x14ac:dyDescent="0.3">
      <c r="A795" s="170" t="s">
        <v>286</v>
      </c>
      <c r="B795" s="170" t="s">
        <v>287</v>
      </c>
      <c r="C795" s="170" t="s">
        <v>1868</v>
      </c>
      <c r="D795" s="170" t="s">
        <v>1869</v>
      </c>
      <c r="AI795" s="170">
        <v>2000</v>
      </c>
      <c r="AJ795" s="170">
        <v>0</v>
      </c>
      <c r="AK795" s="170">
        <v>-999.80799999800001</v>
      </c>
      <c r="AL795" s="170">
        <v>0</v>
      </c>
      <c r="AM795" s="170">
        <v>-22999.295999500002</v>
      </c>
      <c r="AN795" s="170">
        <v>16001.023998000001</v>
      </c>
      <c r="AO795" s="170">
        <v>0</v>
      </c>
      <c r="AP795" s="170">
        <v>5787900000</v>
      </c>
      <c r="AQ795" s="170">
        <v>3034000000.0000005</v>
      </c>
      <c r="AR795" s="170">
        <v>17391000000</v>
      </c>
      <c r="AS795" s="170">
        <v>127848000000</v>
      </c>
      <c r="AT795" s="170">
        <v>105050000000</v>
      </c>
      <c r="AU795" s="170">
        <v>274357000000</v>
      </c>
      <c r="AV795" s="170">
        <v>133500000000</v>
      </c>
      <c r="AW795" s="170">
        <v>1683200000000</v>
      </c>
      <c r="AX795" s="170">
        <v>-1265500000000</v>
      </c>
      <c r="AY795" s="170">
        <v>1034800000000.016</v>
      </c>
      <c r="AZ795" s="170">
        <v>1789399999999.9919</v>
      </c>
      <c r="BA795" s="170">
        <v>2076800000000.0359</v>
      </c>
      <c r="BB795" s="170">
        <v>2747000000000.0322</v>
      </c>
      <c r="BC795" s="170">
        <v>1898500000000.0161</v>
      </c>
      <c r="BD795" s="170">
        <v>5538499999999.9697</v>
      </c>
      <c r="BE795" s="170">
        <v>-4474099999999.9404</v>
      </c>
      <c r="BF795" s="170">
        <v>1842800000000.1899</v>
      </c>
      <c r="BG795" s="170">
        <v>16337999999999.971</v>
      </c>
    </row>
    <row r="796" spans="1:59" x14ac:dyDescent="0.3">
      <c r="A796" s="170" t="s">
        <v>286</v>
      </c>
      <c r="B796" s="170" t="s">
        <v>287</v>
      </c>
      <c r="C796" s="170" t="s">
        <v>1870</v>
      </c>
      <c r="D796" s="170" t="s">
        <v>1871</v>
      </c>
      <c r="AI796" s="170">
        <v>-2504018958.7269001</v>
      </c>
      <c r="AJ796" s="170">
        <v>-3913781632.4900999</v>
      </c>
      <c r="AK796" s="170">
        <v>53032011554.289299</v>
      </c>
      <c r="AL796" s="170">
        <v>32035668494.096199</v>
      </c>
      <c r="AM796" s="170">
        <v>-41568981667.730698</v>
      </c>
      <c r="AN796" s="170">
        <v>-106486781337.162</v>
      </c>
      <c r="AO796" s="170">
        <v>-75869254663.970001</v>
      </c>
      <c r="AP796" s="170">
        <v>30220816359.460499</v>
      </c>
      <c r="AQ796" s="170">
        <v>-40436617478.342903</v>
      </c>
      <c r="AR796" s="170">
        <v>13691895710.7369</v>
      </c>
      <c r="AS796" s="170">
        <v>154300000000</v>
      </c>
      <c r="AT796" s="170">
        <v>-393600000000</v>
      </c>
      <c r="AU796" s="170">
        <v>-466600000000</v>
      </c>
      <c r="AV796" s="170">
        <v>-460600000000</v>
      </c>
      <c r="AW796" s="170">
        <v>-165200000000</v>
      </c>
      <c r="AX796" s="170">
        <v>-600403200000</v>
      </c>
      <c r="AY796" s="170">
        <v>-357306293599.99994</v>
      </c>
      <c r="AZ796" s="170">
        <v>-1047188523500</v>
      </c>
      <c r="BA796" s="170">
        <v>-1275477392299.9998</v>
      </c>
      <c r="BB796" s="170">
        <v>-1611467924000</v>
      </c>
      <c r="BC796" s="170">
        <v>-2119058527100</v>
      </c>
      <c r="BD796" s="170">
        <v>-2295195254499.9995</v>
      </c>
      <c r="BE796" s="170">
        <v>-2168487600099.9998</v>
      </c>
      <c r="BF796" s="170">
        <v>-2692318320200.0005</v>
      </c>
      <c r="BG796" s="170">
        <v>-2469462160000</v>
      </c>
    </row>
    <row r="797" spans="1:59" x14ac:dyDescent="0.3">
      <c r="A797" s="170" t="s">
        <v>286</v>
      </c>
      <c r="B797" s="170" t="s">
        <v>287</v>
      </c>
      <c r="C797" s="170" t="s">
        <v>1872</v>
      </c>
      <c r="D797" s="170" t="s">
        <v>1873</v>
      </c>
      <c r="AI797" s="170">
        <v>16928338938.394722</v>
      </c>
      <c r="AJ797" s="170">
        <v>17097581957.914268</v>
      </c>
      <c r="AK797" s="170">
        <v>16204673723.713293</v>
      </c>
      <c r="AL797" s="170">
        <v>15271317269.676996</v>
      </c>
      <c r="AM797" s="170">
        <v>13526821333.17436</v>
      </c>
      <c r="AN797" s="170">
        <v>12617240216.875782</v>
      </c>
      <c r="AO797" s="170">
        <v>13086761538.461538</v>
      </c>
      <c r="AP797" s="170">
        <v>12327692189.185026</v>
      </c>
      <c r="AQ797" s="170">
        <v>13235436177.592785</v>
      </c>
      <c r="AR797" s="170">
        <v>10528927174.632463</v>
      </c>
      <c r="AS797" s="170">
        <v>10886248606.525562</v>
      </c>
      <c r="AT797" s="170">
        <v>10768705035.971224</v>
      </c>
      <c r="AU797" s="170">
        <v>12553736437.813702</v>
      </c>
      <c r="AV797" s="170">
        <v>15085573773.528704</v>
      </c>
      <c r="AW797" s="170">
        <v>19829020422.560638</v>
      </c>
      <c r="AX797" s="170">
        <v>25976358284.350594</v>
      </c>
      <c r="AY797" s="170">
        <v>32015828670.459019</v>
      </c>
      <c r="AZ797" s="170">
        <v>38856550574.133293</v>
      </c>
      <c r="BA797" s="170">
        <v>51932142777.736816</v>
      </c>
      <c r="BB797" s="170">
        <v>42296999279.497116</v>
      </c>
      <c r="BC797" s="170">
        <v>48214442791.86573</v>
      </c>
      <c r="BD797" s="170">
        <v>52458479703.418533</v>
      </c>
      <c r="BE797" s="170">
        <v>55540116160.46701</v>
      </c>
      <c r="BF797" s="170">
        <v>64135960907.888779</v>
      </c>
      <c r="BG797" s="170">
        <v>66930295348.662643</v>
      </c>
    </row>
    <row r="798" spans="1:59" x14ac:dyDescent="0.3">
      <c r="A798" s="170" t="s">
        <v>286</v>
      </c>
      <c r="B798" s="170" t="s">
        <v>287</v>
      </c>
      <c r="C798" s="170" t="s">
        <v>1874</v>
      </c>
      <c r="D798" s="170" t="s">
        <v>1875</v>
      </c>
      <c r="AI798" s="170">
        <v>4220000</v>
      </c>
      <c r="AJ798" s="170">
        <v>8360000</v>
      </c>
      <c r="AK798" s="170">
        <v>88010000</v>
      </c>
      <c r="AL798" s="170">
        <v>924250000</v>
      </c>
      <c r="AM798" s="170">
        <v>16119200000</v>
      </c>
      <c r="AN798" s="170">
        <v>109626100000</v>
      </c>
      <c r="AO798" s="170">
        <v>170127900000</v>
      </c>
      <c r="AP798" s="170">
        <v>320076200000</v>
      </c>
      <c r="AQ798" s="170">
        <v>610524200000</v>
      </c>
      <c r="AR798" s="170">
        <v>2624808900000</v>
      </c>
      <c r="AS798" s="170">
        <v>7806700000000</v>
      </c>
      <c r="AT798" s="170">
        <v>14968500000000</v>
      </c>
      <c r="AU798" s="170">
        <v>22482700000000</v>
      </c>
      <c r="AV798" s="170">
        <v>30944600000000</v>
      </c>
      <c r="AW798" s="170">
        <v>42835800000000</v>
      </c>
      <c r="AX798" s="170">
        <v>55948400000000</v>
      </c>
      <c r="AY798" s="170">
        <v>68660000000000</v>
      </c>
      <c r="AZ798" s="170">
        <v>83389200000000</v>
      </c>
      <c r="BA798" s="170">
        <v>110947700000000</v>
      </c>
      <c r="BB798" s="170">
        <v>118137600000000</v>
      </c>
      <c r="BC798" s="170">
        <v>143607200000000</v>
      </c>
      <c r="BD798" s="170">
        <v>260961700000000</v>
      </c>
      <c r="BE798" s="170">
        <v>463032300000000</v>
      </c>
      <c r="BF798" s="170">
        <v>569530700000000</v>
      </c>
      <c r="BG798" s="170">
        <v>684302200000000.12</v>
      </c>
    </row>
    <row r="799" spans="1:59" x14ac:dyDescent="0.3">
      <c r="A799" s="170" t="s">
        <v>286</v>
      </c>
      <c r="B799" s="170" t="s">
        <v>287</v>
      </c>
      <c r="C799" s="170" t="s">
        <v>1876</v>
      </c>
      <c r="D799" s="170" t="s">
        <v>1877</v>
      </c>
      <c r="AI799" s="170">
        <v>20391955097.553402</v>
      </c>
      <c r="AJ799" s="170">
        <v>20086558992.774883</v>
      </c>
      <c r="AK799" s="170">
        <v>18054064608.055344</v>
      </c>
      <c r="AL799" s="170">
        <v>16638752114.014563</v>
      </c>
      <c r="AM799" s="170">
        <v>14723559116.019518</v>
      </c>
      <c r="AN799" s="170">
        <v>13104620199.560492</v>
      </c>
      <c r="AO799" s="170">
        <v>13421236506.472029</v>
      </c>
      <c r="AP799" s="170">
        <v>14823105243.661385</v>
      </c>
      <c r="AQ799" s="170">
        <v>15976864697.856733</v>
      </c>
      <c r="AR799" s="170">
        <v>16678781767.264956</v>
      </c>
      <c r="AS799" s="170">
        <v>17864564925.802238</v>
      </c>
      <c r="AT799" s="170">
        <v>18844899716.970551</v>
      </c>
      <c r="AU799" s="170">
        <v>19693882460.956184</v>
      </c>
      <c r="AV799" s="170">
        <v>21126168982.413345</v>
      </c>
      <c r="AW799" s="170">
        <v>23678838122.348579</v>
      </c>
      <c r="AX799" s="170">
        <v>25976358284.350594</v>
      </c>
      <c r="AY799" s="170">
        <v>28705102759.979523</v>
      </c>
      <c r="AZ799" s="170">
        <v>30652191399.002499</v>
      </c>
      <c r="BA799" s="170">
        <v>33809660233.395222</v>
      </c>
      <c r="BB799" s="170">
        <v>33979677590.475731</v>
      </c>
      <c r="BC799" s="170">
        <v>36954528190.840462</v>
      </c>
      <c r="BD799" s="170">
        <v>39726007223.657936</v>
      </c>
      <c r="BE799" s="170">
        <v>40243196809.763519</v>
      </c>
      <c r="BF799" s="170">
        <v>40898841866.796349</v>
      </c>
      <c r="BG799" s="170">
        <v>41724065925.260468</v>
      </c>
    </row>
    <row r="800" spans="1:59" x14ac:dyDescent="0.3">
      <c r="A800" s="170" t="s">
        <v>286</v>
      </c>
      <c r="B800" s="170" t="s">
        <v>287</v>
      </c>
      <c r="C800" s="170" t="s">
        <v>1878</v>
      </c>
      <c r="D800" s="170" t="s">
        <v>1879</v>
      </c>
      <c r="AI800" s="170">
        <v>8911153253452.1699</v>
      </c>
      <c r="AJ800" s="170">
        <v>8777697119419.4297</v>
      </c>
      <c r="AK800" s="170">
        <v>7889510142625.3398</v>
      </c>
      <c r="AL800" s="170">
        <v>7271027683460.0498</v>
      </c>
      <c r="AM800" s="170">
        <v>6434100658394.1699</v>
      </c>
      <c r="AN800" s="170">
        <v>5726634761989.0195</v>
      </c>
      <c r="AO800" s="170">
        <v>5864994052205.8398</v>
      </c>
      <c r="AP800" s="170">
        <v>6477601676072.9902</v>
      </c>
      <c r="AQ800" s="170">
        <v>6981787138661.9902</v>
      </c>
      <c r="AR800" s="170">
        <v>7288520384532.1299</v>
      </c>
      <c r="AS800" s="170">
        <v>7806700000000</v>
      </c>
      <c r="AT800" s="170">
        <v>8235100000000</v>
      </c>
      <c r="AU800" s="170">
        <v>8606100000000</v>
      </c>
      <c r="AV800" s="170">
        <v>9232000000000</v>
      </c>
      <c r="AW800" s="170">
        <v>10347500000000</v>
      </c>
      <c r="AX800" s="170">
        <v>11351501537300</v>
      </c>
      <c r="AY800" s="170">
        <v>12543945326799.998</v>
      </c>
      <c r="AZ800" s="170">
        <v>13394810541900</v>
      </c>
      <c r="BA800" s="170">
        <v>14774604119399.998</v>
      </c>
      <c r="BB800" s="170">
        <v>14848900611199.998</v>
      </c>
      <c r="BC800" s="170">
        <v>16148891194700</v>
      </c>
      <c r="BD800" s="170">
        <v>17360009710900</v>
      </c>
      <c r="BE800" s="170">
        <v>17586018234400</v>
      </c>
      <c r="BF800" s="170">
        <v>17872530908400</v>
      </c>
      <c r="BG800" s="170">
        <v>18233148515600</v>
      </c>
    </row>
    <row r="801" spans="1:59" x14ac:dyDescent="0.3">
      <c r="A801" s="170" t="s">
        <v>286</v>
      </c>
      <c r="B801" s="170" t="s">
        <v>287</v>
      </c>
      <c r="C801" s="170" t="s">
        <v>1880</v>
      </c>
      <c r="D801" s="170" t="s">
        <v>1881</v>
      </c>
      <c r="AK801" s="170">
        <v>2.8149458869467301</v>
      </c>
      <c r="AL801" s="170">
        <v>2.8571146106283898</v>
      </c>
      <c r="AM801" s="170">
        <v>2.4212140641069002</v>
      </c>
      <c r="AN801" s="170">
        <v>2.5446482080747899</v>
      </c>
      <c r="AO801" s="170">
        <v>3.91145773857028</v>
      </c>
      <c r="AP801" s="170">
        <v>3.7743869216382402</v>
      </c>
      <c r="AQ801" s="170">
        <v>0.87921587801803303</v>
      </c>
      <c r="AR801" s="170">
        <v>1.4390139145968199</v>
      </c>
      <c r="AS801" s="170">
        <v>1.2407093327818099</v>
      </c>
      <c r="AT801" s="170">
        <v>1.3449577891297899</v>
      </c>
      <c r="AU801" s="170">
        <v>0.98219456698302299</v>
      </c>
      <c r="AV801" s="170">
        <v>0.96536679020647898</v>
      </c>
      <c r="AW801" s="170">
        <v>0.93839323670547103</v>
      </c>
      <c r="AX801" s="170">
        <v>0.73370239077602195</v>
      </c>
      <c r="AY801" s="170">
        <v>0.68222319129531495</v>
      </c>
      <c r="AZ801" s="170">
        <v>0.62153424380422895</v>
      </c>
      <c r="BA801" s="170">
        <v>0.58236424291086597</v>
      </c>
      <c r="BB801" s="170">
        <v>0.68496498853858001</v>
      </c>
      <c r="BC801" s="170">
        <v>0.68891575315524101</v>
      </c>
      <c r="BD801" s="170">
        <v>0.74837041533315296</v>
      </c>
      <c r="BE801" s="170">
        <v>1.00778661225368</v>
      </c>
      <c r="BF801" s="170">
        <v>0.98550485782417596</v>
      </c>
      <c r="BG801" s="170">
        <v>0.95285289079382196</v>
      </c>
    </row>
    <row r="802" spans="1:59" x14ac:dyDescent="0.3">
      <c r="A802" s="170" t="s">
        <v>286</v>
      </c>
      <c r="B802" s="170" t="s">
        <v>287</v>
      </c>
      <c r="C802" s="170" t="s">
        <v>1882</v>
      </c>
      <c r="D802" s="170" t="s">
        <v>1883</v>
      </c>
      <c r="AI802" s="170">
        <v>0</v>
      </c>
      <c r="AJ802" s="170">
        <v>0</v>
      </c>
      <c r="AK802" s="170">
        <v>0</v>
      </c>
      <c r="AL802" s="170">
        <v>0</v>
      </c>
      <c r="AM802" s="170">
        <v>0</v>
      </c>
      <c r="AN802" s="170">
        <v>0</v>
      </c>
      <c r="AO802" s="170">
        <v>0</v>
      </c>
      <c r="AP802" s="170">
        <v>0</v>
      </c>
      <c r="AQ802" s="170">
        <v>0</v>
      </c>
      <c r="AR802" s="170">
        <v>0</v>
      </c>
      <c r="AS802" s="170">
        <v>0</v>
      </c>
      <c r="AT802" s="170">
        <v>0</v>
      </c>
      <c r="AU802" s="170">
        <v>0</v>
      </c>
      <c r="AV802" s="170">
        <v>0</v>
      </c>
      <c r="AW802" s="170">
        <v>0</v>
      </c>
      <c r="AX802" s="170">
        <v>0</v>
      </c>
      <c r="AY802" s="170">
        <v>0</v>
      </c>
      <c r="AZ802" s="170">
        <v>0</v>
      </c>
      <c r="BA802" s="170">
        <v>0</v>
      </c>
      <c r="BB802" s="170">
        <v>0</v>
      </c>
      <c r="BC802" s="170">
        <v>0</v>
      </c>
      <c r="BD802" s="170">
        <v>0</v>
      </c>
      <c r="BE802" s="170">
        <v>0</v>
      </c>
      <c r="BF802" s="170">
        <v>0</v>
      </c>
      <c r="BG802" s="170">
        <v>0</v>
      </c>
    </row>
    <row r="803" spans="1:59" x14ac:dyDescent="0.3">
      <c r="A803" s="170" t="s">
        <v>286</v>
      </c>
      <c r="B803" s="170" t="s">
        <v>287</v>
      </c>
      <c r="C803" s="170" t="s">
        <v>1884</v>
      </c>
      <c r="D803" s="170" t="s">
        <v>1885</v>
      </c>
      <c r="AI803" s="170">
        <v>17369598958.11591</v>
      </c>
      <c r="AJ803" s="170">
        <v>17813389815.003983</v>
      </c>
      <c r="AK803" s="170">
        <v>17022180272.211044</v>
      </c>
      <c r="AL803" s="170">
        <v>16280372553.051813</v>
      </c>
      <c r="AM803" s="170">
        <v>14931599418.422628</v>
      </c>
      <c r="AN803" s="170">
        <v>13972637603.21022</v>
      </c>
      <c r="AO803" s="170">
        <v>14756861538.461538</v>
      </c>
      <c r="AP803" s="170">
        <v>14128412417.193037</v>
      </c>
      <c r="AQ803" s="170">
        <v>15222014828.30385</v>
      </c>
      <c r="AR803" s="170">
        <v>12138485328.626728</v>
      </c>
      <c r="AS803" s="170">
        <v>12736856485.106791</v>
      </c>
      <c r="AT803" s="170">
        <v>12354820143.884892</v>
      </c>
      <c r="AU803" s="170">
        <v>14594925392.969078</v>
      </c>
      <c r="AV803" s="170">
        <v>17825436034.536636</v>
      </c>
      <c r="AW803" s="170">
        <v>23141587717.763344</v>
      </c>
      <c r="AX803" s="170">
        <v>30210091836.829445</v>
      </c>
      <c r="AY803" s="170">
        <v>36961821893.697563</v>
      </c>
      <c r="AZ803" s="170">
        <v>45275747860.644218</v>
      </c>
      <c r="BA803" s="170">
        <v>60752177438.889542</v>
      </c>
      <c r="BB803" s="170">
        <v>49208656976.038956</v>
      </c>
      <c r="BC803" s="170">
        <v>55220932613.957985</v>
      </c>
      <c r="BD803" s="170">
        <v>59734593904.64016</v>
      </c>
      <c r="BE803" s="170">
        <v>63615445566.848282</v>
      </c>
      <c r="BF803" s="170">
        <v>73097619636.820862</v>
      </c>
      <c r="BG803" s="170">
        <v>76139250364.518539</v>
      </c>
    </row>
    <row r="804" spans="1:59" x14ac:dyDescent="0.3">
      <c r="A804" s="170" t="s">
        <v>286</v>
      </c>
      <c r="B804" s="170" t="s">
        <v>287</v>
      </c>
      <c r="C804" s="170" t="s">
        <v>1886</v>
      </c>
      <c r="D804" s="170" t="s">
        <v>1887</v>
      </c>
      <c r="AI804" s="170">
        <v>4330000</v>
      </c>
      <c r="AJ804" s="170">
        <v>8710000</v>
      </c>
      <c r="AK804" s="170">
        <v>92450000</v>
      </c>
      <c r="AL804" s="170">
        <v>985320000</v>
      </c>
      <c r="AM804" s="170">
        <v>17793200000</v>
      </c>
      <c r="AN804" s="170">
        <v>121402600000</v>
      </c>
      <c r="AO804" s="170">
        <v>191839200000</v>
      </c>
      <c r="AP804" s="170">
        <v>366830100000</v>
      </c>
      <c r="AQ804" s="170">
        <v>702161100000</v>
      </c>
      <c r="AR804" s="170">
        <v>3026063700000</v>
      </c>
      <c r="AS804" s="170">
        <v>9133800000000</v>
      </c>
      <c r="AT804" s="170">
        <v>17173200000000</v>
      </c>
      <c r="AU804" s="170">
        <v>26138300000000</v>
      </c>
      <c r="AV804" s="170">
        <v>36564800000000</v>
      </c>
      <c r="AW804" s="170">
        <v>49991800000000</v>
      </c>
      <c r="AX804" s="170">
        <v>65067100000000</v>
      </c>
      <c r="AY804" s="170">
        <v>79267000000000</v>
      </c>
      <c r="AZ804" s="170">
        <v>97165299999999.984</v>
      </c>
      <c r="BA804" s="170">
        <v>129790800000000.02</v>
      </c>
      <c r="BB804" s="170">
        <v>137442200000000.02</v>
      </c>
      <c r="BC804" s="170">
        <v>164476100000000</v>
      </c>
      <c r="BD804" s="170">
        <v>297157700000000</v>
      </c>
      <c r="BE804" s="170">
        <v>530355500000000</v>
      </c>
      <c r="BF804" s="170">
        <v>649110700000000.12</v>
      </c>
      <c r="BG804" s="170">
        <v>778455500000000</v>
      </c>
    </row>
    <row r="805" spans="1:59" x14ac:dyDescent="0.3">
      <c r="A805" s="170" t="s">
        <v>286</v>
      </c>
      <c r="B805" s="170" t="s">
        <v>287</v>
      </c>
      <c r="C805" s="170" t="s">
        <v>1888</v>
      </c>
      <c r="D805" s="170" t="s">
        <v>1889</v>
      </c>
      <c r="AI805" s="170">
        <v>23729501576.761082</v>
      </c>
      <c r="AJ805" s="170">
        <v>23444747557.840137</v>
      </c>
      <c r="AK805" s="170">
        <v>21194051792.287403</v>
      </c>
      <c r="AL805" s="170">
        <v>19583303856.073551</v>
      </c>
      <c r="AM805" s="170">
        <v>17292057304.912952</v>
      </c>
      <c r="AN805" s="170">
        <v>15493683345.201994</v>
      </c>
      <c r="AO805" s="170">
        <v>15927506478.86767</v>
      </c>
      <c r="AP805" s="170">
        <v>17743242217.458576</v>
      </c>
      <c r="AQ805" s="170">
        <v>19233674563.725094</v>
      </c>
      <c r="AR805" s="170">
        <v>19887619498.891735</v>
      </c>
      <c r="AS805" s="170">
        <v>21041101429.827465</v>
      </c>
      <c r="AT805" s="170">
        <v>22035357859.47488</v>
      </c>
      <c r="AU805" s="170">
        <v>23147100567.880444</v>
      </c>
      <c r="AV805" s="170">
        <v>24777395459.589138</v>
      </c>
      <c r="AW805" s="170">
        <v>27614343543.719784</v>
      </c>
      <c r="AX805" s="170">
        <v>30210091836.829445</v>
      </c>
      <c r="AY805" s="170">
        <v>33231101020.512394</v>
      </c>
      <c r="AZ805" s="170">
        <v>36088975708.322525</v>
      </c>
      <c r="BA805" s="170">
        <v>39770051230.606903</v>
      </c>
      <c r="BB805" s="170">
        <v>39849591333.085617</v>
      </c>
      <c r="BC805" s="170">
        <v>42934261013.47612</v>
      </c>
      <c r="BD805" s="170">
        <v>45314412561.973907</v>
      </c>
      <c r="BE805" s="170">
        <v>46098982324.000992</v>
      </c>
      <c r="BF805" s="170">
        <v>46593901367.613579</v>
      </c>
      <c r="BG805" s="170">
        <v>47333720087.970222</v>
      </c>
    </row>
    <row r="806" spans="1:59" x14ac:dyDescent="0.3">
      <c r="A806" s="170" t="s">
        <v>286</v>
      </c>
      <c r="B806" s="170" t="s">
        <v>287</v>
      </c>
      <c r="C806" s="170" t="s">
        <v>1890</v>
      </c>
      <c r="D806" s="170" t="s">
        <v>1891</v>
      </c>
      <c r="AJ806" s="170">
        <v>-1.199999999999207</v>
      </c>
      <c r="AK806" s="170">
        <v>-9.6000000000003354</v>
      </c>
      <c r="AL806" s="170">
        <v>-7.6000000000000512</v>
      </c>
      <c r="AM806" s="170">
        <v>-11.7</v>
      </c>
      <c r="AN806" s="170">
        <v>-10.400000000000063</v>
      </c>
      <c r="AO806" s="170">
        <v>2.8000000000001393</v>
      </c>
      <c r="AP806" s="170">
        <v>11.399999999999949</v>
      </c>
      <c r="AQ806" s="170">
        <v>8.3999999999999915</v>
      </c>
      <c r="AR806" s="170">
        <v>3.3999999999999346</v>
      </c>
      <c r="AS806" s="170">
        <v>5.800000000000054</v>
      </c>
      <c r="AT806" s="170">
        <v>4.725306006262457</v>
      </c>
      <c r="AU806" s="170">
        <v>5.0452673176239387</v>
      </c>
      <c r="AV806" s="170">
        <v>7.0431926751592329</v>
      </c>
      <c r="AW806" s="170">
        <v>11.449742927006128</v>
      </c>
      <c r="AX806" s="170">
        <v>9.4000000000000057</v>
      </c>
      <c r="AY806" s="170">
        <v>10</v>
      </c>
      <c r="AZ806" s="170">
        <v>8.6000000001386354</v>
      </c>
      <c r="BA806" s="170">
        <v>10.200000000098314</v>
      </c>
      <c r="BB806" s="170">
        <v>0.20000000004401386</v>
      </c>
      <c r="BC806" s="170">
        <v>7.7407812155639846</v>
      </c>
      <c r="BD806" s="170">
        <v>5.5437114609954818</v>
      </c>
      <c r="BE806" s="170">
        <v>1.7313912233863249</v>
      </c>
      <c r="BF806" s="170">
        <v>1.0736008012804064</v>
      </c>
      <c r="BG806" s="170">
        <v>1.5878016191854556</v>
      </c>
    </row>
    <row r="807" spans="1:59" x14ac:dyDescent="0.3">
      <c r="A807" s="170" t="s">
        <v>286</v>
      </c>
      <c r="B807" s="170" t="s">
        <v>287</v>
      </c>
      <c r="C807" s="170" t="s">
        <v>1892</v>
      </c>
      <c r="D807" s="170" t="s">
        <v>1893</v>
      </c>
      <c r="AI807" s="170">
        <v>10300816343890.301</v>
      </c>
      <c r="AJ807" s="170">
        <v>10177206547763.699</v>
      </c>
      <c r="AK807" s="170">
        <v>9200194719178.3496</v>
      </c>
      <c r="AL807" s="170">
        <v>8500979920520.79</v>
      </c>
      <c r="AM807" s="170">
        <v>7506365269819.8604</v>
      </c>
      <c r="AN807" s="170">
        <v>6725703281758.5898</v>
      </c>
      <c r="AO807" s="170">
        <v>6914022973647.8398</v>
      </c>
      <c r="AP807" s="170">
        <v>7702221592643.6904</v>
      </c>
      <c r="AQ807" s="170">
        <v>8349208206425.7598</v>
      </c>
      <c r="AR807" s="170">
        <v>8633081285444.2305</v>
      </c>
      <c r="AS807" s="170">
        <v>9133800000000</v>
      </c>
      <c r="AT807" s="170">
        <v>9565400000000</v>
      </c>
      <c r="AU807" s="170">
        <v>10048000000000</v>
      </c>
      <c r="AV807" s="170">
        <v>10755700000000</v>
      </c>
      <c r="AW807" s="170">
        <v>11987200000000</v>
      </c>
      <c r="AX807" s="170">
        <v>13113996800000</v>
      </c>
      <c r="AY807" s="170">
        <v>14425396480000</v>
      </c>
      <c r="AZ807" s="170">
        <v>15665980577299.998</v>
      </c>
      <c r="BA807" s="170">
        <v>17263910596200</v>
      </c>
      <c r="BB807" s="170">
        <v>17298438417399.998</v>
      </c>
      <c r="BC807" s="170">
        <v>18637472689000</v>
      </c>
      <c r="BD807" s="170">
        <v>19670680398499.996</v>
      </c>
      <c r="BE807" s="170">
        <v>20011256832500</v>
      </c>
      <c r="BF807" s="170">
        <v>20226097846200</v>
      </c>
      <c r="BG807" s="170">
        <v>20547248155300</v>
      </c>
    </row>
    <row r="808" spans="1:59" x14ac:dyDescent="0.3">
      <c r="A808" s="170" t="s">
        <v>286</v>
      </c>
      <c r="B808" s="170" t="s">
        <v>287</v>
      </c>
      <c r="C808" s="170" t="s">
        <v>1894</v>
      </c>
      <c r="D808" s="170" t="s">
        <v>1895</v>
      </c>
      <c r="AI808" s="170">
        <v>53234467478.431458</v>
      </c>
      <c r="AJ808" s="170">
        <v>54346307086.641144</v>
      </c>
      <c r="AK808" s="170">
        <v>50248983415.680092</v>
      </c>
      <c r="AL808" s="170">
        <v>47534753226.049461</v>
      </c>
      <c r="AM808" s="170">
        <v>42866432291.355637</v>
      </c>
      <c r="AN808" s="170">
        <v>39209396762.532524</v>
      </c>
      <c r="AO808" s="170">
        <v>41043090437.454613</v>
      </c>
      <c r="AP808" s="170">
        <v>46504536491.036499</v>
      </c>
      <c r="AQ808" s="170">
        <v>50958005164.274269</v>
      </c>
      <c r="AR808" s="170">
        <v>53496912776.243004</v>
      </c>
      <c r="AS808" s="170">
        <v>57887671867.664459</v>
      </c>
      <c r="AT808" s="170">
        <v>62004580533.874168</v>
      </c>
      <c r="AU808" s="170">
        <v>66132748189.254028</v>
      </c>
      <c r="AV808" s="170">
        <v>72202209559.637756</v>
      </c>
      <c r="AW808" s="170">
        <v>82681854926.690903</v>
      </c>
      <c r="AX808" s="170">
        <v>93364430160.650986</v>
      </c>
      <c r="AY808" s="170">
        <v>105856117826.93272</v>
      </c>
      <c r="AZ808" s="170">
        <v>118019209464.17126</v>
      </c>
      <c r="BA808" s="170">
        <v>132608386358.76569</v>
      </c>
      <c r="BB808" s="170">
        <v>133882691466.55316</v>
      </c>
      <c r="BC808" s="170">
        <v>146008008497.76782</v>
      </c>
      <c r="BD808" s="170">
        <v>157283909016.62338</v>
      </c>
      <c r="BE808" s="170">
        <v>162879596713.03201</v>
      </c>
      <c r="BF808" s="170">
        <v>167081323326.05389</v>
      </c>
      <c r="BG808" s="170">
        <v>172210703774.8956</v>
      </c>
    </row>
    <row r="809" spans="1:59" x14ac:dyDescent="0.3">
      <c r="A809" s="170" t="s">
        <v>286</v>
      </c>
      <c r="B809" s="170" t="s">
        <v>287</v>
      </c>
      <c r="C809" s="170" t="s">
        <v>1896</v>
      </c>
      <c r="D809" s="170" t="s">
        <v>1897</v>
      </c>
      <c r="AI809" s="170">
        <v>82363834285.718719</v>
      </c>
      <c r="AJ809" s="170">
        <v>81375468274.290756</v>
      </c>
      <c r="AK809" s="170">
        <v>73563423319.958557</v>
      </c>
      <c r="AL809" s="170">
        <v>67972603147.64167</v>
      </c>
      <c r="AM809" s="170">
        <v>60019808579.367615</v>
      </c>
      <c r="AN809" s="170">
        <v>53777748487.11335</v>
      </c>
      <c r="AO809" s="170">
        <v>55283525444.752594</v>
      </c>
      <c r="AP809" s="170">
        <v>61585847345.454369</v>
      </c>
      <c r="AQ809" s="170">
        <v>66759058522.472527</v>
      </c>
      <c r="AR809" s="170">
        <v>69028866512.236557</v>
      </c>
      <c r="AS809" s="170">
        <v>73032540769.946304</v>
      </c>
      <c r="AT809" s="170">
        <v>76483551805.474655</v>
      </c>
      <c r="AU809" s="170">
        <v>80342351448.074234</v>
      </c>
      <c r="AV809" s="170">
        <v>86001018060.315704</v>
      </c>
      <c r="AW809" s="170">
        <v>95847913542.829956</v>
      </c>
      <c r="AX809" s="170">
        <v>104857617415.85599</v>
      </c>
      <c r="AY809" s="170">
        <v>115343379157.44159</v>
      </c>
      <c r="AZ809" s="170">
        <v>125262909765.14145</v>
      </c>
      <c r="BA809" s="170">
        <v>138039726561.30905</v>
      </c>
      <c r="BB809" s="170">
        <v>138315806014.49243</v>
      </c>
      <c r="BC809" s="170">
        <v>149022529944.61816</v>
      </c>
      <c r="BD809" s="170">
        <v>157283909016.62338</v>
      </c>
      <c r="BE809" s="170">
        <v>160007108813.13614</v>
      </c>
      <c r="BF809" s="170">
        <v>161724946415.45959</v>
      </c>
      <c r="BG809" s="170">
        <v>164292817733.27106</v>
      </c>
    </row>
    <row r="810" spans="1:59" x14ac:dyDescent="0.3">
      <c r="A810" s="170" t="s">
        <v>286</v>
      </c>
      <c r="B810" s="170" t="s">
        <v>287</v>
      </c>
      <c r="C810" s="170" t="s">
        <v>1898</v>
      </c>
      <c r="D810" s="170" t="s">
        <v>1899</v>
      </c>
      <c r="AI810" s="170">
        <v>9.0090730906566899E-2</v>
      </c>
      <c r="AJ810" s="170">
        <v>8.8246825375426496E-2</v>
      </c>
      <c r="AK810" s="170">
        <v>8.0643530638652997E-2</v>
      </c>
      <c r="AL810" s="170">
        <v>0.104494244753587</v>
      </c>
      <c r="AM810" s="170">
        <v>0.10127642423870099</v>
      </c>
      <c r="AN810" s="170">
        <v>0.10015216695838899</v>
      </c>
      <c r="AO810" s="170">
        <v>0.12251884731528701</v>
      </c>
      <c r="AP810" s="170">
        <v>0.115426334111083</v>
      </c>
      <c r="AQ810" s="170">
        <v>8.3496341352926606E-2</v>
      </c>
      <c r="AR810" s="170">
        <v>8.8562378337752101E-2</v>
      </c>
      <c r="AS810" s="170">
        <v>0.227454140530988</v>
      </c>
      <c r="AT810" s="170">
        <v>0.220920174755148</v>
      </c>
      <c r="AU810" s="170">
        <v>0.12827774679272999</v>
      </c>
      <c r="AV810" s="170">
        <v>0.184555617384003</v>
      </c>
      <c r="AW810" s="170">
        <v>0.149102302833751</v>
      </c>
      <c r="AX810" s="170">
        <v>0.170960009597976</v>
      </c>
      <c r="AY810" s="170">
        <v>0.128746920178886</v>
      </c>
      <c r="AZ810" s="170">
        <v>9.5362158166681699E-2</v>
      </c>
      <c r="BA810" s="170">
        <v>0.10648189528582</v>
      </c>
      <c r="BB810" s="170">
        <v>5.5577883095026898E-2</v>
      </c>
      <c r="BC810" s="170">
        <v>4.6743744413966302E-2</v>
      </c>
      <c r="BD810" s="170">
        <v>4.8853544530355002E-2</v>
      </c>
      <c r="BE810" s="170">
        <v>3.5489015467693702E-2</v>
      </c>
      <c r="BF810" s="170">
        <v>3.3678896014224503E-2</v>
      </c>
      <c r="BG810" s="170">
        <v>1.7596461453270401E-2</v>
      </c>
    </row>
    <row r="811" spans="1:59" x14ac:dyDescent="0.3">
      <c r="A811" s="170" t="s">
        <v>286</v>
      </c>
      <c r="B811" s="170" t="s">
        <v>287</v>
      </c>
      <c r="C811" s="170" t="s">
        <v>1900</v>
      </c>
      <c r="D811" s="170" t="s">
        <v>1901</v>
      </c>
      <c r="AI811" s="170">
        <v>1704.7403040647669</v>
      </c>
      <c r="AJ811" s="170">
        <v>1747.4386712776127</v>
      </c>
      <c r="AK811" s="170">
        <v>1666.2275129415666</v>
      </c>
      <c r="AL811" s="170">
        <v>1590.0354090293793</v>
      </c>
      <c r="AM811" s="170">
        <v>1460.0175436024865</v>
      </c>
      <c r="AN811" s="170">
        <v>1370.6727097518365</v>
      </c>
      <c r="AO811" s="170">
        <v>1452.4470018170805</v>
      </c>
      <c r="AP811" s="170">
        <v>1396.5021663727425</v>
      </c>
      <c r="AQ811" s="170">
        <v>1511.770267981314</v>
      </c>
      <c r="AR811" s="170">
        <v>1209.614880779943</v>
      </c>
      <c r="AS811" s="170">
        <v>1273.0491239487046</v>
      </c>
      <c r="AT811" s="170">
        <v>1244.4419967651986</v>
      </c>
      <c r="AU811" s="170">
        <v>1479.4653211321925</v>
      </c>
      <c r="AV811" s="170">
        <v>1819.4790277163047</v>
      </c>
      <c r="AW811" s="170">
        <v>2378.3748939119573</v>
      </c>
      <c r="AX811" s="170">
        <v>3126.3677777946232</v>
      </c>
      <c r="AY811" s="170">
        <v>3848.5862030089093</v>
      </c>
      <c r="AZ811" s="170">
        <v>4735.9568891887257</v>
      </c>
      <c r="BA811" s="170">
        <v>6376.17311491284</v>
      </c>
      <c r="BB811" s="170">
        <v>5176.0447013820294</v>
      </c>
      <c r="BC811" s="170">
        <v>5818.8548592158049</v>
      </c>
      <c r="BD811" s="170">
        <v>6305.7736624765294</v>
      </c>
      <c r="BE811" s="170">
        <v>6721.8349077396751</v>
      </c>
      <c r="BF811" s="170">
        <v>7722.1233506043591</v>
      </c>
      <c r="BG811" s="170">
        <v>8040.0475569713344</v>
      </c>
    </row>
    <row r="812" spans="1:59" x14ac:dyDescent="0.3">
      <c r="A812" s="170" t="s">
        <v>286</v>
      </c>
      <c r="B812" s="170" t="s">
        <v>287</v>
      </c>
      <c r="C812" s="170" t="s">
        <v>1902</v>
      </c>
      <c r="D812" s="170" t="s">
        <v>1903</v>
      </c>
      <c r="AI812" s="170">
        <v>0.42496810285602121</v>
      </c>
      <c r="AJ812" s="170">
        <v>0.85442417108102808</v>
      </c>
      <c r="AK812" s="170">
        <v>9.0495301487862179</v>
      </c>
      <c r="AL812" s="170">
        <v>96.232053911514797</v>
      </c>
      <c r="AM812" s="170">
        <v>1739.8259509142465</v>
      </c>
      <c r="AN812" s="170">
        <v>11909.221110457132</v>
      </c>
      <c r="AO812" s="170">
        <v>18881.811023622045</v>
      </c>
      <c r="AP812" s="170">
        <v>36258.782247701885</v>
      </c>
      <c r="AQ812" s="170">
        <v>69734.938921442052</v>
      </c>
      <c r="AR812" s="170">
        <v>301550.94170403585</v>
      </c>
      <c r="AS812" s="170">
        <v>912923.53823088459</v>
      </c>
      <c r="AT812" s="170">
        <v>1729774.3755036262</v>
      </c>
      <c r="AU812" s="170">
        <v>2649599.5945261023</v>
      </c>
      <c r="AV812" s="170">
        <v>3732244.5646626516</v>
      </c>
      <c r="AW812" s="170">
        <v>5137903.3915724559</v>
      </c>
      <c r="AX812" s="170">
        <v>6733633.4471696159</v>
      </c>
      <c r="AY812" s="170">
        <v>8253540.191586839</v>
      </c>
      <c r="AZ812" s="170">
        <v>10163734.30962343</v>
      </c>
      <c r="BA812" s="170">
        <v>13622040.302267004</v>
      </c>
      <c r="BB812" s="170">
        <v>14456947.512359316</v>
      </c>
      <c r="BC812" s="170">
        <v>17331517.386722866</v>
      </c>
      <c r="BD812" s="170">
        <v>31368911.643618707</v>
      </c>
      <c r="BE812" s="170">
        <v>56039254.015215553</v>
      </c>
      <c r="BF812" s="170">
        <v>68572860.764842615</v>
      </c>
      <c r="BG812" s="170">
        <v>82202270.327349529</v>
      </c>
    </row>
    <row r="813" spans="1:59" x14ac:dyDescent="0.3">
      <c r="A813" s="170" t="s">
        <v>286</v>
      </c>
      <c r="B813" s="170" t="s">
        <v>287</v>
      </c>
      <c r="C813" s="170" t="s">
        <v>1904</v>
      </c>
      <c r="D813" s="170" t="s">
        <v>1905</v>
      </c>
      <c r="AI813" s="170">
        <v>2328.9333179665405</v>
      </c>
      <c r="AJ813" s="170">
        <v>2299.8575198979929</v>
      </c>
      <c r="AK813" s="170">
        <v>2074.5939499106698</v>
      </c>
      <c r="AL813" s="170">
        <v>1912.618796374016</v>
      </c>
      <c r="AM813" s="170">
        <v>1690.8240251210475</v>
      </c>
      <c r="AN813" s="170">
        <v>1519.8826118503034</v>
      </c>
      <c r="AO813" s="170">
        <v>1567.6679605184715</v>
      </c>
      <c r="AP813" s="170">
        <v>1753.8047066777283</v>
      </c>
      <c r="AQ813" s="170">
        <v>1910.1871649344616</v>
      </c>
      <c r="AR813" s="170">
        <v>1981.8255604276767</v>
      </c>
      <c r="AS813" s="170">
        <v>2103.0586136759084</v>
      </c>
      <c r="AT813" s="170">
        <v>2219.5163033314748</v>
      </c>
      <c r="AU813" s="170">
        <v>2346.3862714526554</v>
      </c>
      <c r="AV813" s="170">
        <v>2529.0798672643809</v>
      </c>
      <c r="AW813" s="170">
        <v>2838.0620291592791</v>
      </c>
      <c r="AX813" s="170">
        <v>3126.3677777946232</v>
      </c>
      <c r="AY813" s="170">
        <v>3460.1313015943765</v>
      </c>
      <c r="AZ813" s="170">
        <v>3774.9974590295528</v>
      </c>
      <c r="BA813" s="170">
        <v>4174.0188109369128</v>
      </c>
      <c r="BB813" s="170">
        <v>4191.6052732813314</v>
      </c>
      <c r="BC813" s="170">
        <v>4524.1581679110768</v>
      </c>
      <c r="BD813" s="170">
        <v>4783.5334700700841</v>
      </c>
      <c r="BE813" s="170">
        <v>4870.9829167372136</v>
      </c>
      <c r="BF813" s="170">
        <v>4922.2376259891798</v>
      </c>
      <c r="BG813" s="170">
        <v>4998.2808963009738</v>
      </c>
    </row>
    <row r="814" spans="1:59" x14ac:dyDescent="0.3">
      <c r="A814" s="170" t="s">
        <v>286</v>
      </c>
      <c r="B814" s="170" t="s">
        <v>287</v>
      </c>
      <c r="C814" s="170" t="s">
        <v>1906</v>
      </c>
      <c r="D814" s="170" t="s">
        <v>1907</v>
      </c>
      <c r="AJ814" s="170">
        <v>-1.2484598783590144</v>
      </c>
      <c r="AK814" s="170">
        <v>-9.7946750195774683</v>
      </c>
      <c r="AL814" s="170">
        <v>-7.8075593319660612</v>
      </c>
      <c r="AM814" s="170">
        <v>-11.596391903784067</v>
      </c>
      <c r="AN814" s="170">
        <v>-10.109947027663395</v>
      </c>
      <c r="AO814" s="170">
        <v>3.1440157480316202</v>
      </c>
      <c r="AP814" s="170">
        <v>11.873480280715569</v>
      </c>
      <c r="AQ814" s="170">
        <v>8.9167543946767154</v>
      </c>
      <c r="AR814" s="170">
        <v>3.750333831589387</v>
      </c>
      <c r="AS814" s="170">
        <v>6.1172413793103999</v>
      </c>
      <c r="AT814" s="170">
        <v>5.5375389396309203</v>
      </c>
      <c r="AU814" s="170">
        <v>5.716108862581919</v>
      </c>
      <c r="AV814" s="170">
        <v>7.7861688006987748</v>
      </c>
      <c r="AW814" s="170">
        <v>12.21717692249527</v>
      </c>
      <c r="AX814" s="170">
        <v>10.158542895581093</v>
      </c>
      <c r="AY814" s="170">
        <v>10.675760099958339</v>
      </c>
      <c r="AZ814" s="170">
        <v>9.0998326361225281</v>
      </c>
      <c r="BA814" s="170">
        <v>10.570109152071765</v>
      </c>
      <c r="BB814" s="170">
        <v>0.42133165040701215</v>
      </c>
      <c r="BC814" s="170">
        <v>7.9337836687425352</v>
      </c>
      <c r="BD814" s="170">
        <v>5.7331174669953668</v>
      </c>
      <c r="BE814" s="170">
        <v>1.8281349386241317</v>
      </c>
      <c r="BF814" s="170">
        <v>1.0522457197673418</v>
      </c>
      <c r="BG814" s="170">
        <v>1.5448923048795677</v>
      </c>
    </row>
    <row r="815" spans="1:59" x14ac:dyDescent="0.3">
      <c r="A815" s="170" t="s">
        <v>286</v>
      </c>
      <c r="B815" s="170" t="s">
        <v>287</v>
      </c>
      <c r="C815" s="170" t="s">
        <v>1908</v>
      </c>
      <c r="D815" s="170" t="s">
        <v>1909</v>
      </c>
      <c r="AI815" s="170">
        <v>1010974.2216007754</v>
      </c>
      <c r="AJ815" s="170">
        <v>998352.61406353733</v>
      </c>
      <c r="AK815" s="170">
        <v>900567.21996655734</v>
      </c>
      <c r="AL815" s="170">
        <v>830254.89994343102</v>
      </c>
      <c r="AM815" s="170">
        <v>733975.28794562048</v>
      </c>
      <c r="AN815" s="170">
        <v>659770.77513817837</v>
      </c>
      <c r="AO815" s="170">
        <v>680514.07220943307</v>
      </c>
      <c r="AP815" s="170">
        <v>761314.77638071473</v>
      </c>
      <c r="AQ815" s="170">
        <v>829199.34516096534</v>
      </c>
      <c r="AR815" s="170">
        <v>860297.08873385459</v>
      </c>
      <c r="AS815" s="170">
        <v>912923.53823088459</v>
      </c>
      <c r="AT815" s="170">
        <v>963477.03464947618</v>
      </c>
      <c r="AU815" s="170">
        <v>1018550.4308160163</v>
      </c>
      <c r="AV815" s="170">
        <v>1097856.4866795959</v>
      </c>
      <c r="AW815" s="170">
        <v>1231983.5560123329</v>
      </c>
      <c r="AX815" s="170">
        <v>1357135.1340163511</v>
      </c>
      <c r="AY815" s="170">
        <v>1502019.6251561849</v>
      </c>
      <c r="AZ815" s="170">
        <v>1638700.8972071128</v>
      </c>
      <c r="BA815" s="170">
        <v>1811913.370717884</v>
      </c>
      <c r="BB815" s="170">
        <v>1819547.535226675</v>
      </c>
      <c r="BC815" s="170">
        <v>1963906.5004214963</v>
      </c>
      <c r="BD815" s="170">
        <v>2076499.5670326187</v>
      </c>
      <c r="BE815" s="170">
        <v>2114460.7811179208</v>
      </c>
      <c r="BF815" s="170">
        <v>2136710.1041833931</v>
      </c>
      <c r="BG815" s="170">
        <v>2169719.9741605069</v>
      </c>
    </row>
    <row r="816" spans="1:59" x14ac:dyDescent="0.3">
      <c r="A816" s="170" t="s">
        <v>286</v>
      </c>
      <c r="B816" s="170" t="s">
        <v>287</v>
      </c>
      <c r="C816" s="170" t="s">
        <v>1910</v>
      </c>
      <c r="D816" s="170" t="s">
        <v>1911</v>
      </c>
      <c r="AI816" s="170">
        <v>5224.6999193671072</v>
      </c>
      <c r="AJ816" s="170">
        <v>5331.2053253522799</v>
      </c>
      <c r="AK816" s="170">
        <v>4918.6553852466805</v>
      </c>
      <c r="AL816" s="170">
        <v>4642.519115738789</v>
      </c>
      <c r="AM816" s="170">
        <v>4191.4962639440337</v>
      </c>
      <c r="AN816" s="170">
        <v>3846.3210479235358</v>
      </c>
      <c r="AO816" s="170">
        <v>4039.6742556549816</v>
      </c>
      <c r="AP816" s="170">
        <v>4596.6725799186024</v>
      </c>
      <c r="AQ816" s="170">
        <v>5060.8804413818916</v>
      </c>
      <c r="AR816" s="170">
        <v>5331.0326633027407</v>
      </c>
      <c r="AS816" s="170">
        <v>5785.8742496416253</v>
      </c>
      <c r="AT816" s="170">
        <v>6245.4251142097273</v>
      </c>
      <c r="AU816" s="170">
        <v>6703.7757921190096</v>
      </c>
      <c r="AV816" s="170">
        <v>7369.8284739856854</v>
      </c>
      <c r="AW816" s="170">
        <v>8497.6212668747066</v>
      </c>
      <c r="AX816" s="170">
        <v>9662.0542440909649</v>
      </c>
      <c r="AY816" s="170">
        <v>11022.086404303698</v>
      </c>
      <c r="AZ816" s="170">
        <v>12345.105592486534</v>
      </c>
      <c r="BA816" s="170">
        <v>13917.75675469833</v>
      </c>
      <c r="BB816" s="170">
        <v>14082.538284059447</v>
      </c>
      <c r="BC816" s="170">
        <v>15385.459272683649</v>
      </c>
      <c r="BD816" s="170">
        <v>16603.389529887405</v>
      </c>
      <c r="BE816" s="170">
        <v>17210.439213126796</v>
      </c>
      <c r="BF816" s="170">
        <v>17650.678568144296</v>
      </c>
      <c r="BG816" s="170">
        <v>18184.868402840086</v>
      </c>
    </row>
    <row r="817" spans="1:59" x14ac:dyDescent="0.3">
      <c r="A817" s="170" t="s">
        <v>286</v>
      </c>
      <c r="B817" s="170" t="s">
        <v>287</v>
      </c>
      <c r="C817" s="170" t="s">
        <v>1912</v>
      </c>
      <c r="D817" s="170" t="s">
        <v>1913</v>
      </c>
      <c r="AI817" s="170">
        <v>8083.6033257158424</v>
      </c>
      <c r="AJ817" s="170">
        <v>7982.6827814685848</v>
      </c>
      <c r="AK817" s="170">
        <v>7200.8049451799679</v>
      </c>
      <c r="AL817" s="170">
        <v>6638.5978267058963</v>
      </c>
      <c r="AM817" s="170">
        <v>5868.7600058049884</v>
      </c>
      <c r="AN817" s="170">
        <v>5275.4314780374089</v>
      </c>
      <c r="AO817" s="170">
        <v>5441.2918744835233</v>
      </c>
      <c r="AP817" s="170">
        <v>6087.3625922165038</v>
      </c>
      <c r="AQ817" s="170">
        <v>6630.1577636778757</v>
      </c>
      <c r="AR817" s="170">
        <v>6878.8108133768364</v>
      </c>
      <c r="AS817" s="170">
        <v>7299.6042748572017</v>
      </c>
      <c r="AT817" s="170">
        <v>7703.8227040163838</v>
      </c>
      <c r="AU817" s="170">
        <v>8144.1815963582603</v>
      </c>
      <c r="AV817" s="170">
        <v>8778.3013228861601</v>
      </c>
      <c r="AW817" s="170">
        <v>9850.7619262929038</v>
      </c>
      <c r="AX817" s="170">
        <v>10851.45580211694</v>
      </c>
      <c r="AY817" s="170">
        <v>12009.931190903955</v>
      </c>
      <c r="AZ817" s="170">
        <v>13102.814828989691</v>
      </c>
      <c r="BA817" s="170">
        <v>14487.796658407751</v>
      </c>
      <c r="BB817" s="170">
        <v>14548.838331176232</v>
      </c>
      <c r="BC817" s="170">
        <v>15703.111690686845</v>
      </c>
      <c r="BD817" s="170">
        <v>16603.389529887405</v>
      </c>
      <c r="BE817" s="170">
        <v>16906.921894879135</v>
      </c>
      <c r="BF817" s="170">
        <v>17084.824256862412</v>
      </c>
      <c r="BG817" s="170">
        <v>17348.766392108875</v>
      </c>
    </row>
    <row r="818" spans="1:59" x14ac:dyDescent="0.3">
      <c r="A818" s="170" t="s">
        <v>286</v>
      </c>
      <c r="B818" s="170" t="s">
        <v>287</v>
      </c>
      <c r="C818" s="170" t="s">
        <v>1914</v>
      </c>
      <c r="D818" s="170" t="s">
        <v>1915</v>
      </c>
      <c r="AI818" s="170">
        <v>1.6001732161501001</v>
      </c>
      <c r="AJ818" s="170">
        <v>1.2679014427747799</v>
      </c>
      <c r="AK818" s="170">
        <v>1.23697875568668</v>
      </c>
      <c r="AL818" s="170">
        <v>1.1255618491411901</v>
      </c>
      <c r="AM818" s="170">
        <v>1.1435705562615099</v>
      </c>
      <c r="AN818" s="170">
        <v>1.3036046643992401</v>
      </c>
      <c r="AO818" s="170">
        <v>1.47962177495609</v>
      </c>
      <c r="AP818" s="170">
        <v>1.3974307682206</v>
      </c>
      <c r="AQ818" s="170">
        <v>0.72935588109673</v>
      </c>
      <c r="AR818" s="170">
        <v>1.3688337239622801</v>
      </c>
      <c r="AS818" s="170">
        <v>2.4172762608167302</v>
      </c>
      <c r="AT818" s="170">
        <v>2.0211077865745901</v>
      </c>
      <c r="AU818" s="170">
        <v>1.7389991206178801</v>
      </c>
      <c r="AV818" s="170">
        <v>1.6852022471319801</v>
      </c>
      <c r="AW818" s="170">
        <v>1.7658264570757001</v>
      </c>
      <c r="AX818" s="170">
        <v>1.9672856146154001</v>
      </c>
      <c r="AY818" s="170">
        <v>1.94439145681082</v>
      </c>
      <c r="AZ818" s="170">
        <v>1.7259808359304001</v>
      </c>
      <c r="BA818" s="170">
        <v>1.7528657003405399</v>
      </c>
      <c r="BB818" s="170">
        <v>1.20484892340109</v>
      </c>
      <c r="BC818" s="170">
        <v>1.4077249219389001</v>
      </c>
      <c r="BD818" s="170">
        <v>1.7296566663805599</v>
      </c>
      <c r="BE818" s="170">
        <v>1.55882373285098</v>
      </c>
      <c r="BF818" s="170">
        <v>1.28199803710719</v>
      </c>
      <c r="BG818" s="170">
        <v>0.97136809643290301</v>
      </c>
    </row>
    <row r="819" spans="1:59" x14ac:dyDescent="0.3">
      <c r="A819" s="170" t="s">
        <v>286</v>
      </c>
      <c r="B819" s="170" t="s">
        <v>287</v>
      </c>
      <c r="C819" s="170" t="s">
        <v>1916</v>
      </c>
      <c r="D819" s="170" t="s">
        <v>1917</v>
      </c>
      <c r="AK819" s="170">
        <v>4.1325681733494699</v>
      </c>
      <c r="AL819" s="170">
        <v>4.08717070459873</v>
      </c>
      <c r="AM819" s="170">
        <v>3.6660610446904802</v>
      </c>
      <c r="AN819" s="170">
        <v>3.94840503953289</v>
      </c>
      <c r="AO819" s="170">
        <v>5.5135983609502199</v>
      </c>
      <c r="AP819" s="170">
        <v>5.2872440240770002</v>
      </c>
      <c r="AQ819" s="170">
        <v>1.69206810052109</v>
      </c>
      <c r="AR819" s="170">
        <v>2.8964100170169198</v>
      </c>
      <c r="AS819" s="170">
        <v>3.88543973433717</v>
      </c>
      <c r="AT819" s="170">
        <v>3.5869857506409999</v>
      </c>
      <c r="AU819" s="170">
        <v>2.8494714345215701</v>
      </c>
      <c r="AV819" s="170">
        <v>2.8351246548273599</v>
      </c>
      <c r="AW819" s="170">
        <v>2.8533219966976699</v>
      </c>
      <c r="AX819" s="170">
        <v>2.8719480150601702</v>
      </c>
      <c r="AY819" s="170">
        <v>2.7553615683411099</v>
      </c>
      <c r="AZ819" s="170">
        <v>2.44287723794154</v>
      </c>
      <c r="BA819" s="170">
        <v>2.44171183856783</v>
      </c>
      <c r="BB819" s="170">
        <v>1.9453917950603099</v>
      </c>
      <c r="BC819" s="170">
        <v>2.1433844195344398</v>
      </c>
      <c r="BD819" s="170">
        <v>2.5268806262738401</v>
      </c>
      <c r="BE819" s="170">
        <v>2.6020993605974101</v>
      </c>
      <c r="BF819" s="170">
        <v>2.3011817909635899</v>
      </c>
      <c r="BG819" s="170">
        <v>1.94181744869298</v>
      </c>
    </row>
    <row r="820" spans="1:59" x14ac:dyDescent="0.3">
      <c r="A820" s="170" t="s">
        <v>286</v>
      </c>
      <c r="B820" s="170" t="s">
        <v>287</v>
      </c>
      <c r="C820" s="170" t="s">
        <v>1918</v>
      </c>
      <c r="D820" s="170" t="s">
        <v>1919</v>
      </c>
      <c r="AI820" s="170">
        <v>5006295496.4731312</v>
      </c>
      <c r="AJ820" s="170">
        <v>5787817815.8968163</v>
      </c>
      <c r="AK820" s="170">
        <v>5658286843.4511518</v>
      </c>
      <c r="AL820" s="170">
        <v>4119001008.5558867</v>
      </c>
      <c r="AM820" s="170">
        <v>3001494675.2774649</v>
      </c>
      <c r="AN820" s="170">
        <v>2845106925.0151744</v>
      </c>
      <c r="AO820" s="170">
        <v>2869338461.5384617</v>
      </c>
      <c r="AP820" s="170">
        <v>2972665999.0756435</v>
      </c>
      <c r="AQ820" s="170">
        <v>3327005289.628859</v>
      </c>
      <c r="AR820" s="170">
        <v>2582870494.7953229</v>
      </c>
      <c r="AS820" s="170">
        <v>2829002273.1151128</v>
      </c>
      <c r="AT820" s="170">
        <v>2497050359.7122302</v>
      </c>
      <c r="AU820" s="170">
        <v>2689819237.8541274</v>
      </c>
      <c r="AV820" s="170">
        <v>3765665287.5217361</v>
      </c>
      <c r="AW820" s="170">
        <v>5161374243.2616854</v>
      </c>
      <c r="AX820" s="170">
        <v>8812807012.6565819</v>
      </c>
      <c r="AY820" s="170">
        <v>10353618697.915405</v>
      </c>
      <c r="AZ820" s="170">
        <v>12597583228.906416</v>
      </c>
      <c r="BA820" s="170">
        <v>18175643811.603405</v>
      </c>
      <c r="BB820" s="170">
        <v>12805789457.629313</v>
      </c>
      <c r="BC820" s="170">
        <v>15229963975.276228</v>
      </c>
      <c r="BD820" s="170">
        <v>21827759646.123066</v>
      </c>
      <c r="BE820" s="170">
        <v>25442903627.599716</v>
      </c>
      <c r="BF820" s="170">
        <v>26349292416.908566</v>
      </c>
      <c r="BG820" s="170">
        <v>24933122491.680813</v>
      </c>
    </row>
    <row r="821" spans="1:59" x14ac:dyDescent="0.3">
      <c r="A821" s="170" t="s">
        <v>286</v>
      </c>
      <c r="B821" s="170" t="s">
        <v>287</v>
      </c>
      <c r="C821" s="170" t="s">
        <v>1920</v>
      </c>
      <c r="D821" s="170" t="s">
        <v>1921</v>
      </c>
      <c r="AI821" s="170">
        <v>1248000</v>
      </c>
      <c r="AJ821" s="170">
        <v>2830000</v>
      </c>
      <c r="AK821" s="170">
        <v>30730999.807999998</v>
      </c>
      <c r="AL821" s="170">
        <v>249290000</v>
      </c>
      <c r="AM821" s="170">
        <v>3576722999.2959995</v>
      </c>
      <c r="AN821" s="170">
        <v>24719983998.976013</v>
      </c>
      <c r="AO821" s="170">
        <v>37301400000</v>
      </c>
      <c r="AP821" s="170">
        <v>77182300000</v>
      </c>
      <c r="AQ821" s="170">
        <v>153468100000</v>
      </c>
      <c r="AR821" s="170">
        <v>643896700000</v>
      </c>
      <c r="AS821" s="170">
        <v>2028722000000</v>
      </c>
      <c r="AT821" s="170">
        <v>3470900000000</v>
      </c>
      <c r="AU821" s="170">
        <v>4817243000000</v>
      </c>
      <c r="AV821" s="170">
        <v>7724400000000</v>
      </c>
      <c r="AW821" s="170">
        <v>11149900000000</v>
      </c>
      <c r="AX821" s="170">
        <v>18981200000000</v>
      </c>
      <c r="AY821" s="170">
        <v>22203999999999.992</v>
      </c>
      <c r="AZ821" s="170">
        <v>27035399999999.992</v>
      </c>
      <c r="BA821" s="170">
        <v>38830399999999.984</v>
      </c>
      <c r="BB821" s="170">
        <v>35767199999999.984</v>
      </c>
      <c r="BC821" s="170">
        <v>45362600000000</v>
      </c>
      <c r="BD821" s="170">
        <v>108585100000000.03</v>
      </c>
      <c r="BE821" s="170">
        <v>212114899999999.94</v>
      </c>
      <c r="BF821" s="170">
        <v>233983099999999.94</v>
      </c>
      <c r="BG821" s="170">
        <v>254918800000000.06</v>
      </c>
    </row>
    <row r="822" spans="1:59" x14ac:dyDescent="0.3">
      <c r="A822" s="170" t="s">
        <v>286</v>
      </c>
      <c r="B822" s="170" t="s">
        <v>287</v>
      </c>
      <c r="C822" s="170" t="s">
        <v>1922</v>
      </c>
      <c r="D822" s="170" t="s">
        <v>1923</v>
      </c>
      <c r="AI822" s="170">
        <v>28.822170900692839</v>
      </c>
      <c r="AJ822" s="170">
        <v>32.491389207807117</v>
      </c>
      <c r="AK822" s="170">
        <v>33.240670425094642</v>
      </c>
      <c r="AL822" s="170">
        <v>25.300410019080093</v>
      </c>
      <c r="AM822" s="170">
        <v>20.101628708135692</v>
      </c>
      <c r="AN822" s="170">
        <v>20.361988951617192</v>
      </c>
      <c r="AO822" s="170">
        <v>19.444096931179864</v>
      </c>
      <c r="AP822" s="170">
        <v>21.040339928484602</v>
      </c>
      <c r="AQ822" s="170">
        <v>21.856536911543518</v>
      </c>
      <c r="AR822" s="170">
        <v>21.278359077503886</v>
      </c>
      <c r="AS822" s="170">
        <v>22.211149795265936</v>
      </c>
      <c r="AT822" s="170">
        <v>20.211142943656395</v>
      </c>
      <c r="AU822" s="170">
        <v>18.429825199037428</v>
      </c>
      <c r="AV822" s="170">
        <v>21.125235198879796</v>
      </c>
      <c r="AW822" s="170">
        <v>22.303457767073802</v>
      </c>
      <c r="AX822" s="170">
        <v>29.171731950555657</v>
      </c>
      <c r="AY822" s="170">
        <v>28.0116568054802</v>
      </c>
      <c r="AZ822" s="170">
        <v>27.824130630996862</v>
      </c>
      <c r="BA822" s="170">
        <v>29.917682917433268</v>
      </c>
      <c r="BB822" s="170">
        <v>26.023448402310194</v>
      </c>
      <c r="BC822" s="170">
        <v>27.580055704141813</v>
      </c>
      <c r="BD822" s="170">
        <v>36.541237194930517</v>
      </c>
      <c r="BE822" s="170">
        <v>39.994852509307428</v>
      </c>
      <c r="BF822" s="170">
        <v>36.046717455127435</v>
      </c>
      <c r="BG822" s="170">
        <v>32.746740179753381</v>
      </c>
    </row>
    <row r="823" spans="1:59" x14ac:dyDescent="0.3">
      <c r="A823" s="170" t="s">
        <v>286</v>
      </c>
      <c r="B823" s="170" t="s">
        <v>287</v>
      </c>
      <c r="C823" s="170" t="s">
        <v>1924</v>
      </c>
      <c r="D823" s="170" t="s">
        <v>1925</v>
      </c>
      <c r="AI823" s="170">
        <v>22352000000</v>
      </c>
      <c r="AJ823" s="170">
        <v>23382000000</v>
      </c>
      <c r="AK823" s="170">
        <v>15975000000</v>
      </c>
      <c r="AL823" s="170">
        <v>12544000000</v>
      </c>
      <c r="AM823" s="170">
        <v>10691000000</v>
      </c>
      <c r="AN823" s="170">
        <v>9299000000</v>
      </c>
      <c r="AO823" s="170">
        <v>9713000000</v>
      </c>
      <c r="AP823" s="170">
        <v>10370000000</v>
      </c>
      <c r="AQ823" s="170">
        <v>11843000000</v>
      </c>
      <c r="AR823" s="170">
        <v>12025000000</v>
      </c>
      <c r="AS823" s="170">
        <v>12737000000</v>
      </c>
      <c r="AT823" s="170">
        <v>13255000000</v>
      </c>
      <c r="AU823" s="170">
        <v>14034000000</v>
      </c>
      <c r="AV823" s="170">
        <v>15513000000</v>
      </c>
      <c r="AW823" s="170">
        <v>17536000000</v>
      </c>
      <c r="AX823" s="170">
        <v>20701000000</v>
      </c>
      <c r="AY823" s="170">
        <v>21551000000</v>
      </c>
      <c r="AZ823" s="170">
        <v>21814000000</v>
      </c>
      <c r="BA823" s="170">
        <v>24286000000</v>
      </c>
      <c r="BD823" s="170">
        <v>30152000000</v>
      </c>
      <c r="BE823" s="170">
        <v>32042000000</v>
      </c>
      <c r="BF823" s="170">
        <v>34176000000</v>
      </c>
      <c r="BG823" s="170">
        <v>36151000000</v>
      </c>
    </row>
    <row r="824" spans="1:59" x14ac:dyDescent="0.3">
      <c r="A824" s="170" t="s">
        <v>286</v>
      </c>
      <c r="B824" s="170" t="s">
        <v>287</v>
      </c>
      <c r="C824" s="170" t="s">
        <v>1926</v>
      </c>
      <c r="D824" s="170" t="s">
        <v>1927</v>
      </c>
      <c r="AI824" s="170">
        <v>16105967127851.445</v>
      </c>
      <c r="AJ824" s="170">
        <v>16847695712640.172</v>
      </c>
      <c r="AK824" s="170">
        <v>11510437928244.895</v>
      </c>
      <c r="AL824" s="170">
        <v>9038868082806.1855</v>
      </c>
      <c r="AM824" s="170">
        <v>7703258623920.9307</v>
      </c>
      <c r="AN824" s="170">
        <v>6700343852388.4219</v>
      </c>
      <c r="AO824" s="170">
        <v>6998686703162.5098</v>
      </c>
      <c r="AP824" s="170">
        <v>7471918572315.5439</v>
      </c>
      <c r="AQ824" s="170">
        <v>8533196845254.1201</v>
      </c>
      <c r="AR824" s="170">
        <v>8664655645186.8711</v>
      </c>
      <c r="AS824" s="170">
        <v>9177508232013.4531</v>
      </c>
      <c r="AT824" s="170">
        <v>9550616768966.9727</v>
      </c>
      <c r="AU824" s="170">
        <v>10112374063800.355</v>
      </c>
      <c r="AV824" s="170">
        <v>11178125947098.84</v>
      </c>
      <c r="AW824" s="170">
        <v>12635304531910.881</v>
      </c>
      <c r="AX824" s="170">
        <v>14910960281151.436</v>
      </c>
      <c r="AY824" s="170">
        <v>16806132645318.055</v>
      </c>
      <c r="AZ824" s="170">
        <v>18000611994064.781</v>
      </c>
      <c r="BA824" s="170">
        <v>21110452379773.781</v>
      </c>
      <c r="BB824" s="170">
        <v>19666403932216.984</v>
      </c>
      <c r="BC824" s="170">
        <v>21367624184278.727</v>
      </c>
      <c r="BD824" s="170">
        <v>25345016673211.699</v>
      </c>
      <c r="BE824" s="170">
        <v>27811902804137.227</v>
      </c>
      <c r="BF824" s="170">
        <v>27167691091380.078</v>
      </c>
      <c r="BG824" s="170">
        <v>27234911757237.84</v>
      </c>
    </row>
    <row r="825" spans="1:59" x14ac:dyDescent="0.3">
      <c r="A825" s="170" t="s">
        <v>286</v>
      </c>
      <c r="B825" s="170" t="s">
        <v>287</v>
      </c>
      <c r="C825" s="170" t="s">
        <v>1928</v>
      </c>
      <c r="D825" s="170" t="s">
        <v>1929</v>
      </c>
      <c r="AK825" s="170">
        <v>17023853780.380966</v>
      </c>
      <c r="AL825" s="170">
        <v>16290586810.020529</v>
      </c>
      <c r="AM825" s="170">
        <v>14901377105.109276</v>
      </c>
      <c r="AN825" s="170">
        <v>13920967614.638824</v>
      </c>
      <c r="AO825" s="170">
        <v>14726249832.202671</v>
      </c>
      <c r="AP825" s="170">
        <v>15513437501.115267</v>
      </c>
      <c r="AQ825" s="170">
        <v>15627845365.82305</v>
      </c>
      <c r="AR825" s="170">
        <v>14076152459.595356</v>
      </c>
      <c r="AS825" s="170">
        <v>13772555676.485136</v>
      </c>
      <c r="AT825" s="170">
        <v>12918229957.820646</v>
      </c>
      <c r="AU825" s="170">
        <v>13639785967.274908</v>
      </c>
      <c r="AV825" s="170">
        <v>15937177521.739111</v>
      </c>
      <c r="AW825" s="170">
        <v>21168875412.720276</v>
      </c>
      <c r="AX825" s="170">
        <v>27217492225.327763</v>
      </c>
      <c r="AY825" s="170">
        <v>33761156971.538322</v>
      </c>
      <c r="AZ825" s="170">
        <v>41176296763.586624</v>
      </c>
      <c r="BA825" s="170">
        <v>52095902279.209534</v>
      </c>
      <c r="BB825" s="170">
        <v>53147530205.25309</v>
      </c>
      <c r="BC825" s="170">
        <v>56862110767.0028</v>
      </c>
      <c r="BD825" s="170">
        <v>58041066261.611633</v>
      </c>
      <c r="BE825" s="170">
        <v>60552729313.449799</v>
      </c>
      <c r="BF825" s="170">
        <v>64231478521.404617</v>
      </c>
      <c r="BG825" s="170">
        <v>69533012311.114655</v>
      </c>
    </row>
    <row r="826" spans="1:59" x14ac:dyDescent="0.3">
      <c r="A826" s="170" t="s">
        <v>286</v>
      </c>
      <c r="B826" s="170" t="s">
        <v>287</v>
      </c>
      <c r="C826" s="170" t="s">
        <v>1930</v>
      </c>
      <c r="D826" s="170" t="s">
        <v>1931</v>
      </c>
      <c r="AI826" s="170">
        <v>17361174903.193962</v>
      </c>
      <c r="AJ826" s="170">
        <v>17813389815.003983</v>
      </c>
      <c r="AK826" s="170">
        <v>17022180272.211044</v>
      </c>
      <c r="AL826" s="170">
        <v>16287973100.462202</v>
      </c>
      <c r="AM826" s="170">
        <v>14902799418.422615</v>
      </c>
      <c r="AN826" s="170">
        <v>13921637603.210251</v>
      </c>
      <c r="AO826" s="170">
        <v>14726061538.461538</v>
      </c>
      <c r="AP826" s="170">
        <v>14043812417.193037</v>
      </c>
      <c r="AQ826" s="170">
        <v>15129114828.30385</v>
      </c>
      <c r="AR826" s="170">
        <v>12096485328.626728</v>
      </c>
      <c r="AS826" s="170">
        <v>12690156485.106787</v>
      </c>
      <c r="AT826" s="170">
        <v>12304020143.884892</v>
      </c>
      <c r="AU826" s="170">
        <v>14566325392.969078</v>
      </c>
      <c r="AV826" s="170">
        <v>17850536034.536636</v>
      </c>
      <c r="AW826" s="170">
        <v>23167087717.763344</v>
      </c>
      <c r="AX826" s="170">
        <v>30265574653.406502</v>
      </c>
      <c r="AY826" s="170">
        <v>36847066644.122841</v>
      </c>
      <c r="AZ826" s="170">
        <v>44864765651.840378</v>
      </c>
      <c r="BA826" s="170">
        <v>59964309076.377403</v>
      </c>
      <c r="BB826" s="170">
        <v>48094963740.703171</v>
      </c>
      <c r="BC826" s="170">
        <v>54058304319.945206</v>
      </c>
      <c r="BD826" s="170">
        <v>59052091337.063972</v>
      </c>
      <c r="BE826" s="170">
        <v>62145066589.093445</v>
      </c>
      <c r="BF826" s="170">
        <v>70445394326.215973</v>
      </c>
      <c r="BG826" s="170">
        <v>73740350364.518539</v>
      </c>
    </row>
    <row r="827" spans="1:59" x14ac:dyDescent="0.3">
      <c r="A827" s="170" t="s">
        <v>286</v>
      </c>
      <c r="B827" s="170" t="s">
        <v>287</v>
      </c>
      <c r="C827" s="170" t="s">
        <v>1932</v>
      </c>
      <c r="D827" s="170" t="s">
        <v>1933</v>
      </c>
      <c r="AI827" s="170">
        <v>4327900</v>
      </c>
      <c r="AJ827" s="170">
        <v>8710000</v>
      </c>
      <c r="AK827" s="170">
        <v>92450000</v>
      </c>
      <c r="AL827" s="170">
        <v>985780000</v>
      </c>
      <c r="AM827" s="170">
        <v>17758880558.013901</v>
      </c>
      <c r="AN827" s="170">
        <v>120959481615.63901</v>
      </c>
      <c r="AO827" s="170">
        <v>191438800000</v>
      </c>
      <c r="AP827" s="170">
        <v>364633545600</v>
      </c>
      <c r="AQ827" s="170">
        <v>697875808800</v>
      </c>
      <c r="AR827" s="170">
        <v>3015593310000</v>
      </c>
      <c r="AS827" s="170">
        <v>9100310695908.4609</v>
      </c>
      <c r="AT827" s="170">
        <v>17102588000000</v>
      </c>
      <c r="AU827" s="170">
        <v>26087079773800</v>
      </c>
      <c r="AV827" s="170">
        <v>36616286902100</v>
      </c>
      <c r="AW827" s="170">
        <v>50046886579000</v>
      </c>
      <c r="AX827" s="170">
        <v>65186600000000</v>
      </c>
      <c r="AY827" s="170">
        <v>79020899999999.984</v>
      </c>
      <c r="AZ827" s="170">
        <v>96283300000000</v>
      </c>
      <c r="BA827" s="170">
        <v>128107600000000</v>
      </c>
      <c r="BB827" s="170">
        <v>134331600000000</v>
      </c>
      <c r="BC827" s="170">
        <v>161013200000000</v>
      </c>
      <c r="BD827" s="170">
        <v>293762500000000</v>
      </c>
      <c r="BE827" s="170">
        <v>518097100000000</v>
      </c>
      <c r="BF827" s="170">
        <v>625558800000000</v>
      </c>
      <c r="BG827" s="170">
        <v>753928900512750</v>
      </c>
    </row>
    <row r="828" spans="1:59" x14ac:dyDescent="0.3">
      <c r="A828" s="170" t="s">
        <v>286</v>
      </c>
      <c r="B828" s="170" t="s">
        <v>287</v>
      </c>
      <c r="C828" s="170" t="s">
        <v>1934</v>
      </c>
      <c r="D828" s="170" t="s">
        <v>1935</v>
      </c>
      <c r="AI828" s="170">
        <v>23723604770.343155</v>
      </c>
      <c r="AJ828" s="170">
        <v>23438921513.099228</v>
      </c>
      <c r="AK828" s="170">
        <v>21188785047.841621</v>
      </c>
      <c r="AL828" s="170">
        <v>19587989725.581818</v>
      </c>
      <c r="AM828" s="170">
        <v>17253927158.395485</v>
      </c>
      <c r="AN828" s="170">
        <v>15433258988.748837</v>
      </c>
      <c r="AO828" s="170">
        <v>15889567959.805515</v>
      </c>
      <c r="AP828" s="170">
        <v>17634977995.942036</v>
      </c>
      <c r="AQ828" s="170">
        <v>19108902372.502235</v>
      </c>
      <c r="AR828" s="170">
        <v>19813583253.748455</v>
      </c>
      <c r="AS828" s="170">
        <v>20958524353.960247</v>
      </c>
      <c r="AT828" s="170">
        <v>21939296395.92561</v>
      </c>
      <c r="AU828" s="170">
        <v>23095485564.852791</v>
      </c>
      <c r="AV828" s="170">
        <v>24807673931.794334</v>
      </c>
      <c r="AW828" s="170">
        <v>27639771656.532772</v>
      </c>
      <c r="AX828" s="170">
        <v>30265574653.406502</v>
      </c>
      <c r="AY828" s="170">
        <v>33101867530.452911</v>
      </c>
      <c r="AZ828" s="170">
        <v>35701073229.840462</v>
      </c>
      <c r="BA828" s="170">
        <v>39125712999.988907</v>
      </c>
      <c r="BB828" s="170">
        <v>38796098883.207123</v>
      </c>
      <c r="BC828" s="170">
        <v>41872027187.449623</v>
      </c>
      <c r="BD828" s="170">
        <v>44636834824.592461</v>
      </c>
      <c r="BE828" s="170">
        <v>44606292906.889221</v>
      </c>
      <c r="BF828" s="170">
        <v>44299775055.667969</v>
      </c>
      <c r="BG828" s="170">
        <v>45343060403.702545</v>
      </c>
    </row>
    <row r="829" spans="1:59" x14ac:dyDescent="0.3">
      <c r="A829" s="170" t="s">
        <v>286</v>
      </c>
      <c r="B829" s="170" t="s">
        <v>287</v>
      </c>
      <c r="C829" s="170" t="s">
        <v>1936</v>
      </c>
      <c r="D829" s="170" t="s">
        <v>1937</v>
      </c>
      <c r="AJ829" s="170">
        <v>-1.199999999999207</v>
      </c>
      <c r="AK829" s="170">
        <v>-9.6000000000003354</v>
      </c>
      <c r="AL829" s="170">
        <v>-7.5549179372267332</v>
      </c>
      <c r="AM829" s="170">
        <v>-11.915784109984799</v>
      </c>
      <c r="AN829" s="170">
        <v>-10.552195757710393</v>
      </c>
      <c r="AO829" s="170">
        <v>2.9566598434545739</v>
      </c>
      <c r="AP829" s="170">
        <v>10.98462866046286</v>
      </c>
      <c r="AQ829" s="170">
        <v>8.357959827902036</v>
      </c>
      <c r="AR829" s="170">
        <v>3.6877098825951293</v>
      </c>
      <c r="AS829" s="170">
        <v>5.7785665800515176</v>
      </c>
      <c r="AT829" s="170">
        <v>4.6795853820693196</v>
      </c>
      <c r="AU829" s="170">
        <v>5.2699464379445544</v>
      </c>
      <c r="AV829" s="170">
        <v>7.4135196774004442</v>
      </c>
      <c r="AW829" s="170">
        <v>11.416216339044709</v>
      </c>
      <c r="AX829" s="170">
        <v>9.500089326002481</v>
      </c>
      <c r="AY829" s="170">
        <v>9.3713498241050956</v>
      </c>
      <c r="AZ829" s="170">
        <v>7.852142169913364</v>
      </c>
      <c r="BA829" s="170">
        <v>9.592540112452383</v>
      </c>
      <c r="BB829" s="170">
        <v>-0.842448843761332</v>
      </c>
      <c r="BC829" s="170">
        <v>7.9284474284446986</v>
      </c>
      <c r="BD829" s="170">
        <v>6.6029944639784333</v>
      </c>
      <c r="BE829" s="170">
        <v>-6.8423125930095807E-2</v>
      </c>
      <c r="BF829" s="170">
        <v>-0.68716279978941941</v>
      </c>
      <c r="BG829" s="170">
        <v>2.3550578907535424</v>
      </c>
    </row>
    <row r="830" spans="1:59" x14ac:dyDescent="0.3">
      <c r="A830" s="170" t="s">
        <v>286</v>
      </c>
      <c r="B830" s="170" t="s">
        <v>287</v>
      </c>
      <c r="C830" s="170" t="s">
        <v>1938</v>
      </c>
      <c r="D830" s="170" t="s">
        <v>1939</v>
      </c>
      <c r="AI830" s="170">
        <v>10300816343890.301</v>
      </c>
      <c r="AJ830" s="170">
        <v>10177206547763.699</v>
      </c>
      <c r="AK830" s="170">
        <v>9200194719178.3496</v>
      </c>
      <c r="AL830" s="170">
        <v>8505127558079.3574</v>
      </c>
      <c r="AM830" s="170">
        <v>7491674919979.7998</v>
      </c>
      <c r="AN830" s="170">
        <v>6701138716892.2383</v>
      </c>
      <c r="AO830" s="170">
        <v>6899268594388.7783</v>
      </c>
      <c r="AP830" s="170">
        <v>7657127629770.3213</v>
      </c>
      <c r="AQ830" s="170">
        <v>8297107281037.7119</v>
      </c>
      <c r="AR830" s="170">
        <v>8603080526210.0596</v>
      </c>
      <c r="AS830" s="170">
        <v>9100215262352.5547</v>
      </c>
      <c r="AT830" s="170">
        <v>9526067605506.4453</v>
      </c>
      <c r="AU830" s="170">
        <v>10028086265959.023</v>
      </c>
      <c r="AV830" s="170">
        <v>10771520414552.588</v>
      </c>
      <c r="AW830" s="170">
        <v>12001220488082.277</v>
      </c>
      <c r="AX830" s="170">
        <v>13141347154660.604</v>
      </c>
      <c r="AY830" s="170">
        <v>14372868768123.932</v>
      </c>
      <c r="AZ830" s="170">
        <v>15501446857692.098</v>
      </c>
      <c r="BA830" s="170">
        <v>16988429365526.701</v>
      </c>
      <c r="BB830" s="170">
        <v>16845310538763.611</v>
      </c>
      <c r="BC830" s="170">
        <v>18180882128987.738</v>
      </c>
      <c r="BD830" s="170">
        <v>19381364769467.242</v>
      </c>
      <c r="BE830" s="170">
        <v>19368103433844.059</v>
      </c>
      <c r="BF830" s="170">
        <v>19235013032021.945</v>
      </c>
      <c r="BG830" s="170">
        <v>19688008724220.051</v>
      </c>
    </row>
    <row r="831" spans="1:59" x14ac:dyDescent="0.3">
      <c r="A831" s="170" t="s">
        <v>286</v>
      </c>
      <c r="B831" s="170" t="s">
        <v>287</v>
      </c>
      <c r="C831" s="170" t="s">
        <v>1940</v>
      </c>
      <c r="D831" s="170" t="s">
        <v>1941</v>
      </c>
      <c r="AI831" s="170">
        <v>53208649376.421135</v>
      </c>
      <c r="AJ831" s="170">
        <v>54346307086.641144</v>
      </c>
      <c r="AK831" s="170">
        <v>50248983415.680092</v>
      </c>
      <c r="AL831" s="170">
        <v>47556944987.592903</v>
      </c>
      <c r="AM831" s="170">
        <v>42783751714.721069</v>
      </c>
      <c r="AN831" s="170">
        <v>39066282821.4375</v>
      </c>
      <c r="AO831" s="170">
        <v>40957426749.265976</v>
      </c>
      <c r="AP831" s="170">
        <v>46226070399.378952</v>
      </c>
      <c r="AQ831" s="170">
        <v>50647008313.124268</v>
      </c>
      <c r="AR831" s="170">
        <v>53311809752.614235</v>
      </c>
      <c r="AS831" s="170">
        <v>57675425283.950401</v>
      </c>
      <c r="AT831" s="170">
        <v>61749632857.223465</v>
      </c>
      <c r="AU831" s="170">
        <v>66003155433.738899</v>
      </c>
      <c r="AV831" s="170">
        <v>72303877505.175568</v>
      </c>
      <c r="AW831" s="170">
        <v>82772963079.093613</v>
      </c>
      <c r="AX831" s="170">
        <v>93535900064.860611</v>
      </c>
      <c r="AY831" s="170">
        <v>105527466678.31842</v>
      </c>
      <c r="AZ831" s="170">
        <v>116947911966.53171</v>
      </c>
      <c r="BA831" s="170">
        <v>130888646316.18118</v>
      </c>
      <c r="BB831" s="170">
        <v>130852650474.2243</v>
      </c>
      <c r="BC831" s="170">
        <v>142933937963.34418</v>
      </c>
      <c r="BD831" s="170">
        <v>155486848641.2966</v>
      </c>
      <c r="BE831" s="170">
        <v>159114870508.91602</v>
      </c>
      <c r="BF831" s="170">
        <v>161019055951.87115</v>
      </c>
      <c r="BG831" s="170">
        <v>166784904922.03333</v>
      </c>
    </row>
    <row r="832" spans="1:59" x14ac:dyDescent="0.3">
      <c r="A832" s="170" t="s">
        <v>286</v>
      </c>
      <c r="B832" s="170" t="s">
        <v>287</v>
      </c>
      <c r="C832" s="170" t="s">
        <v>1942</v>
      </c>
      <c r="D832" s="170" t="s">
        <v>1943</v>
      </c>
      <c r="AI832" s="170">
        <v>82638219278.935303</v>
      </c>
      <c r="AJ832" s="170">
        <v>81646560647.58873</v>
      </c>
      <c r="AK832" s="170">
        <v>73808490825.419952</v>
      </c>
      <c r="AL832" s="170">
        <v>68232319912.853943</v>
      </c>
      <c r="AM832" s="170">
        <v>60101903978.804108</v>
      </c>
      <c r="AN832" s="170">
        <v>53759833416.849564</v>
      </c>
      <c r="AO832" s="170">
        <v>55349328823.393631</v>
      </c>
      <c r="AP832" s="170">
        <v>61429247060.701958</v>
      </c>
      <c r="AQ832" s="170">
        <v>66563478852.618118</v>
      </c>
      <c r="AR832" s="170">
        <v>69018146840.46524</v>
      </c>
      <c r="AS832" s="170">
        <v>73006406407.959259</v>
      </c>
      <c r="AT832" s="170">
        <v>76422803530.200226</v>
      </c>
      <c r="AU832" s="170">
        <v>80450244342.617386</v>
      </c>
      <c r="AV832" s="170">
        <v>86414439037.47406</v>
      </c>
      <c r="AW832" s="170">
        <v>96279698346.164001</v>
      </c>
      <c r="AX832" s="170">
        <v>105426355691.85532</v>
      </c>
      <c r="AY832" s="170">
        <v>115306228290.54443</v>
      </c>
      <c r="AZ832" s="170">
        <v>124360237266.68285</v>
      </c>
      <c r="BA832" s="170">
        <v>136289542910.43036</v>
      </c>
      <c r="BB832" s="170">
        <v>135141373232.01382</v>
      </c>
      <c r="BC832" s="170">
        <v>145855985962.79227</v>
      </c>
      <c r="BD832" s="170">
        <v>155486848641.2966</v>
      </c>
      <c r="BE832" s="170">
        <v>155380459679.04602</v>
      </c>
      <c r="BF832" s="170">
        <v>154312742961.98981</v>
      </c>
      <c r="BG832" s="170">
        <v>157946897391.55441</v>
      </c>
    </row>
    <row r="833" spans="1:59" x14ac:dyDescent="0.3">
      <c r="A833" s="170" t="s">
        <v>286</v>
      </c>
      <c r="B833" s="170" t="s">
        <v>287</v>
      </c>
      <c r="C833" s="170" t="s">
        <v>1944</v>
      </c>
      <c r="D833" s="170" t="s">
        <v>1945</v>
      </c>
      <c r="AK833" s="170">
        <v>1670</v>
      </c>
      <c r="AL833" s="170">
        <v>1590</v>
      </c>
      <c r="AM833" s="170">
        <v>1460</v>
      </c>
      <c r="AN833" s="170">
        <v>1370</v>
      </c>
      <c r="AO833" s="170">
        <v>1450</v>
      </c>
      <c r="AP833" s="170">
        <v>1530</v>
      </c>
      <c r="AQ833" s="170">
        <v>1550</v>
      </c>
      <c r="AR833" s="170">
        <v>1400</v>
      </c>
      <c r="AS833" s="170">
        <v>1380</v>
      </c>
      <c r="AT833" s="170">
        <v>1300</v>
      </c>
      <c r="AU833" s="170">
        <v>1380</v>
      </c>
      <c r="AV833" s="170">
        <v>1630</v>
      </c>
      <c r="AW833" s="170">
        <v>2180</v>
      </c>
      <c r="AX833" s="170">
        <v>2820</v>
      </c>
      <c r="AY833" s="170">
        <v>3520</v>
      </c>
      <c r="AZ833" s="170">
        <v>4310</v>
      </c>
      <c r="BA833" s="170">
        <v>5470</v>
      </c>
      <c r="BB833" s="170">
        <v>5590</v>
      </c>
      <c r="BC833" s="170">
        <v>5990</v>
      </c>
      <c r="BD833" s="170">
        <v>6130</v>
      </c>
      <c r="BE833" s="170">
        <v>6400</v>
      </c>
      <c r="BF833" s="170">
        <v>6790</v>
      </c>
      <c r="BG833" s="170">
        <v>7340</v>
      </c>
    </row>
    <row r="834" spans="1:59" x14ac:dyDescent="0.3">
      <c r="A834" s="170" t="s">
        <v>286</v>
      </c>
      <c r="B834" s="170" t="s">
        <v>287</v>
      </c>
      <c r="C834" s="170" t="s">
        <v>1946</v>
      </c>
      <c r="D834" s="170" t="s">
        <v>1947</v>
      </c>
      <c r="AI834" s="170">
        <v>0.42476199823338895</v>
      </c>
      <c r="AJ834" s="170">
        <v>0.85442417108102808</v>
      </c>
      <c r="AK834" s="170">
        <v>9.0495301487862179</v>
      </c>
      <c r="AL834" s="170">
        <v>96.276980173845104</v>
      </c>
      <c r="AM834" s="170">
        <v>1736.4701826551188</v>
      </c>
      <c r="AN834" s="170">
        <v>11865.752561863745</v>
      </c>
      <c r="AO834" s="170">
        <v>18842.401574803149</v>
      </c>
      <c r="AP834" s="170">
        <v>36041.667055451224</v>
      </c>
      <c r="AQ834" s="170">
        <v>69309.346389909624</v>
      </c>
      <c r="AR834" s="170">
        <v>300507.55455904338</v>
      </c>
      <c r="AS834" s="170">
        <v>909576.28145012108</v>
      </c>
      <c r="AT834" s="170">
        <v>1722661.9661563255</v>
      </c>
      <c r="AU834" s="170">
        <v>2644407.4783375571</v>
      </c>
      <c r="AV834" s="170">
        <v>3737499.9389711134</v>
      </c>
      <c r="AW834" s="170">
        <v>5143564.9104830418</v>
      </c>
      <c r="AX834" s="170">
        <v>6746000.2069750596</v>
      </c>
      <c r="AY834" s="170">
        <v>8227915.4518950423</v>
      </c>
      <c r="AZ834" s="170">
        <v>10071474.89539749</v>
      </c>
      <c r="BA834" s="170">
        <v>13445382.031905962</v>
      </c>
      <c r="BB834" s="170">
        <v>14129757.021142317</v>
      </c>
      <c r="BC834" s="170">
        <v>16966617.492096946</v>
      </c>
      <c r="BD834" s="170">
        <v>31010503.536366515</v>
      </c>
      <c r="BE834" s="170">
        <v>54743987.743026204</v>
      </c>
      <c r="BF834" s="170">
        <v>66084808.789351366</v>
      </c>
      <c r="BG834" s="170">
        <v>79612344.29912883</v>
      </c>
    </row>
    <row r="835" spans="1:59" x14ac:dyDescent="0.3">
      <c r="A835" s="170" t="s">
        <v>286</v>
      </c>
      <c r="B835" s="170" t="s">
        <v>287</v>
      </c>
      <c r="C835" s="170" t="s">
        <v>1948</v>
      </c>
      <c r="D835" s="170" t="s">
        <v>1949</v>
      </c>
      <c r="AI835" s="170">
        <v>2328.3545755563014</v>
      </c>
      <c r="AJ835" s="170">
        <v>2299.2860028545447</v>
      </c>
      <c r="AK835" s="170">
        <v>2074.078411104309</v>
      </c>
      <c r="AL835" s="170">
        <v>1913.0764455104813</v>
      </c>
      <c r="AM835" s="170">
        <v>1687.0956447047506</v>
      </c>
      <c r="AN835" s="170">
        <v>1513.9551686039667</v>
      </c>
      <c r="AO835" s="170">
        <v>1563.9338543115664</v>
      </c>
      <c r="AP835" s="170">
        <v>1743.10348877553</v>
      </c>
      <c r="AQ835" s="170">
        <v>1897.7954486545075</v>
      </c>
      <c r="AR835" s="170">
        <v>1974.4477582210718</v>
      </c>
      <c r="AS835" s="170">
        <v>2094.8050328795848</v>
      </c>
      <c r="AT835" s="170">
        <v>2209.8404911286875</v>
      </c>
      <c r="AU835" s="170">
        <v>2341.1541373393607</v>
      </c>
      <c r="AV835" s="170">
        <v>2532.1704533831107</v>
      </c>
      <c r="AW835" s="170">
        <v>2840.6754014936046</v>
      </c>
      <c r="AX835" s="170">
        <v>3132.1095574259029</v>
      </c>
      <c r="AY835" s="170">
        <v>3446.6750864694827</v>
      </c>
      <c r="AZ835" s="170">
        <v>3734.4218859665757</v>
      </c>
      <c r="BA835" s="170">
        <v>4106.3930520559306</v>
      </c>
      <c r="BB835" s="170">
        <v>4080.7929823505965</v>
      </c>
      <c r="BC835" s="170">
        <v>4412.226257897747</v>
      </c>
      <c r="BD835" s="170">
        <v>4712.0062097110167</v>
      </c>
      <c r="BE835" s="170">
        <v>4713.2600282004669</v>
      </c>
      <c r="BF835" s="170">
        <v>4679.8832723080468</v>
      </c>
      <c r="BG835" s="170">
        <v>4788.0739602642607</v>
      </c>
    </row>
    <row r="836" spans="1:59" x14ac:dyDescent="0.3">
      <c r="A836" s="170" t="s">
        <v>286</v>
      </c>
      <c r="B836" s="170" t="s">
        <v>287</v>
      </c>
      <c r="C836" s="170" t="s">
        <v>1950</v>
      </c>
      <c r="D836" s="170" t="s">
        <v>1951</v>
      </c>
      <c r="AJ836" s="170">
        <v>-1.2484598783590144</v>
      </c>
      <c r="AK836" s="170">
        <v>-9.7946750195774683</v>
      </c>
      <c r="AL836" s="170">
        <v>-7.7625785376216783</v>
      </c>
      <c r="AM836" s="170">
        <v>-11.812429207209775</v>
      </c>
      <c r="AN836" s="170">
        <v>-10.26263547322975</v>
      </c>
      <c r="AO836" s="170">
        <v>3.3011998468677177</v>
      </c>
      <c r="AP836" s="170">
        <v>11.456343500079342</v>
      </c>
      <c r="AQ836" s="170">
        <v>8.874513812581668</v>
      </c>
      <c r="AR836" s="170">
        <v>4.0390185159790946</v>
      </c>
      <c r="AS836" s="170">
        <v>6.0957436912360947</v>
      </c>
      <c r="AT836" s="170">
        <v>5.4914637134975379</v>
      </c>
      <c r="AU836" s="170">
        <v>5.9422228318209562</v>
      </c>
      <c r="AV836" s="170">
        <v>8.1590662057319037</v>
      </c>
      <c r="AW836" s="170">
        <v>12.183419473136809</v>
      </c>
      <c r="AX836" s="170">
        <v>10.259326207389435</v>
      </c>
      <c r="AY836" s="170">
        <v>10.043247954011619</v>
      </c>
      <c r="AZ836" s="170">
        <v>8.3485327824108708</v>
      </c>
      <c r="BA836" s="170">
        <v>9.9606090968770786</v>
      </c>
      <c r="BB836" s="170">
        <v>-0.62341985730071769</v>
      </c>
      <c r="BC836" s="170">
        <v>8.1217860592437887</v>
      </c>
      <c r="BD836" s="170">
        <v>6.7943014317697958</v>
      </c>
      <c r="BE836" s="170">
        <v>2.6609016067652647E-2</v>
      </c>
      <c r="BF836" s="170">
        <v>-0.70814586279391278</v>
      </c>
      <c r="BG836" s="170">
        <v>2.3118244977690807</v>
      </c>
    </row>
    <row r="837" spans="1:59" x14ac:dyDescent="0.3">
      <c r="A837" s="170" t="s">
        <v>286</v>
      </c>
      <c r="B837" s="170" t="s">
        <v>287</v>
      </c>
      <c r="C837" s="170" t="s">
        <v>1952</v>
      </c>
      <c r="D837" s="170" t="s">
        <v>1953</v>
      </c>
      <c r="AI837" s="170">
        <v>1010974.2216007754</v>
      </c>
      <c r="AJ837" s="170">
        <v>998352.61406353733</v>
      </c>
      <c r="AK837" s="170">
        <v>900567.21996655734</v>
      </c>
      <c r="AL837" s="170">
        <v>830659.98223257717</v>
      </c>
      <c r="AM837" s="170">
        <v>732538.85987873271</v>
      </c>
      <c r="AN837" s="170">
        <v>657361.06698962511</v>
      </c>
      <c r="AO837" s="170">
        <v>679061.8695264546</v>
      </c>
      <c r="AP837" s="170">
        <v>756857.5298774658</v>
      </c>
      <c r="AQ837" s="170">
        <v>824024.95590800594</v>
      </c>
      <c r="AR837" s="170">
        <v>857307.47645341896</v>
      </c>
      <c r="AS837" s="170">
        <v>909566.74286382354</v>
      </c>
      <c r="AT837" s="170">
        <v>959515.27049823175</v>
      </c>
      <c r="AU837" s="170">
        <v>1016531.8059765863</v>
      </c>
      <c r="AV837" s="170">
        <v>1099471.3090285382</v>
      </c>
      <c r="AW837" s="170">
        <v>1233424.5105942732</v>
      </c>
      <c r="AX837" s="170">
        <v>1359965.5546580362</v>
      </c>
      <c r="AY837" s="170">
        <v>1496550.2674014922</v>
      </c>
      <c r="AZ837" s="170">
        <v>1621490.2570807633</v>
      </c>
      <c r="BA837" s="170">
        <v>1783000.5631325254</v>
      </c>
      <c r="BB837" s="170">
        <v>1771884.9835661736</v>
      </c>
      <c r="BC837" s="170">
        <v>1915793.6911472853</v>
      </c>
      <c r="BD837" s="170">
        <v>2045958.4893346608</v>
      </c>
      <c r="BE837" s="170">
        <v>2046502.8987578254</v>
      </c>
      <c r="BF837" s="170">
        <v>2032010.6731483145</v>
      </c>
      <c r="BG837" s="170">
        <v>2078987.1936874394</v>
      </c>
    </row>
    <row r="838" spans="1:59" x14ac:dyDescent="0.3">
      <c r="A838" s="170" t="s">
        <v>286</v>
      </c>
      <c r="B838" s="170" t="s">
        <v>287</v>
      </c>
      <c r="C838" s="170" t="s">
        <v>1954</v>
      </c>
      <c r="D838" s="170" t="s">
        <v>1955</v>
      </c>
      <c r="AI838" s="170">
        <v>5220</v>
      </c>
      <c r="AJ838" s="170">
        <v>5330</v>
      </c>
      <c r="AK838" s="170">
        <v>4920</v>
      </c>
      <c r="AL838" s="170">
        <v>4640</v>
      </c>
      <c r="AM838" s="170">
        <v>4180</v>
      </c>
      <c r="AN838" s="170">
        <v>3830</v>
      </c>
      <c r="AO838" s="170">
        <v>4030</v>
      </c>
      <c r="AP838" s="170">
        <v>4570</v>
      </c>
      <c r="AQ838" s="170">
        <v>5030</v>
      </c>
      <c r="AR838" s="170">
        <v>5310</v>
      </c>
      <c r="AS838" s="170">
        <v>5760</v>
      </c>
      <c r="AT838" s="170">
        <v>6220</v>
      </c>
      <c r="AU838" s="170">
        <v>6690</v>
      </c>
      <c r="AV838" s="170">
        <v>7380</v>
      </c>
      <c r="AW838" s="170">
        <v>8510</v>
      </c>
      <c r="AX838" s="170">
        <v>9680</v>
      </c>
      <c r="AY838" s="170">
        <v>10990</v>
      </c>
      <c r="AZ838" s="170">
        <v>12230</v>
      </c>
      <c r="BA838" s="170">
        <v>13740</v>
      </c>
      <c r="BB838" s="170">
        <v>13760</v>
      </c>
      <c r="BC838" s="170">
        <v>15060</v>
      </c>
      <c r="BD838" s="170">
        <v>16410</v>
      </c>
      <c r="BE838" s="170">
        <v>16810</v>
      </c>
      <c r="BF838" s="170">
        <v>17010</v>
      </c>
      <c r="BG838" s="170">
        <v>17610</v>
      </c>
    </row>
    <row r="839" spans="1:59" x14ac:dyDescent="0.3">
      <c r="A839" s="170" t="s">
        <v>286</v>
      </c>
      <c r="B839" s="170" t="s">
        <v>287</v>
      </c>
      <c r="C839" s="170" t="s">
        <v>1956</v>
      </c>
      <c r="D839" s="170" t="s">
        <v>1957</v>
      </c>
      <c r="AI839" s="170">
        <v>8110.5328568981549</v>
      </c>
      <c r="AJ839" s="170">
        <v>8009.2761082586549</v>
      </c>
      <c r="AK839" s="170">
        <v>7224.7935420340591</v>
      </c>
      <c r="AL839" s="170">
        <v>6663.9632691526458</v>
      </c>
      <c r="AM839" s="170">
        <v>5876.7873255895283</v>
      </c>
      <c r="AN839" s="170">
        <v>5273.6740648273062</v>
      </c>
      <c r="AO839" s="170">
        <v>5447.7685849796881</v>
      </c>
      <c r="AP839" s="170">
        <v>6071.883667164373</v>
      </c>
      <c r="AQ839" s="170">
        <v>6610.7338218907653</v>
      </c>
      <c r="AR839" s="170">
        <v>6877.7425849990277</v>
      </c>
      <c r="AS839" s="170">
        <v>7296.9921447235638</v>
      </c>
      <c r="AT839" s="170">
        <v>7697.7038205278232</v>
      </c>
      <c r="AU839" s="170">
        <v>8155.1185344771802</v>
      </c>
      <c r="AV839" s="170">
        <v>8820.500054861086</v>
      </c>
      <c r="AW839" s="170">
        <v>9895.1385761730726</v>
      </c>
      <c r="AX839" s="170">
        <v>10910.313121375899</v>
      </c>
      <c r="AY839" s="170">
        <v>12006.062920714747</v>
      </c>
      <c r="AZ839" s="170">
        <v>13008.393019527495</v>
      </c>
      <c r="BA839" s="170">
        <v>14304.108197988073</v>
      </c>
      <c r="BB839" s="170">
        <v>14214.933547072034</v>
      </c>
      <c r="BC839" s="170">
        <v>15369.4400382289</v>
      </c>
      <c r="BD839" s="170">
        <v>16413.686122801289</v>
      </c>
      <c r="BE839" s="170">
        <v>16418.053643178995</v>
      </c>
      <c r="BF839" s="170">
        <v>16301.789875553539</v>
      </c>
      <c r="BG839" s="170">
        <v>16678.658647471428</v>
      </c>
    </row>
    <row r="840" spans="1:59" x14ac:dyDescent="0.3">
      <c r="A840" s="170" t="s">
        <v>286</v>
      </c>
      <c r="B840" s="170" t="s">
        <v>287</v>
      </c>
      <c r="C840" s="170" t="s">
        <v>1958</v>
      </c>
      <c r="D840" s="170" t="s">
        <v>1959</v>
      </c>
      <c r="AL840" s="170">
        <v>4178801555.9662752</v>
      </c>
      <c r="AM840" s="170">
        <v>2995394675.277452</v>
      </c>
      <c r="AN840" s="170">
        <v>2870106925.0152059</v>
      </c>
      <c r="AO840" s="170">
        <v>2929838461.5384617</v>
      </c>
      <c r="AP840" s="170">
        <v>2966465999.0756435</v>
      </c>
      <c r="AQ840" s="170">
        <v>3329705289.628859</v>
      </c>
      <c r="AR840" s="170">
        <v>2644670494.7953229</v>
      </c>
      <c r="AS840" s="170">
        <v>2937002273.1151094</v>
      </c>
      <c r="AT840" s="170">
        <v>2600050359.7122302</v>
      </c>
      <c r="AU840" s="170">
        <v>2860119237.8541274</v>
      </c>
      <c r="AV840" s="170">
        <v>4012865287.5217361</v>
      </c>
      <c r="AW840" s="170">
        <v>5489774243.2616854</v>
      </c>
      <c r="AX840" s="170">
        <v>9032989829.2336407</v>
      </c>
      <c r="AY840" s="170">
        <v>10442763448.340683</v>
      </c>
      <c r="AZ840" s="170">
        <v>12357001020.102577</v>
      </c>
      <c r="BA840" s="170">
        <v>17558575449.09127</v>
      </c>
      <c r="BB840" s="170">
        <v>11966196222.293531</v>
      </c>
      <c r="BC840" s="170">
        <v>14383935681.263449</v>
      </c>
      <c r="BD840" s="170">
        <v>18663057078.546879</v>
      </c>
      <c r="BE840" s="170">
        <v>20749524649.844887</v>
      </c>
      <c r="BF840" s="170">
        <v>21155467106.303688</v>
      </c>
      <c r="BG840" s="170">
        <v>20209722491.680813</v>
      </c>
    </row>
    <row r="841" spans="1:59" x14ac:dyDescent="0.3">
      <c r="A841" s="170" t="s">
        <v>286</v>
      </c>
      <c r="B841" s="170" t="s">
        <v>287</v>
      </c>
      <c r="C841" s="170" t="s">
        <v>1960</v>
      </c>
      <c r="D841" s="170" t="s">
        <v>1961</v>
      </c>
      <c r="AL841" s="170">
        <v>252909246.13103271</v>
      </c>
      <c r="AM841" s="170">
        <v>3569453950.8197651</v>
      </c>
      <c r="AN841" s="170">
        <v>24937198893.271027</v>
      </c>
      <c r="AO841" s="170">
        <v>38087900000</v>
      </c>
      <c r="AP841" s="170">
        <v>77021323200</v>
      </c>
      <c r="AQ841" s="170">
        <v>153592645600</v>
      </c>
      <c r="AR841" s="170">
        <v>659303131000</v>
      </c>
      <c r="AS841" s="170">
        <v>2106170497684.9211</v>
      </c>
      <c r="AT841" s="170">
        <v>3614070000000</v>
      </c>
      <c r="AU841" s="170">
        <v>5122236165100</v>
      </c>
      <c r="AV841" s="170">
        <v>8231474191200</v>
      </c>
      <c r="AW841" s="170">
        <v>11859328727200</v>
      </c>
      <c r="AX841" s="170">
        <v>19455434154000</v>
      </c>
      <c r="AY841" s="170">
        <v>22395176640379.977</v>
      </c>
      <c r="AZ841" s="170">
        <v>26519091742320.008</v>
      </c>
      <c r="BA841" s="170">
        <v>37512096692999.969</v>
      </c>
      <c r="BB841" s="170">
        <v>33422174785719.969</v>
      </c>
      <c r="BC841" s="170">
        <v>42842696266000</v>
      </c>
      <c r="BD841" s="170">
        <v>92841865222740.031</v>
      </c>
      <c r="BE841" s="170">
        <v>172986676779099.94</v>
      </c>
      <c r="BF841" s="170">
        <v>187861658565999.81</v>
      </c>
      <c r="BG841" s="170">
        <v>206626274251500.06</v>
      </c>
    </row>
    <row r="842" spans="1:59" x14ac:dyDescent="0.3">
      <c r="A842" s="170" t="s">
        <v>286</v>
      </c>
      <c r="B842" s="170" t="s">
        <v>287</v>
      </c>
      <c r="C842" s="170" t="s">
        <v>1962</v>
      </c>
      <c r="D842" s="170" t="s">
        <v>1963</v>
      </c>
      <c r="AL842" s="170">
        <v>25.655749369132334</v>
      </c>
      <c r="AM842" s="170">
        <v>20.099543657378828</v>
      </c>
      <c r="AN842" s="170">
        <v>20.61615886591801</v>
      </c>
      <c r="AO842" s="170">
        <v>19.895601100717304</v>
      </c>
      <c r="AP842" s="170">
        <v>21.122939490732364</v>
      </c>
      <c r="AQ842" s="170">
        <v>22.008592884757405</v>
      </c>
      <c r="AR842" s="170">
        <v>21.863131504294259</v>
      </c>
      <c r="AS842" s="170">
        <v>23.143940553940258</v>
      </c>
      <c r="AT842" s="170">
        <v>21.13171410081328</v>
      </c>
      <c r="AU842" s="170">
        <v>19.635145863449264</v>
      </c>
      <c r="AV842" s="170">
        <v>22.480362941245996</v>
      </c>
      <c r="AW842" s="170">
        <v>23.696436557506559</v>
      </c>
      <c r="AX842" s="170">
        <v>29.845756879481367</v>
      </c>
      <c r="AY842" s="170">
        <v>28.340827098122119</v>
      </c>
      <c r="AZ842" s="170">
        <v>27.54277402448816</v>
      </c>
      <c r="BA842" s="170">
        <v>29.281710603430216</v>
      </c>
      <c r="BB842" s="170">
        <v>24.880351894654698</v>
      </c>
      <c r="BC842" s="170">
        <v>26.608188810606833</v>
      </c>
      <c r="BD842" s="170">
        <v>31.604396484486632</v>
      </c>
      <c r="BE842" s="170">
        <v>33.388852548894782</v>
      </c>
      <c r="BF842" s="170">
        <v>30.031015240453783</v>
      </c>
      <c r="BG842" s="170">
        <v>27.406599496447576</v>
      </c>
    </row>
    <row r="843" spans="1:59" x14ac:dyDescent="0.3">
      <c r="A843" s="170" t="s">
        <v>286</v>
      </c>
      <c r="B843" s="170" t="s">
        <v>287</v>
      </c>
      <c r="C843" s="170" t="s">
        <v>1964</v>
      </c>
      <c r="D843" s="170" t="s">
        <v>1965</v>
      </c>
      <c r="AL843" s="170">
        <v>25.667726843160871</v>
      </c>
      <c r="AM843" s="170">
        <v>20.06077575039771</v>
      </c>
      <c r="AN843" s="170">
        <v>20.540910073813105</v>
      </c>
      <c r="AO843" s="170">
        <v>19.854075705069661</v>
      </c>
      <c r="AP843" s="170">
        <v>20.996456724788942</v>
      </c>
      <c r="AQ843" s="170">
        <v>21.87427437948357</v>
      </c>
      <c r="AR843" s="170">
        <v>21.787483554956228</v>
      </c>
      <c r="AS843" s="170">
        <v>23.059082722250555</v>
      </c>
      <c r="AT843" s="170">
        <v>21.044825658584308</v>
      </c>
      <c r="AU843" s="170">
        <v>19.596669121939836</v>
      </c>
      <c r="AV843" s="170">
        <v>22.512017544742484</v>
      </c>
      <c r="AW843" s="170">
        <v>23.722547952264172</v>
      </c>
      <c r="AX843" s="170">
        <v>29.900570570995171</v>
      </c>
      <c r="AY843" s="170">
        <v>28.252837423366568</v>
      </c>
      <c r="AZ843" s="170">
        <v>27.29275959866332</v>
      </c>
      <c r="BA843" s="170">
        <v>28.901968932312588</v>
      </c>
      <c r="BB843" s="170">
        <v>24.317258298921267</v>
      </c>
      <c r="BC843" s="170">
        <v>26.047976737045687</v>
      </c>
      <c r="BD843" s="170">
        <v>31.243297825612469</v>
      </c>
      <c r="BE843" s="170">
        <v>32.617117533258337</v>
      </c>
      <c r="BF843" s="170">
        <v>28.941389899442388</v>
      </c>
      <c r="BG843" s="170">
        <v>26.543106735259762</v>
      </c>
    </row>
    <row r="844" spans="1:59" x14ac:dyDescent="0.3">
      <c r="A844" s="170" t="s">
        <v>286</v>
      </c>
      <c r="B844" s="170" t="s">
        <v>287</v>
      </c>
      <c r="C844" s="170" t="s">
        <v>1966</v>
      </c>
      <c r="D844" s="170" t="s">
        <v>1967</v>
      </c>
      <c r="AI844" s="170">
        <v>0</v>
      </c>
      <c r="AJ844" s="170">
        <v>0</v>
      </c>
      <c r="AK844" s="170">
        <v>0</v>
      </c>
      <c r="AL844" s="170">
        <v>7600547.4103883347</v>
      </c>
      <c r="AM844" s="170">
        <v>-28799999.999929566</v>
      </c>
      <c r="AN844" s="170">
        <v>-50999999.999992274</v>
      </c>
      <c r="AO844" s="170">
        <v>-30800000</v>
      </c>
      <c r="AP844" s="170">
        <v>-84600000</v>
      </c>
      <c r="AQ844" s="170">
        <v>-92900000</v>
      </c>
      <c r="AR844" s="170">
        <v>-42000000</v>
      </c>
      <c r="AS844" s="170">
        <v>-46700000.000000007</v>
      </c>
      <c r="AT844" s="170">
        <v>-50800000</v>
      </c>
      <c r="AU844" s="170">
        <v>-28600000</v>
      </c>
      <c r="AV844" s="170">
        <v>25099999.999999996</v>
      </c>
      <c r="AW844" s="170">
        <v>25500000.000000004</v>
      </c>
      <c r="AX844" s="170">
        <v>55482816.577058434</v>
      </c>
      <c r="AY844" s="170">
        <v>-114755249.57471547</v>
      </c>
      <c r="AZ844" s="170">
        <v>-410982208.80384463</v>
      </c>
      <c r="BA844" s="170">
        <v>-787868362.51212609</v>
      </c>
      <c r="BB844" s="170">
        <v>-1113693235.3357756</v>
      </c>
      <c r="BC844" s="170">
        <v>-1162628294.012778</v>
      </c>
      <c r="BD844" s="170">
        <v>-682502567.5761869</v>
      </c>
      <c r="BE844" s="170">
        <v>-1470378977.7548323</v>
      </c>
      <c r="BF844" s="170">
        <v>-2652225310.6048641</v>
      </c>
      <c r="BG844" s="170">
        <v>-2398900000</v>
      </c>
    </row>
    <row r="845" spans="1:59" x14ac:dyDescent="0.3">
      <c r="A845" s="170" t="s">
        <v>286</v>
      </c>
      <c r="B845" s="170" t="s">
        <v>287</v>
      </c>
      <c r="C845" s="170" t="s">
        <v>1968</v>
      </c>
      <c r="D845" s="170" t="s">
        <v>1969</v>
      </c>
      <c r="AI845" s="170">
        <v>0</v>
      </c>
      <c r="AJ845" s="170">
        <v>0</v>
      </c>
      <c r="AK845" s="170">
        <v>0</v>
      </c>
      <c r="AL845" s="170">
        <v>460000</v>
      </c>
      <c r="AM845" s="170">
        <v>-34319441.986000001</v>
      </c>
      <c r="AN845" s="170">
        <v>-443118384.36119998</v>
      </c>
      <c r="AO845" s="170">
        <v>-400400000</v>
      </c>
      <c r="AP845" s="170">
        <v>-2196554400</v>
      </c>
      <c r="AQ845" s="170">
        <v>-4285291200</v>
      </c>
      <c r="AR845" s="170">
        <v>-10470390000</v>
      </c>
      <c r="AS845" s="170">
        <v>-33489304091.536499</v>
      </c>
      <c r="AT845" s="170">
        <v>-70612000000</v>
      </c>
      <c r="AU845" s="170">
        <v>-51220226200</v>
      </c>
      <c r="AV845" s="170">
        <v>51486902100</v>
      </c>
      <c r="AW845" s="170">
        <v>55086579000</v>
      </c>
      <c r="AX845" s="170">
        <v>119500000000</v>
      </c>
      <c r="AY845" s="170">
        <v>-246100000000</v>
      </c>
      <c r="AZ845" s="170">
        <v>-882000000000</v>
      </c>
      <c r="BA845" s="170">
        <v>-1683200000000</v>
      </c>
      <c r="BB845" s="170">
        <v>-3110600000000</v>
      </c>
      <c r="BC845" s="170">
        <v>-3462900000000</v>
      </c>
      <c r="BD845" s="170">
        <v>-3395200000000</v>
      </c>
      <c r="BE845" s="170">
        <v>-12258400000000</v>
      </c>
      <c r="BF845" s="170">
        <v>-23551900000000</v>
      </c>
      <c r="BG845" s="170">
        <v>-24526599487250</v>
      </c>
    </row>
    <row r="846" spans="1:59" x14ac:dyDescent="0.3">
      <c r="A846" s="170" t="s">
        <v>286</v>
      </c>
      <c r="B846" s="170" t="s">
        <v>287</v>
      </c>
      <c r="C846" s="170" t="s">
        <v>1970</v>
      </c>
      <c r="D846" s="170" t="s">
        <v>1971</v>
      </c>
    </row>
    <row r="847" spans="1:59" x14ac:dyDescent="0.3">
      <c r="A847" s="170" t="s">
        <v>286</v>
      </c>
      <c r="B847" s="170" t="s">
        <v>287</v>
      </c>
      <c r="C847" s="170" t="s">
        <v>1972</v>
      </c>
      <c r="D847" s="170" t="s">
        <v>1973</v>
      </c>
      <c r="AI847" s="170">
        <v>441260019.72118944</v>
      </c>
      <c r="AJ847" s="170">
        <v>715807857.08971226</v>
      </c>
      <c r="AK847" s="170">
        <v>817506548.49775052</v>
      </c>
      <c r="AL847" s="170">
        <v>1009055283.3748165</v>
      </c>
      <c r="AM847" s="170">
        <v>1404778085.2482679</v>
      </c>
      <c r="AN847" s="170">
        <v>1355397386.3344374</v>
      </c>
      <c r="AO847" s="170">
        <v>1670100000</v>
      </c>
      <c r="AP847" s="170">
        <v>1800720228.0080111</v>
      </c>
      <c r="AQ847" s="170">
        <v>1986578650.7110648</v>
      </c>
      <c r="AR847" s="170">
        <v>1609558153.9942639</v>
      </c>
      <c r="AS847" s="170">
        <v>1850607878.5812283</v>
      </c>
      <c r="AT847" s="170">
        <v>1586115107.9136691</v>
      </c>
      <c r="AU847" s="170">
        <v>2041188955.1553757</v>
      </c>
      <c r="AV847" s="170">
        <v>2739862261.0079308</v>
      </c>
      <c r="AW847" s="170">
        <v>3312567295.202703</v>
      </c>
      <c r="AX847" s="170">
        <v>4233733552.4788513</v>
      </c>
      <c r="AY847" s="170">
        <v>4945993223.2385492</v>
      </c>
      <c r="AZ847" s="170">
        <v>6419197286.5109348</v>
      </c>
      <c r="BA847" s="170">
        <v>8820034661.1527119</v>
      </c>
      <c r="BB847" s="170">
        <v>6911657696.5418301</v>
      </c>
      <c r="BC847" s="170">
        <v>7006489822.0922537</v>
      </c>
      <c r="BD847" s="170">
        <v>7276114201.2216253</v>
      </c>
      <c r="BE847" s="170">
        <v>8075329406.3812666</v>
      </c>
      <c r="BF847" s="170">
        <v>8961658728.9320641</v>
      </c>
      <c r="BG847" s="170">
        <v>9208955015.8559151</v>
      </c>
    </row>
    <row r="848" spans="1:59" x14ac:dyDescent="0.3">
      <c r="A848" s="170" t="s">
        <v>286</v>
      </c>
      <c r="B848" s="170" t="s">
        <v>287</v>
      </c>
      <c r="C848" s="170" t="s">
        <v>1974</v>
      </c>
      <c r="D848" s="170" t="s">
        <v>1975</v>
      </c>
      <c r="AI848" s="170">
        <v>110000</v>
      </c>
      <c r="AJ848" s="170">
        <v>350000</v>
      </c>
      <c r="AK848" s="170">
        <v>4440000</v>
      </c>
      <c r="AL848" s="170">
        <v>61070000</v>
      </c>
      <c r="AM848" s="170">
        <v>1674000000</v>
      </c>
      <c r="AN848" s="170">
        <v>11776500000</v>
      </c>
      <c r="AO848" s="170">
        <v>21711300000</v>
      </c>
      <c r="AP848" s="170">
        <v>46753900000</v>
      </c>
      <c r="AQ848" s="170">
        <v>91636900000</v>
      </c>
      <c r="AR848" s="170">
        <v>401254800000</v>
      </c>
      <c r="AS848" s="170">
        <v>1327100000000</v>
      </c>
      <c r="AT848" s="170">
        <v>2204700000000</v>
      </c>
      <c r="AU848" s="170">
        <v>3655600000000</v>
      </c>
      <c r="AV848" s="170">
        <v>5620200000000</v>
      </c>
      <c r="AW848" s="170">
        <v>7156000000000</v>
      </c>
      <c r="AX848" s="170">
        <v>9118700000000</v>
      </c>
      <c r="AY848" s="170">
        <v>10607000000000</v>
      </c>
      <c r="AZ848" s="170">
        <v>13776100000000</v>
      </c>
      <c r="BA848" s="170">
        <v>18843100000000</v>
      </c>
      <c r="BB848" s="170">
        <v>19304600000000</v>
      </c>
      <c r="BC848" s="170">
        <v>20868900000000</v>
      </c>
      <c r="BD848" s="170">
        <v>36196000000000</v>
      </c>
      <c r="BE848" s="170">
        <v>67323200000000</v>
      </c>
      <c r="BF848" s="170">
        <v>79580000000000</v>
      </c>
      <c r="BG848" s="170">
        <v>94153300000000.016</v>
      </c>
    </row>
    <row r="849" spans="1:60" x14ac:dyDescent="0.3">
      <c r="A849" s="170" t="s">
        <v>286</v>
      </c>
      <c r="B849" s="170" t="s">
        <v>287</v>
      </c>
      <c r="C849" s="170" t="s">
        <v>1976</v>
      </c>
      <c r="D849" s="170" t="s">
        <v>1977</v>
      </c>
      <c r="AI849" s="170">
        <v>1024658635226.34</v>
      </c>
      <c r="AJ849" s="170">
        <v>1129360117589.46</v>
      </c>
      <c r="AK849" s="170">
        <v>1221778737439.78</v>
      </c>
      <c r="AL849" s="170">
        <v>1212207227867.6699</v>
      </c>
      <c r="AM849" s="170">
        <v>1009577305836.8101</v>
      </c>
      <c r="AN849" s="170">
        <v>1073619160450.41</v>
      </c>
      <c r="AO849" s="170">
        <v>1200669126802.25</v>
      </c>
      <c r="AP849" s="170">
        <v>1584584824049.4299</v>
      </c>
      <c r="AQ849" s="170">
        <v>1893846113938.98</v>
      </c>
      <c r="AR849" s="170">
        <v>1652303355189.6599</v>
      </c>
      <c r="AS849" s="170">
        <v>1327100000000</v>
      </c>
      <c r="AT849" s="170">
        <v>1330300000000</v>
      </c>
      <c r="AU849" s="170">
        <v>1441900000000</v>
      </c>
      <c r="AV849" s="170">
        <v>1523700000000</v>
      </c>
      <c r="AW849" s="170">
        <v>1639700000000</v>
      </c>
      <c r="AX849" s="170">
        <v>1762495262700</v>
      </c>
      <c r="AY849" s="170">
        <v>1881451153200</v>
      </c>
      <c r="AZ849" s="170">
        <v>2271170035400</v>
      </c>
      <c r="BA849" s="170">
        <v>2489306476700</v>
      </c>
      <c r="BB849" s="170">
        <v>2449537806100.0005</v>
      </c>
      <c r="BC849" s="170">
        <v>2488581494300</v>
      </c>
      <c r="BD849" s="170">
        <v>2310670687599.9995</v>
      </c>
      <c r="BE849" s="170">
        <v>2425238598200</v>
      </c>
      <c r="BF849" s="170">
        <v>2353566937800</v>
      </c>
      <c r="BG849" s="170">
        <v>2314099639700</v>
      </c>
    </row>
    <row r="850" spans="1:60" x14ac:dyDescent="0.3">
      <c r="A850" s="170" t="s">
        <v>286</v>
      </c>
      <c r="B850" s="170" t="s">
        <v>287</v>
      </c>
      <c r="C850" s="170" t="s">
        <v>1978</v>
      </c>
      <c r="D850" s="170" t="s">
        <v>1979</v>
      </c>
      <c r="AK850" s="170">
        <v>78899999.995999306</v>
      </c>
      <c r="AL850" s="170">
        <v>52199999.999459602</v>
      </c>
      <c r="AM850" s="170">
        <v>22699999.999945648</v>
      </c>
      <c r="AN850" s="170">
        <v>75999999.999999329</v>
      </c>
      <c r="AO850" s="170">
        <v>91300000</v>
      </c>
      <c r="AP850" s="170">
        <v>78400000</v>
      </c>
      <c r="AQ850" s="170">
        <v>95600000</v>
      </c>
      <c r="AR850" s="170">
        <v>103800000</v>
      </c>
      <c r="AS850" s="170">
        <v>161759109.2724154</v>
      </c>
      <c r="AT850" s="170">
        <v>156762589.92805755</v>
      </c>
      <c r="AU850" s="170">
        <v>173095682.26779914</v>
      </c>
      <c r="AV850" s="170">
        <v>224494959.4665941</v>
      </c>
      <c r="AW850" s="170">
        <v>285289997.76878506</v>
      </c>
      <c r="AX850" s="170">
        <v>167052028.48891735</v>
      </c>
      <c r="AY850" s="170">
        <v>205542925.69091663</v>
      </c>
      <c r="AZ850" s="170">
        <v>189788042.68231964</v>
      </c>
      <c r="BA850" s="170">
        <v>193175661.36451668</v>
      </c>
      <c r="BB850" s="170">
        <v>243425715.52266249</v>
      </c>
      <c r="BC850" s="170">
        <v>305790479.13218349</v>
      </c>
      <c r="BD850" s="170">
        <v>-2964117978.3040485</v>
      </c>
      <c r="BE850" s="170">
        <v>-3219818574.4931059</v>
      </c>
      <c r="BF850" s="170">
        <v>-2527169743.6473489</v>
      </c>
      <c r="BG850" s="170">
        <v>-2295600000</v>
      </c>
    </row>
    <row r="851" spans="1:60" x14ac:dyDescent="0.3">
      <c r="A851" s="170" t="s">
        <v>286</v>
      </c>
      <c r="B851" s="170" t="s">
        <v>287</v>
      </c>
      <c r="C851" s="170" t="s">
        <v>1980</v>
      </c>
      <c r="D851" s="170" t="s">
        <v>1981</v>
      </c>
      <c r="AK851" s="170">
        <v>428517.66830000002</v>
      </c>
      <c r="AL851" s="170">
        <v>3159246.1310000001</v>
      </c>
      <c r="AM851" s="170">
        <v>27050393.509799998</v>
      </c>
      <c r="AN851" s="170">
        <v>660333278.65600002</v>
      </c>
      <c r="AO851" s="170">
        <v>1186900000</v>
      </c>
      <c r="AP851" s="170">
        <v>2035577600</v>
      </c>
      <c r="AQ851" s="170">
        <v>4409836800</v>
      </c>
      <c r="AR851" s="170">
        <v>25876821000</v>
      </c>
      <c r="AS851" s="170">
        <v>116000000000</v>
      </c>
      <c r="AT851" s="170">
        <v>217900000000</v>
      </c>
      <c r="AU851" s="170">
        <v>310000000000</v>
      </c>
      <c r="AV851" s="170">
        <v>460500000000</v>
      </c>
      <c r="AW851" s="170">
        <v>616300000000</v>
      </c>
      <c r="AX851" s="170">
        <v>359800000000</v>
      </c>
      <c r="AY851" s="170">
        <v>440800000000</v>
      </c>
      <c r="AZ851" s="170">
        <v>407300000000</v>
      </c>
      <c r="BA851" s="170">
        <v>412700000000</v>
      </c>
      <c r="BB851" s="170">
        <v>679900000000</v>
      </c>
      <c r="BC851" s="170">
        <v>910799999999.99988</v>
      </c>
      <c r="BD851" s="170">
        <v>-14745399999999.998</v>
      </c>
      <c r="BE851" s="170">
        <v>-26843300000000</v>
      </c>
      <c r="BF851" s="170">
        <v>-22441400000000</v>
      </c>
      <c r="BG851" s="170">
        <v>-23470449699000</v>
      </c>
    </row>
    <row r="852" spans="1:60" x14ac:dyDescent="0.3">
      <c r="A852" s="170" t="s">
        <v>286</v>
      </c>
      <c r="B852" s="170" t="s">
        <v>287</v>
      </c>
      <c r="C852" s="170" t="s">
        <v>1982</v>
      </c>
      <c r="D852" s="170" t="s">
        <v>1983</v>
      </c>
      <c r="AK852" s="170">
        <v>53159211667.026802</v>
      </c>
      <c r="AL852" s="170">
        <v>28485669369.196602</v>
      </c>
      <c r="AM852" s="170">
        <v>11578852130.909</v>
      </c>
      <c r="AN852" s="170">
        <v>36606018232.215202</v>
      </c>
      <c r="AO852" s="170">
        <v>43736195660.789803</v>
      </c>
      <c r="AP852" s="170">
        <v>41789204364.9188</v>
      </c>
      <c r="AQ852" s="170">
        <v>53615161109.7668</v>
      </c>
      <c r="AR852" s="170">
        <v>74144733535.878494</v>
      </c>
      <c r="AS852" s="170">
        <v>116330562034.228</v>
      </c>
      <c r="AT852" s="170">
        <v>121374961198.461</v>
      </c>
      <c r="AU852" s="170">
        <v>120523824486.79601</v>
      </c>
      <c r="AV852" s="170">
        <v>141498140387.569</v>
      </c>
      <c r="AW852" s="170">
        <v>156859020145.487</v>
      </c>
      <c r="AX852" s="170">
        <v>82375906557.303497</v>
      </c>
      <c r="AY852" s="170">
        <v>94111962870.991806</v>
      </c>
      <c r="AZ852" s="170">
        <v>76029160632.3237</v>
      </c>
      <c r="BA852" s="170">
        <v>67607277022.982597</v>
      </c>
      <c r="BB852" s="170">
        <v>99109064135.257401</v>
      </c>
      <c r="BC852" s="170">
        <v>120212720995.735</v>
      </c>
      <c r="BD852" s="170">
        <v>-1246673242549.6201</v>
      </c>
      <c r="BE852" s="170">
        <v>-1419976442301.1499</v>
      </c>
    </row>
    <row r="853" spans="1:60" x14ac:dyDescent="0.3">
      <c r="A853" s="170" t="s">
        <v>286</v>
      </c>
      <c r="B853" s="170" t="s">
        <v>287</v>
      </c>
      <c r="C853" s="170" t="s">
        <v>1984</v>
      </c>
      <c r="D853" s="170" t="s">
        <v>1985</v>
      </c>
      <c r="AI853" s="170">
        <v>5805150783961.1445</v>
      </c>
      <c r="AJ853" s="170">
        <v>6670489164876.4727</v>
      </c>
      <c r="AK853" s="170">
        <v>2310243209066.5459</v>
      </c>
      <c r="AL853" s="170">
        <v>537888162285.39551</v>
      </c>
      <c r="AM853" s="170">
        <v>196893354101.07031</v>
      </c>
      <c r="AN853" s="170">
        <v>-25359429370.16748</v>
      </c>
      <c r="AO853" s="170">
        <v>84663729514.669922</v>
      </c>
      <c r="AP853" s="170">
        <v>-230303020328.14648</v>
      </c>
      <c r="AQ853" s="170">
        <v>183988638828.36035</v>
      </c>
      <c r="AR853" s="170">
        <v>31574359742.640625</v>
      </c>
      <c r="AS853" s="170">
        <v>43708232013.452148</v>
      </c>
      <c r="AT853" s="170">
        <v>-14783231033.026367</v>
      </c>
      <c r="AU853" s="170">
        <v>64374063800.356445</v>
      </c>
      <c r="AV853" s="170">
        <v>422425947098.84082</v>
      </c>
      <c r="AW853" s="170">
        <v>648104531910.88086</v>
      </c>
      <c r="AX853" s="170">
        <v>1796963481151.4355</v>
      </c>
      <c r="AY853" s="170">
        <v>2380736165318.0547</v>
      </c>
      <c r="AZ853" s="170">
        <v>2334631416764.7832</v>
      </c>
      <c r="BA853" s="170">
        <v>3846541783573.7832</v>
      </c>
      <c r="BB853" s="170">
        <v>2367965514816.9883</v>
      </c>
      <c r="BC853" s="170">
        <v>2730151495278.7285</v>
      </c>
      <c r="BD853" s="170">
        <v>5674336274711.7031</v>
      </c>
      <c r="BE853" s="170">
        <v>7800645971637.2246</v>
      </c>
      <c r="BF853" s="170">
        <v>6941593245180.0781</v>
      </c>
      <c r="BG853" s="170">
        <v>6687663601937.8398</v>
      </c>
    </row>
    <row r="854" spans="1:60" x14ac:dyDescent="0.3">
      <c r="A854" s="170" t="s">
        <v>286</v>
      </c>
      <c r="B854" s="170" t="s">
        <v>287</v>
      </c>
      <c r="C854" s="170" t="s">
        <v>1986</v>
      </c>
      <c r="D854" s="170" t="s">
        <v>1987</v>
      </c>
      <c r="AI854" s="170">
        <v>2.4928612401708998E-4</v>
      </c>
      <c r="AJ854" s="170">
        <v>4.8895803047344099E-4</v>
      </c>
      <c r="AK854" s="170">
        <v>5.4311491549015002E-3</v>
      </c>
      <c r="AL854" s="170">
        <v>6.0521956533193602E-2</v>
      </c>
      <c r="AM854" s="170">
        <v>1.1916472911834699</v>
      </c>
      <c r="AN854" s="170">
        <v>8.6885957717895508</v>
      </c>
      <c r="AO854" s="170">
        <v>13</v>
      </c>
      <c r="AP854" s="170">
        <v>25.963999999999999</v>
      </c>
      <c r="AQ854" s="170">
        <v>46.128</v>
      </c>
      <c r="AR854" s="170">
        <v>249.29499999999999</v>
      </c>
      <c r="AS854" s="170">
        <v>717.11571930485002</v>
      </c>
      <c r="AT854" s="170">
        <v>1390</v>
      </c>
      <c r="AU854" s="170">
        <v>1790.9169999999999</v>
      </c>
      <c r="AV854" s="170">
        <v>2051.2710000000002</v>
      </c>
      <c r="AW854" s="170">
        <v>2160.2579999999998</v>
      </c>
      <c r="AX854" s="170">
        <v>2153.8200000000002</v>
      </c>
      <c r="AY854" s="170">
        <v>2144.5641999999998</v>
      </c>
      <c r="AZ854" s="170">
        <v>2146.0783000000001</v>
      </c>
      <c r="BA854" s="170">
        <v>2136.3975</v>
      </c>
      <c r="BB854" s="170">
        <v>2793.0491999999999</v>
      </c>
      <c r="BC854" s="170">
        <v>2978.51</v>
      </c>
      <c r="BD854" s="170">
        <v>4974.6333000000004</v>
      </c>
      <c r="BE854" s="170">
        <v>8336.8983000000007</v>
      </c>
      <c r="BF854" s="170">
        <v>8880.0524999999998</v>
      </c>
      <c r="BG854" s="170">
        <v>10224.102500000001</v>
      </c>
    </row>
    <row r="855" spans="1:60" x14ac:dyDescent="0.3">
      <c r="A855" s="170" t="s">
        <v>286</v>
      </c>
      <c r="B855" s="170" t="s">
        <v>287</v>
      </c>
      <c r="C855" s="170" t="s">
        <v>1988</v>
      </c>
      <c r="D855" s="170" t="s">
        <v>1989</v>
      </c>
      <c r="AN855" s="170">
        <v>11.5209666666667</v>
      </c>
      <c r="AO855" s="170">
        <v>13.2298766666667</v>
      </c>
      <c r="AP855" s="170">
        <v>26.020549583333299</v>
      </c>
      <c r="AQ855" s="170">
        <v>46.12762</v>
      </c>
      <c r="AR855" s="170">
        <v>249.29532916666699</v>
      </c>
      <c r="AS855" s="170">
        <v>876.75</v>
      </c>
      <c r="AT855" s="170">
        <v>1390</v>
      </c>
      <c r="AU855" s="170">
        <v>1790.9166666666699</v>
      </c>
      <c r="AV855" s="170">
        <v>2051.2708333333298</v>
      </c>
      <c r="AW855" s="170">
        <v>2160.2575000000002</v>
      </c>
      <c r="AX855" s="170">
        <v>2153.8200000000002</v>
      </c>
      <c r="AY855" s="170">
        <v>2144.5641666666702</v>
      </c>
      <c r="AZ855" s="170">
        <v>2146.0783333333302</v>
      </c>
      <c r="BA855" s="170">
        <v>2136.3975</v>
      </c>
      <c r="BB855" s="170">
        <v>2793.0492178846898</v>
      </c>
      <c r="BC855" s="170">
        <v>2978.51</v>
      </c>
      <c r="BD855" s="170">
        <v>4974.6333333333296</v>
      </c>
      <c r="BE855" s="170">
        <v>8336.8983333333308</v>
      </c>
      <c r="BF855" s="170">
        <v>8880.0524999999998</v>
      </c>
      <c r="BG855" s="170">
        <v>10224.102500000001</v>
      </c>
      <c r="BH855" s="170">
        <v>15925.9883333333</v>
      </c>
    </row>
    <row r="856" spans="1:60" x14ac:dyDescent="0.3">
      <c r="A856" s="170" t="s">
        <v>286</v>
      </c>
      <c r="B856" s="170" t="s">
        <v>287</v>
      </c>
      <c r="C856" s="170" t="s">
        <v>1990</v>
      </c>
      <c r="D856" s="170" t="s">
        <v>1991</v>
      </c>
      <c r="AI856" s="170">
        <v>8.1338279597787806E-5</v>
      </c>
      <c r="AJ856" s="170">
        <v>1.6026847944082301E-4</v>
      </c>
      <c r="AK856" s="170">
        <v>1.8398382159339601E-3</v>
      </c>
      <c r="AL856" s="170">
        <v>2.07284130689467E-2</v>
      </c>
      <c r="AM856" s="170">
        <v>0.41508469562063699</v>
      </c>
      <c r="AN856" s="170">
        <v>3.0962628865539998</v>
      </c>
      <c r="AO856" s="170">
        <v>4.6740924709932097</v>
      </c>
      <c r="AP856" s="170">
        <v>7.8880498050056804</v>
      </c>
      <c r="AQ856" s="170">
        <v>13.7792108960394</v>
      </c>
      <c r="AR856" s="170">
        <v>56.565202419378103</v>
      </c>
      <c r="AS856" s="170">
        <v>157.78489107111699</v>
      </c>
      <c r="AT856" s="170">
        <v>276.96663459593901</v>
      </c>
      <c r="AU856" s="170">
        <v>395.23988818972498</v>
      </c>
      <c r="AV856" s="170">
        <v>506.42217493078402</v>
      </c>
      <c r="AW856" s="170">
        <v>604.62842838159304</v>
      </c>
      <c r="AX856" s="170">
        <v>696.91530155584803</v>
      </c>
      <c r="AY856" s="170">
        <v>748.81831704423496</v>
      </c>
      <c r="AZ856" s="170">
        <v>823.30071893506295</v>
      </c>
      <c r="BA856" s="170">
        <v>978.75257790149999</v>
      </c>
      <c r="BB856" s="170">
        <v>1026.58677155692</v>
      </c>
      <c r="BC856" s="170">
        <v>1126.48683926481</v>
      </c>
      <c r="BD856" s="170">
        <v>1889.3076975127401</v>
      </c>
      <c r="BE856" s="170">
        <v>3256.11992356785</v>
      </c>
      <c r="BF856" s="170">
        <v>3884.9985568601301</v>
      </c>
      <c r="BG856" s="170">
        <v>4520.3665215697301</v>
      </c>
    </row>
    <row r="857" spans="1:60" x14ac:dyDescent="0.3">
      <c r="A857" s="170" t="s">
        <v>286</v>
      </c>
      <c r="B857" s="170" t="s">
        <v>287</v>
      </c>
      <c r="C857" s="170" t="s">
        <v>1992</v>
      </c>
      <c r="D857" s="170" t="s">
        <v>1993</v>
      </c>
      <c r="AX857" s="170">
        <v>779.32578282657505</v>
      </c>
    </row>
    <row r="858" spans="1:60" x14ac:dyDescent="0.3">
      <c r="A858" s="170" t="s">
        <v>286</v>
      </c>
      <c r="B858" s="170" t="s">
        <v>287</v>
      </c>
      <c r="C858" s="170" t="s">
        <v>1994</v>
      </c>
      <c r="D858" s="170" t="s">
        <v>1995</v>
      </c>
      <c r="AI858" s="170">
        <v>0.32628482599461334</v>
      </c>
      <c r="AJ858" s="170">
        <v>0.32777553379303465</v>
      </c>
      <c r="AK858" s="170">
        <v>0.33875670939243935</v>
      </c>
      <c r="AL858" s="170">
        <v>0.34249410059270119</v>
      </c>
      <c r="AM858" s="170">
        <v>0.34832848502378644</v>
      </c>
      <c r="AN858" s="170">
        <v>0.35635941271512006</v>
      </c>
      <c r="AO858" s="170">
        <v>0.35954557469178539</v>
      </c>
      <c r="AP858" s="170">
        <v>0.30380718706692655</v>
      </c>
      <c r="AQ858" s="170">
        <v>0.29871685085066335</v>
      </c>
      <c r="AR858" s="170">
        <v>0.22690066956568766</v>
      </c>
      <c r="AS858" s="170">
        <v>0.22002709858887046</v>
      </c>
      <c r="AT858" s="170">
        <v>0.199256571651755</v>
      </c>
      <c r="AU858" s="170">
        <v>0.22069134872790028</v>
      </c>
      <c r="AV858" s="170">
        <v>0.24688214035628836</v>
      </c>
      <c r="AW858" s="170">
        <v>0.27988713773150853</v>
      </c>
      <c r="AX858" s="170">
        <v>0.32357174766500824</v>
      </c>
      <c r="AY858" s="170">
        <v>0.3491703895104819</v>
      </c>
      <c r="AZ858" s="170">
        <v>0.38363032650535767</v>
      </c>
      <c r="BA858" s="170">
        <v>0.45813224266621733</v>
      </c>
      <c r="BB858" s="170">
        <v>0.36755055068737064</v>
      </c>
      <c r="BC858" s="170">
        <v>0.37820482028423941</v>
      </c>
      <c r="BD858" s="170">
        <v>0.37978833485329261</v>
      </c>
      <c r="BE858" s="170">
        <v>0.39056730769617876</v>
      </c>
      <c r="BF858" s="170">
        <v>0.43749725092955588</v>
      </c>
      <c r="BG858" s="170">
        <v>0.44212844321247069</v>
      </c>
    </row>
    <row r="859" spans="1:60" x14ac:dyDescent="0.3">
      <c r="A859" s="170" t="s">
        <v>286</v>
      </c>
      <c r="B859" s="170" t="s">
        <v>287</v>
      </c>
      <c r="C859" s="170" t="s">
        <v>1996</v>
      </c>
      <c r="D859" s="170" t="s">
        <v>1997</v>
      </c>
      <c r="BD859" s="170">
        <v>1832.43476320321</v>
      </c>
    </row>
    <row r="860" spans="1:60" x14ac:dyDescent="0.3">
      <c r="A860" s="170" t="s">
        <v>286</v>
      </c>
      <c r="B860" s="170" t="s">
        <v>287</v>
      </c>
      <c r="C860" s="170" t="s">
        <v>1998</v>
      </c>
      <c r="D860" s="170" t="s">
        <v>1999</v>
      </c>
      <c r="AX860" s="170">
        <v>759.62345515070001</v>
      </c>
    </row>
    <row r="861" spans="1:60" x14ac:dyDescent="0.3">
      <c r="A861" s="170" t="s">
        <v>286</v>
      </c>
      <c r="B861" s="170" t="s">
        <v>287</v>
      </c>
      <c r="C861" s="170" t="s">
        <v>2000</v>
      </c>
      <c r="D861" s="170" t="s">
        <v>2001</v>
      </c>
      <c r="BA861" s="170">
        <v>37.201261123745098</v>
      </c>
      <c r="BB861" s="170">
        <v>36.417486061001</v>
      </c>
      <c r="BC861" s="170">
        <v>37.025683750743397</v>
      </c>
      <c r="BE861" s="170">
        <v>41.1298271741991</v>
      </c>
    </row>
    <row r="862" spans="1:60" x14ac:dyDescent="0.3">
      <c r="A862" s="170" t="s">
        <v>286</v>
      </c>
      <c r="B862" s="170" t="s">
        <v>287</v>
      </c>
      <c r="C862" s="170" t="s">
        <v>2002</v>
      </c>
      <c r="D862" s="170" t="s">
        <v>2003</v>
      </c>
      <c r="BA862" s="170">
        <v>14.7484195353654</v>
      </c>
      <c r="BB862" s="170">
        <v>14.885000301818</v>
      </c>
      <c r="BC862" s="170">
        <v>13.9863501306051</v>
      </c>
      <c r="BE862" s="170">
        <v>14.544957100457401</v>
      </c>
    </row>
    <row r="863" spans="1:60" x14ac:dyDescent="0.3">
      <c r="A863" s="170" t="s">
        <v>286</v>
      </c>
      <c r="B863" s="170" t="s">
        <v>287</v>
      </c>
      <c r="C863" s="170" t="s">
        <v>2004</v>
      </c>
      <c r="D863" s="170" t="s">
        <v>2005</v>
      </c>
      <c r="BA863" s="170">
        <v>74.960943880546594</v>
      </c>
      <c r="BB863" s="170">
        <v>73.862173084341194</v>
      </c>
      <c r="BC863" s="170">
        <v>74.350174986953505</v>
      </c>
      <c r="BE863" s="170">
        <v>77.249994159732594</v>
      </c>
    </row>
    <row r="864" spans="1:60" x14ac:dyDescent="0.3">
      <c r="A864" s="170" t="s">
        <v>286</v>
      </c>
      <c r="B864" s="170" t="s">
        <v>287</v>
      </c>
      <c r="C864" s="170" t="s">
        <v>2006</v>
      </c>
      <c r="D864" s="170" t="s">
        <v>2007</v>
      </c>
      <c r="BA864" s="170">
        <v>2.1701491492735099</v>
      </c>
      <c r="BB864" s="170">
        <v>1.6702198198254701</v>
      </c>
      <c r="BC864" s="170">
        <v>1.4502118786534199</v>
      </c>
      <c r="BE864" s="170">
        <v>0.84148880703227702</v>
      </c>
    </row>
    <row r="865" spans="1:57" x14ac:dyDescent="0.3">
      <c r="A865" s="170" t="s">
        <v>286</v>
      </c>
      <c r="B865" s="170" t="s">
        <v>287</v>
      </c>
      <c r="C865" s="170" t="s">
        <v>2008</v>
      </c>
      <c r="D865" s="170" t="s">
        <v>2009</v>
      </c>
      <c r="BA865" s="170">
        <v>30.822207725958801</v>
      </c>
      <c r="BB865" s="170">
        <v>29.904965549213902</v>
      </c>
      <c r="BC865" s="170">
        <v>43.4156849741371</v>
      </c>
      <c r="BE865" s="170">
        <v>23.454804967776301</v>
      </c>
    </row>
    <row r="866" spans="1:57" x14ac:dyDescent="0.3">
      <c r="A866" s="170" t="s">
        <v>286</v>
      </c>
      <c r="B866" s="170" t="s">
        <v>287</v>
      </c>
      <c r="C866" s="170" t="s">
        <v>2010</v>
      </c>
      <c r="D866" s="170" t="s">
        <v>2011</v>
      </c>
      <c r="BA866" s="170">
        <v>0.95734660200933697</v>
      </c>
      <c r="BB866" s="170">
        <v>1.1654789159063701</v>
      </c>
      <c r="BC866" s="170">
        <v>0.93435793823420699</v>
      </c>
      <c r="BE866" s="170">
        <v>0.55284514283994202</v>
      </c>
    </row>
    <row r="867" spans="1:57" x14ac:dyDescent="0.3">
      <c r="A867" s="170" t="s">
        <v>286</v>
      </c>
      <c r="B867" s="170" t="s">
        <v>287</v>
      </c>
      <c r="C867" s="170" t="s">
        <v>2012</v>
      </c>
      <c r="D867" s="170" t="s">
        <v>2013</v>
      </c>
      <c r="BA867" s="170">
        <v>6.8257623600728703</v>
      </c>
      <c r="BB867" s="170">
        <v>7.4788872760618599</v>
      </c>
      <c r="BC867" s="170">
        <v>7.1607812499974104</v>
      </c>
      <c r="BE867" s="170">
        <v>8.1467515663357997</v>
      </c>
    </row>
    <row r="868" spans="1:57" x14ac:dyDescent="0.3">
      <c r="A868" s="170" t="s">
        <v>286</v>
      </c>
      <c r="B868" s="170" t="s">
        <v>287</v>
      </c>
      <c r="C868" s="170" t="s">
        <v>2014</v>
      </c>
      <c r="D868" s="170" t="s">
        <v>2015</v>
      </c>
      <c r="BA868" s="170">
        <v>29.542606779622201</v>
      </c>
      <c r="BB868" s="170">
        <v>27.628636472612001</v>
      </c>
      <c r="BC868" s="170">
        <v>29.203696091711102</v>
      </c>
      <c r="BE868" s="170">
        <v>28.577103146675899</v>
      </c>
    </row>
    <row r="869" spans="1:57" x14ac:dyDescent="0.3">
      <c r="A869" s="170" t="s">
        <v>286</v>
      </c>
      <c r="B869" s="170" t="s">
        <v>287</v>
      </c>
      <c r="C869" s="170" t="s">
        <v>2016</v>
      </c>
      <c r="D869" s="170" t="s">
        <v>2017</v>
      </c>
      <c r="BA869" s="170">
        <v>59.947427168994203</v>
      </c>
      <c r="BB869" s="170">
        <v>58.551868351639499</v>
      </c>
      <c r="BC869" s="170">
        <v>58.279097105133602</v>
      </c>
      <c r="BE869" s="170">
        <v>57.304779375199601</v>
      </c>
    </row>
    <row r="870" spans="1:57" x14ac:dyDescent="0.3">
      <c r="A870" s="170" t="s">
        <v>286</v>
      </c>
      <c r="B870" s="170" t="s">
        <v>287</v>
      </c>
      <c r="C870" s="170" t="s">
        <v>2018</v>
      </c>
      <c r="D870" s="170" t="s">
        <v>2019</v>
      </c>
      <c r="BA870" s="170">
        <v>52.579427941737201</v>
      </c>
      <c r="BB870" s="170">
        <v>53.596660718272197</v>
      </c>
      <c r="BC870" s="170">
        <v>53.9338188891847</v>
      </c>
      <c r="BE870" s="170">
        <v>54.7000562230062</v>
      </c>
    </row>
    <row r="871" spans="1:57" x14ac:dyDescent="0.3">
      <c r="A871" s="170" t="s">
        <v>286</v>
      </c>
      <c r="B871" s="170" t="s">
        <v>287</v>
      </c>
      <c r="C871" s="170" t="s">
        <v>2020</v>
      </c>
      <c r="D871" s="170" t="s">
        <v>2021</v>
      </c>
      <c r="BA871" s="170">
        <v>12.2361060554489</v>
      </c>
      <c r="BB871" s="170">
        <v>12.473995123772299</v>
      </c>
      <c r="BC871" s="170">
        <v>11.312452205165799</v>
      </c>
      <c r="BE871" s="170">
        <v>12.2168448111673</v>
      </c>
    </row>
    <row r="872" spans="1:57" x14ac:dyDescent="0.3">
      <c r="A872" s="170" t="s">
        <v>286</v>
      </c>
      <c r="B872" s="170" t="s">
        <v>287</v>
      </c>
      <c r="C872" s="170" t="s">
        <v>2022</v>
      </c>
      <c r="D872" s="170" t="s">
        <v>2023</v>
      </c>
      <c r="BA872" s="170">
        <v>43.085328577589003</v>
      </c>
      <c r="BB872" s="170">
        <v>40.885036937818001</v>
      </c>
      <c r="BC872" s="170">
        <v>42.389513505254698</v>
      </c>
      <c r="BE872" s="170">
        <v>47.925470637209202</v>
      </c>
    </row>
    <row r="873" spans="1:57" x14ac:dyDescent="0.3">
      <c r="A873" s="170" t="s">
        <v>286</v>
      </c>
      <c r="B873" s="170" t="s">
        <v>287</v>
      </c>
      <c r="C873" s="170" t="s">
        <v>2024</v>
      </c>
      <c r="D873" s="170" t="s">
        <v>2025</v>
      </c>
    </row>
    <row r="874" spans="1:57" x14ac:dyDescent="0.3">
      <c r="A874" s="170" t="s">
        <v>286</v>
      </c>
      <c r="B874" s="170" t="s">
        <v>287</v>
      </c>
      <c r="C874" s="170" t="s">
        <v>2026</v>
      </c>
      <c r="D874" s="170" t="s">
        <v>2027</v>
      </c>
      <c r="AH874" s="170">
        <v>99.800539999999998</v>
      </c>
      <c r="AR874" s="170">
        <v>99.828209999999999</v>
      </c>
      <c r="BB874" s="170">
        <v>99.847399999999993</v>
      </c>
    </row>
    <row r="875" spans="1:57" x14ac:dyDescent="0.3">
      <c r="A875" s="170" t="s">
        <v>286</v>
      </c>
      <c r="B875" s="170" t="s">
        <v>287</v>
      </c>
      <c r="C875" s="170" t="s">
        <v>2028</v>
      </c>
      <c r="D875" s="170" t="s">
        <v>2029</v>
      </c>
      <c r="AH875" s="170">
        <v>1.0006900000000001</v>
      </c>
      <c r="AR875" s="170">
        <v>1.0007200000000001</v>
      </c>
      <c r="BB875" s="170">
        <v>1.00047</v>
      </c>
    </row>
    <row r="876" spans="1:57" x14ac:dyDescent="0.3">
      <c r="A876" s="170" t="s">
        <v>286</v>
      </c>
      <c r="B876" s="170" t="s">
        <v>287</v>
      </c>
      <c r="C876" s="170" t="s">
        <v>2030</v>
      </c>
      <c r="D876" s="170" t="s">
        <v>2031</v>
      </c>
      <c r="AH876" s="170">
        <v>99.731979999999993</v>
      </c>
      <c r="AR876" s="170">
        <v>99.756870000000006</v>
      </c>
      <c r="BB876" s="170">
        <v>99.800319999999999</v>
      </c>
    </row>
    <row r="877" spans="1:57" x14ac:dyDescent="0.3">
      <c r="A877" s="170" t="s">
        <v>286</v>
      </c>
      <c r="B877" s="170" t="s">
        <v>287</v>
      </c>
      <c r="C877" s="170" t="s">
        <v>2032</v>
      </c>
      <c r="D877" s="170" t="s">
        <v>2033</v>
      </c>
      <c r="AH877" s="170">
        <v>99.766279999999995</v>
      </c>
      <c r="AR877" s="170">
        <v>99.791839999999993</v>
      </c>
      <c r="BB877" s="170">
        <v>99.823210000000003</v>
      </c>
    </row>
    <row r="878" spans="1:57" x14ac:dyDescent="0.3">
      <c r="A878" s="170" t="s">
        <v>286</v>
      </c>
      <c r="B878" s="170" t="s">
        <v>287</v>
      </c>
      <c r="C878" s="170" t="s">
        <v>2034</v>
      </c>
      <c r="D878" s="170" t="s">
        <v>2035</v>
      </c>
      <c r="AH878" s="170">
        <v>96.628219999999999</v>
      </c>
      <c r="AR878" s="170">
        <v>99.419719999999998</v>
      </c>
      <c r="BB878" s="170">
        <v>99.494</v>
      </c>
    </row>
    <row r="879" spans="1:57" x14ac:dyDescent="0.3">
      <c r="A879" s="170" t="s">
        <v>286</v>
      </c>
      <c r="B879" s="170" t="s">
        <v>287</v>
      </c>
      <c r="C879" s="170" t="s">
        <v>2036</v>
      </c>
      <c r="D879" s="170" t="s">
        <v>2037</v>
      </c>
      <c r="AH879" s="170">
        <v>99.384190000000004</v>
      </c>
      <c r="AR879" s="170">
        <v>99.792109999999994</v>
      </c>
      <c r="BB879" s="170">
        <v>99.763689999999997</v>
      </c>
    </row>
    <row r="880" spans="1:57" x14ac:dyDescent="0.3">
      <c r="A880" s="170" t="s">
        <v>286</v>
      </c>
      <c r="B880" s="170" t="s">
        <v>287</v>
      </c>
      <c r="C880" s="170" t="s">
        <v>2038</v>
      </c>
      <c r="D880" s="170" t="s">
        <v>2039</v>
      </c>
      <c r="AH880" s="170">
        <v>97.883369999999999</v>
      </c>
      <c r="AR880" s="170">
        <v>99.590729999999994</v>
      </c>
      <c r="BB880" s="170">
        <v>99.617059999999995</v>
      </c>
    </row>
    <row r="881" spans="1:59" x14ac:dyDescent="0.3">
      <c r="A881" s="170" t="s">
        <v>286</v>
      </c>
      <c r="B881" s="170" t="s">
        <v>287</v>
      </c>
      <c r="C881" s="170" t="s">
        <v>2040</v>
      </c>
      <c r="D881" s="170" t="s">
        <v>2041</v>
      </c>
      <c r="AR881" s="170">
        <v>9</v>
      </c>
      <c r="AS881" s="170">
        <v>9</v>
      </c>
      <c r="AT881" s="170">
        <v>9</v>
      </c>
      <c r="AU881" s="170">
        <v>9</v>
      </c>
      <c r="AV881" s="170">
        <v>9</v>
      </c>
      <c r="AW881" s="170">
        <v>9</v>
      </c>
      <c r="AX881" s="170">
        <v>9</v>
      </c>
      <c r="AY881" s="170">
        <v>9</v>
      </c>
      <c r="AZ881" s="170">
        <v>9</v>
      </c>
      <c r="BA881" s="170">
        <v>9</v>
      </c>
      <c r="BB881" s="170">
        <v>9</v>
      </c>
      <c r="BC881" s="170">
        <v>9</v>
      </c>
      <c r="BD881" s="170">
        <v>9</v>
      </c>
      <c r="BE881" s="170">
        <v>9</v>
      </c>
      <c r="BF881" s="170">
        <v>9</v>
      </c>
      <c r="BG881" s="170">
        <v>9</v>
      </c>
    </row>
    <row r="882" spans="1:59" x14ac:dyDescent="0.3">
      <c r="A882" s="170" t="s">
        <v>286</v>
      </c>
      <c r="B882" s="170" t="s">
        <v>287</v>
      </c>
      <c r="C882" s="170" t="s">
        <v>2042</v>
      </c>
      <c r="D882" s="170" t="s">
        <v>2043</v>
      </c>
      <c r="AL882" s="170">
        <v>0.99146999999999996</v>
      </c>
      <c r="AM882" s="170">
        <v>0.98560000000000003</v>
      </c>
      <c r="AN882" s="170">
        <v>0.96265000000000001</v>
      </c>
      <c r="AO882" s="170">
        <v>0.96074000000000004</v>
      </c>
      <c r="AP882" s="170">
        <v>0.95704</v>
      </c>
      <c r="AQ882" s="170">
        <v>0.96026</v>
      </c>
      <c r="AR882" s="170">
        <v>0.98660999999999999</v>
      </c>
      <c r="AS882" s="170">
        <v>0.98870000000000002</v>
      </c>
      <c r="AT882" s="170">
        <v>0.98841999999999997</v>
      </c>
      <c r="AU882" s="170">
        <v>0.98585999999999996</v>
      </c>
      <c r="AV882" s="170">
        <v>0.98751999999999995</v>
      </c>
      <c r="AW882" s="170">
        <v>0.96789999999999998</v>
      </c>
      <c r="AX882" s="170">
        <v>0.96699999999999997</v>
      </c>
      <c r="AY882" s="170">
        <v>0.97911999999999999</v>
      </c>
      <c r="AZ882" s="170">
        <v>0.98489000000000004</v>
      </c>
      <c r="BA882" s="170">
        <v>0.99516000000000004</v>
      </c>
      <c r="BB882" s="170">
        <v>0.99350000000000005</v>
      </c>
      <c r="BC882" s="170">
        <v>0.99812999999999996</v>
      </c>
      <c r="BD882" s="170">
        <v>0.99885999999999997</v>
      </c>
      <c r="BE882" s="170">
        <v>1.0005200000000001</v>
      </c>
      <c r="BF882" s="170">
        <v>1.00125</v>
      </c>
      <c r="BG882" s="170">
        <v>1.00179</v>
      </c>
    </row>
    <row r="883" spans="1:59" x14ac:dyDescent="0.3">
      <c r="A883" s="170" t="s">
        <v>286</v>
      </c>
      <c r="B883" s="170" t="s">
        <v>287</v>
      </c>
      <c r="C883" s="170" t="s">
        <v>2044</v>
      </c>
      <c r="D883" s="170" t="s">
        <v>2045</v>
      </c>
      <c r="AQ883" s="170">
        <v>1.0101899999999999</v>
      </c>
      <c r="BA883" s="170">
        <v>0.97735000000000005</v>
      </c>
      <c r="BB883" s="170">
        <v>0.97658999999999996</v>
      </c>
      <c r="BC883" s="170">
        <v>0.97750000000000004</v>
      </c>
      <c r="BD883" s="170">
        <v>0.97746</v>
      </c>
      <c r="BE883" s="170">
        <v>0.97711999999999999</v>
      </c>
      <c r="BF883" s="170">
        <v>0.98528000000000004</v>
      </c>
      <c r="BG883" s="170">
        <v>0.98984000000000005</v>
      </c>
    </row>
    <row r="884" spans="1:59" x14ac:dyDescent="0.3">
      <c r="A884" s="170" t="s">
        <v>286</v>
      </c>
      <c r="B884" s="170" t="s">
        <v>287</v>
      </c>
      <c r="C884" s="170" t="s">
        <v>2046</v>
      </c>
      <c r="D884" s="170" t="s">
        <v>2047</v>
      </c>
      <c r="P884" s="170">
        <v>1.0443800000000001</v>
      </c>
      <c r="Q884" s="170">
        <v>0.99092000000000002</v>
      </c>
      <c r="R884" s="170">
        <v>0.96179000000000003</v>
      </c>
      <c r="S884" s="170">
        <v>0.94894000000000001</v>
      </c>
      <c r="T884" s="170">
        <v>0.98548000000000002</v>
      </c>
      <c r="U884" s="170">
        <v>1.07884</v>
      </c>
      <c r="V884" s="170">
        <v>1.06721</v>
      </c>
      <c r="W884" s="170">
        <v>1.0686800000000001</v>
      </c>
      <c r="X884" s="170">
        <v>1.07016</v>
      </c>
      <c r="Y884" s="170">
        <v>1.0557799999999999</v>
      </c>
      <c r="AF884" s="170">
        <v>1.04644</v>
      </c>
      <c r="AG884" s="170">
        <v>1.0467500000000001</v>
      </c>
      <c r="AH884" s="170">
        <v>1.04436</v>
      </c>
      <c r="AI884" s="170">
        <v>1.0427</v>
      </c>
      <c r="AQ884" s="170">
        <v>1.0442100000000001</v>
      </c>
      <c r="BA884" s="170">
        <v>0.97014999999999996</v>
      </c>
      <c r="BB884" s="170">
        <v>0.96928000000000003</v>
      </c>
      <c r="BC884" s="170">
        <v>0.96799999999999997</v>
      </c>
      <c r="BD884" s="170">
        <v>0.96719999999999995</v>
      </c>
      <c r="BE884" s="170">
        <v>0.96552000000000004</v>
      </c>
      <c r="BF884" s="170">
        <v>0.97687999999999997</v>
      </c>
      <c r="BG884" s="170">
        <v>0.98318000000000005</v>
      </c>
    </row>
    <row r="885" spans="1:59" x14ac:dyDescent="0.3">
      <c r="A885" s="170" t="s">
        <v>286</v>
      </c>
      <c r="B885" s="170" t="s">
        <v>287</v>
      </c>
      <c r="C885" s="170" t="s">
        <v>2048</v>
      </c>
      <c r="D885" s="170" t="s">
        <v>2049</v>
      </c>
      <c r="AJ885" s="170">
        <v>1.22749</v>
      </c>
      <c r="AO885" s="170">
        <v>1.1844699999999999</v>
      </c>
      <c r="AP885" s="170">
        <v>1.2648200000000001</v>
      </c>
      <c r="AQ885" s="170">
        <v>1.26349</v>
      </c>
      <c r="AR885" s="170">
        <v>1.2998799999999999</v>
      </c>
      <c r="AS885" s="170">
        <v>1.3224800000000001</v>
      </c>
      <c r="AT885" s="170">
        <v>1.33046</v>
      </c>
      <c r="AU885" s="170">
        <v>1.36348</v>
      </c>
      <c r="AV885" s="170">
        <v>1.37984</v>
      </c>
      <c r="AW885" s="170">
        <v>1.38226</v>
      </c>
      <c r="AX885" s="170">
        <v>1.3697299999999999</v>
      </c>
      <c r="AY885" s="170">
        <v>1.37886</v>
      </c>
      <c r="AZ885" s="170">
        <v>1.42018</v>
      </c>
      <c r="BA885" s="170">
        <v>1.4728000000000001</v>
      </c>
      <c r="BB885" s="170">
        <v>1.47323</v>
      </c>
      <c r="BC885" s="170">
        <v>1.4474400000000001</v>
      </c>
      <c r="BD885" s="170">
        <v>1.4274100000000001</v>
      </c>
      <c r="BE885" s="170">
        <v>1.39876</v>
      </c>
      <c r="BF885" s="170">
        <v>1.3528800000000001</v>
      </c>
      <c r="BG885" s="170">
        <v>1.33365</v>
      </c>
    </row>
    <row r="886" spans="1:59" x14ac:dyDescent="0.3">
      <c r="A886" s="170" t="s">
        <v>286</v>
      </c>
      <c r="B886" s="170" t="s">
        <v>287</v>
      </c>
      <c r="C886" s="170" t="s">
        <v>2050</v>
      </c>
      <c r="D886" s="170" t="s">
        <v>2051</v>
      </c>
      <c r="O886" s="170">
        <v>4</v>
      </c>
      <c r="P886" s="170">
        <v>4</v>
      </c>
      <c r="Q886" s="170">
        <v>4</v>
      </c>
      <c r="R886" s="170">
        <v>4</v>
      </c>
      <c r="S886" s="170">
        <v>4</v>
      </c>
      <c r="T886" s="170">
        <v>4</v>
      </c>
      <c r="U886" s="170">
        <v>4</v>
      </c>
      <c r="V886" s="170">
        <v>4</v>
      </c>
      <c r="W886" s="170">
        <v>4</v>
      </c>
      <c r="X886" s="170">
        <v>4</v>
      </c>
      <c r="Y886" s="170">
        <v>4</v>
      </c>
      <c r="Z886" s="170">
        <v>4</v>
      </c>
      <c r="AA886" s="170">
        <v>4</v>
      </c>
      <c r="AB886" s="170">
        <v>4</v>
      </c>
      <c r="AC886" s="170">
        <v>4</v>
      </c>
      <c r="AD886" s="170">
        <v>4</v>
      </c>
      <c r="AE886" s="170">
        <v>4</v>
      </c>
      <c r="AF886" s="170">
        <v>3</v>
      </c>
      <c r="AG886" s="170">
        <v>3</v>
      </c>
      <c r="AH886" s="170">
        <v>3</v>
      </c>
      <c r="AI886" s="170">
        <v>3</v>
      </c>
      <c r="AJ886" s="170">
        <v>3</v>
      </c>
      <c r="AK886" s="170">
        <v>3</v>
      </c>
      <c r="AL886" s="170">
        <v>3</v>
      </c>
      <c r="AM886" s="170">
        <v>3</v>
      </c>
      <c r="AN886" s="170">
        <v>3</v>
      </c>
      <c r="AO886" s="170">
        <v>3</v>
      </c>
      <c r="AP886" s="170">
        <v>3</v>
      </c>
      <c r="AQ886" s="170">
        <v>3</v>
      </c>
      <c r="AR886" s="170">
        <v>3</v>
      </c>
      <c r="AS886" s="170">
        <v>3</v>
      </c>
      <c r="AT886" s="170">
        <v>3</v>
      </c>
      <c r="AU886" s="170">
        <v>3</v>
      </c>
      <c r="AV886" s="170">
        <v>3</v>
      </c>
      <c r="AW886" s="170">
        <v>3</v>
      </c>
      <c r="AX886" s="170">
        <v>3</v>
      </c>
      <c r="AY886" s="170">
        <v>3</v>
      </c>
      <c r="AZ886" s="170">
        <v>3</v>
      </c>
      <c r="BA886" s="170">
        <v>3</v>
      </c>
      <c r="BB886" s="170">
        <v>3</v>
      </c>
      <c r="BC886" s="170">
        <v>3</v>
      </c>
      <c r="BD886" s="170">
        <v>3</v>
      </c>
      <c r="BE886" s="170">
        <v>3</v>
      </c>
      <c r="BF886" s="170">
        <v>3</v>
      </c>
      <c r="BG886" s="170">
        <v>3</v>
      </c>
    </row>
    <row r="887" spans="1:59" x14ac:dyDescent="0.3">
      <c r="A887" s="170" t="s">
        <v>286</v>
      </c>
      <c r="B887" s="170" t="s">
        <v>287</v>
      </c>
      <c r="C887" s="170" t="s">
        <v>2052</v>
      </c>
      <c r="D887" s="170" t="s">
        <v>2053</v>
      </c>
      <c r="Z887" s="170">
        <v>9.4862599999999997</v>
      </c>
      <c r="AA887" s="170">
        <v>9.3617600000000003</v>
      </c>
      <c r="AB887" s="170">
        <v>9.2432400000000001</v>
      </c>
      <c r="AC887" s="170">
        <v>8.9103399999999997</v>
      </c>
      <c r="AD887" s="170">
        <v>8.3535599999999999</v>
      </c>
      <c r="AE887" s="170">
        <v>7.8288500000000001</v>
      </c>
      <c r="AF887" s="170">
        <v>7.7871600000000001</v>
      </c>
      <c r="AG887" s="170">
        <v>7.8034800000000004</v>
      </c>
      <c r="AH887" s="170">
        <v>7.8120799999999999</v>
      </c>
      <c r="AI887" s="170">
        <v>7.7006600000000001</v>
      </c>
      <c r="AJ887" s="170">
        <v>6.73515</v>
      </c>
      <c r="AK887" s="170">
        <v>6.6347699999999996</v>
      </c>
      <c r="AL887" s="170">
        <v>6.7771800000000004</v>
      </c>
      <c r="AM887" s="170">
        <v>6.7080299999999999</v>
      </c>
      <c r="AN887" s="170">
        <v>6.6672700000000003</v>
      </c>
      <c r="AO887" s="170">
        <v>6.4010999999999996</v>
      </c>
      <c r="AP887" s="170">
        <v>5.9870799999999997</v>
      </c>
      <c r="AR887" s="170">
        <v>5.1809399999999997</v>
      </c>
      <c r="AS887" s="170">
        <v>4.9446000000000003</v>
      </c>
      <c r="AT887" s="170">
        <v>4.8532200000000003</v>
      </c>
      <c r="AU887" s="170">
        <v>4.8028500000000003</v>
      </c>
      <c r="AV887" s="170">
        <v>5.7822399999999998</v>
      </c>
      <c r="AW887" s="170">
        <v>5.8848500000000001</v>
      </c>
      <c r="AX887" s="170">
        <v>6.1224400000000001</v>
      </c>
      <c r="AY887" s="170">
        <v>6.1406400000000003</v>
      </c>
      <c r="AZ887" s="170">
        <v>6.15029</v>
      </c>
      <c r="BA887" s="170">
        <v>6.1703000000000001</v>
      </c>
      <c r="BB887" s="170">
        <v>6.1312600000000002</v>
      </c>
      <c r="BC887" s="170">
        <v>6.3318000000000003</v>
      </c>
      <c r="BD887" s="170">
        <v>6.5812999999999997</v>
      </c>
      <c r="BE887" s="170">
        <v>6.40991</v>
      </c>
      <c r="BF887" s="170">
        <v>7.6441800000000004</v>
      </c>
      <c r="BG887" s="170">
        <v>7.8118299999999996</v>
      </c>
    </row>
    <row r="888" spans="1:59" x14ac:dyDescent="0.3">
      <c r="A888" s="170" t="s">
        <v>286</v>
      </c>
      <c r="B888" s="170" t="s">
        <v>287</v>
      </c>
      <c r="C888" s="170" t="s">
        <v>2054</v>
      </c>
      <c r="D888" s="170" t="s">
        <v>2055</v>
      </c>
      <c r="P888" s="170">
        <v>32.605379999999997</v>
      </c>
      <c r="Q888" s="170">
        <v>36.751959999999997</v>
      </c>
      <c r="R888" s="170">
        <v>41.874920000000003</v>
      </c>
      <c r="S888" s="170">
        <v>47.775170000000003</v>
      </c>
      <c r="T888" s="170">
        <v>57.27619</v>
      </c>
      <c r="V888" s="170">
        <v>65.556129999999996</v>
      </c>
      <c r="W888" s="170">
        <v>68.348230000000001</v>
      </c>
      <c r="X888" s="170">
        <v>70.140789999999996</v>
      </c>
      <c r="Y888" s="170">
        <v>74.160830000000004</v>
      </c>
      <c r="Z888" s="170">
        <v>58.172539999999998</v>
      </c>
      <c r="AA888" s="170">
        <v>60.945039999999999</v>
      </c>
      <c r="AB888" s="170">
        <v>63.310630000000003</v>
      </c>
      <c r="AC888" s="170">
        <v>65.149540000000002</v>
      </c>
      <c r="AD888" s="170">
        <v>66.195189999999997</v>
      </c>
      <c r="AE888" s="170">
        <v>66.534719999999993</v>
      </c>
      <c r="AF888" s="170">
        <v>89.497159999999994</v>
      </c>
      <c r="AG888" s="170">
        <v>92.258660000000006</v>
      </c>
      <c r="AH888" s="170">
        <v>93.843720000000005</v>
      </c>
      <c r="AI888" s="170">
        <v>94.282060000000001</v>
      </c>
      <c r="AJ888" s="170">
        <v>85.012929999999997</v>
      </c>
      <c r="AK888" s="170">
        <v>85.394120000000001</v>
      </c>
      <c r="AL888" s="170">
        <v>79.827160000000006</v>
      </c>
      <c r="AM888" s="170">
        <v>79.665040000000005</v>
      </c>
      <c r="AN888" s="170">
        <v>83.084519999999998</v>
      </c>
      <c r="AO888" s="170">
        <v>82.551320000000004</v>
      </c>
      <c r="AP888" s="170">
        <v>82.380899999999997</v>
      </c>
      <c r="AR888" s="170">
        <v>83.928190000000001</v>
      </c>
      <c r="AS888" s="170">
        <v>84.496560000000002</v>
      </c>
      <c r="AT888" s="170">
        <v>86.621099999999998</v>
      </c>
      <c r="AU888" s="170">
        <v>91.195819999999998</v>
      </c>
      <c r="AV888" s="170">
        <v>92.663839999999993</v>
      </c>
      <c r="AW888" s="170">
        <v>96.070239999999998</v>
      </c>
      <c r="AX888" s="170">
        <v>102.98690000000001</v>
      </c>
      <c r="AY888" s="170">
        <v>105.19802</v>
      </c>
      <c r="AZ888" s="170">
        <v>104.80077</v>
      </c>
      <c r="BA888" s="170">
        <v>102.66646</v>
      </c>
      <c r="BB888" s="170">
        <v>99.44811</v>
      </c>
      <c r="BC888" s="170">
        <v>101.58488</v>
      </c>
      <c r="BD888" s="170">
        <v>104.55895</v>
      </c>
      <c r="BE888" s="170">
        <v>103.33676</v>
      </c>
      <c r="BF888" s="170">
        <v>105.55933</v>
      </c>
      <c r="BG888" s="170">
        <v>105.04276</v>
      </c>
    </row>
    <row r="889" spans="1:59" x14ac:dyDescent="0.3">
      <c r="A889" s="170" t="s">
        <v>286</v>
      </c>
      <c r="B889" s="170" t="s">
        <v>287</v>
      </c>
      <c r="C889" s="170" t="s">
        <v>2056</v>
      </c>
      <c r="D889" s="170" t="s">
        <v>2057</v>
      </c>
      <c r="AN889" s="170">
        <v>76.854699999999994</v>
      </c>
      <c r="AO889" s="170">
        <v>77.356859999999998</v>
      </c>
      <c r="AP889" s="170">
        <v>77.715199999999996</v>
      </c>
      <c r="AR889" s="170">
        <v>80.210549999999998</v>
      </c>
      <c r="AS889" s="170">
        <v>82.185149999999993</v>
      </c>
      <c r="AT889" s="170">
        <v>85.254999999999995</v>
      </c>
      <c r="AU889" s="170">
        <v>89.829149999999998</v>
      </c>
      <c r="AV889" s="170">
        <v>91.614620000000002</v>
      </c>
      <c r="AW889" s="170">
        <v>94.78228</v>
      </c>
      <c r="AX889" s="170">
        <v>101.66358</v>
      </c>
      <c r="AY889" s="170">
        <v>103.94038</v>
      </c>
      <c r="AZ889" s="170">
        <v>103.66283</v>
      </c>
      <c r="BA889" s="170">
        <v>101.45332000000001</v>
      </c>
      <c r="BB889" s="170">
        <v>98.259649999999993</v>
      </c>
      <c r="BC889" s="170">
        <v>100.52303000000001</v>
      </c>
      <c r="BD889" s="170">
        <v>103.19962</v>
      </c>
      <c r="BE889" s="170">
        <v>101.92564</v>
      </c>
      <c r="BF889" s="170">
        <v>103.54416000000001</v>
      </c>
      <c r="BG889" s="170">
        <v>102.84992</v>
      </c>
    </row>
    <row r="890" spans="1:59" x14ac:dyDescent="0.3">
      <c r="A890" s="170" t="s">
        <v>286</v>
      </c>
      <c r="B890" s="170" t="s">
        <v>287</v>
      </c>
      <c r="C890" s="170" t="s">
        <v>2058</v>
      </c>
      <c r="D890" s="170" t="s">
        <v>2059</v>
      </c>
      <c r="AN890" s="170">
        <v>88.992109999999997</v>
      </c>
      <c r="AO890" s="170">
        <v>87.476699999999994</v>
      </c>
      <c r="AP890" s="170">
        <v>86.799629999999993</v>
      </c>
      <c r="AR890" s="170">
        <v>87.451120000000003</v>
      </c>
      <c r="AS890" s="170">
        <v>86.684709999999995</v>
      </c>
      <c r="AT890" s="170">
        <v>87.914169999999999</v>
      </c>
      <c r="AU890" s="170">
        <v>92.487750000000005</v>
      </c>
      <c r="AV890" s="170">
        <v>93.655029999999996</v>
      </c>
      <c r="AW890" s="170">
        <v>97.286919999999995</v>
      </c>
      <c r="AX890" s="170">
        <v>104.23824999999999</v>
      </c>
      <c r="AY890" s="170">
        <v>106.38803</v>
      </c>
      <c r="AZ890" s="170">
        <v>105.87836</v>
      </c>
      <c r="BA890" s="170">
        <v>103.81567</v>
      </c>
      <c r="BB890" s="170">
        <v>100.57380999999999</v>
      </c>
      <c r="BC890" s="170">
        <v>102.59005000000001</v>
      </c>
      <c r="BD890" s="170">
        <v>105.84457</v>
      </c>
      <c r="BE890" s="170">
        <v>104.67122999999999</v>
      </c>
      <c r="BF890" s="170">
        <v>107.46426</v>
      </c>
      <c r="BG890" s="170">
        <v>107.11443</v>
      </c>
    </row>
    <row r="891" spans="1:59" x14ac:dyDescent="0.3">
      <c r="A891" s="170" t="s">
        <v>286</v>
      </c>
      <c r="B891" s="170" t="s">
        <v>287</v>
      </c>
      <c r="C891" s="170" t="s">
        <v>2060</v>
      </c>
      <c r="D891" s="170" t="s">
        <v>2061</v>
      </c>
      <c r="AU891" s="170">
        <v>58.785679999999999</v>
      </c>
      <c r="AW891" s="170">
        <v>57.679810000000003</v>
      </c>
      <c r="AX891" s="170">
        <v>64.37715</v>
      </c>
      <c r="AY891" s="170">
        <v>64.535510000000002</v>
      </c>
      <c r="AZ891" s="170">
        <v>64.240639999999999</v>
      </c>
      <c r="BA891" s="170">
        <v>69.189300000000003</v>
      </c>
      <c r="BB891" s="170">
        <v>64.544849999999997</v>
      </c>
      <c r="BC891" s="170">
        <v>62.173020000000001</v>
      </c>
      <c r="BD891" s="170">
        <v>61.702800000000003</v>
      </c>
      <c r="BE891" s="170">
        <v>82.305180000000007</v>
      </c>
      <c r="BF891" s="170">
        <v>88.009929999999997</v>
      </c>
      <c r="BG891" s="170">
        <v>92.199569999999994</v>
      </c>
    </row>
    <row r="892" spans="1:59" x14ac:dyDescent="0.3">
      <c r="A892" s="170" t="s">
        <v>286</v>
      </c>
      <c r="B892" s="170" t="s">
        <v>287</v>
      </c>
      <c r="C892" s="170" t="s">
        <v>2062</v>
      </c>
      <c r="D892" s="170" t="s">
        <v>2063</v>
      </c>
      <c r="AU892" s="170">
        <v>18.98527</v>
      </c>
      <c r="AW892" s="170">
        <v>79.057590000000005</v>
      </c>
      <c r="AX892" s="170">
        <v>64.658630000000002</v>
      </c>
      <c r="AY892" s="170">
        <v>64.540819999999997</v>
      </c>
      <c r="AZ892" s="170">
        <v>64.189189999999996</v>
      </c>
      <c r="BA892" s="170">
        <v>69.543149999999997</v>
      </c>
      <c r="BB892" s="170">
        <v>14.24419</v>
      </c>
      <c r="BC892" s="170">
        <v>67.752809999999997</v>
      </c>
      <c r="BD892" s="170">
        <v>41.372909999999997</v>
      </c>
      <c r="BE892" s="170">
        <v>88.127849999999995</v>
      </c>
      <c r="BF892" s="170">
        <v>91.73554</v>
      </c>
      <c r="BG892" s="170">
        <v>84.198650000000001</v>
      </c>
    </row>
    <row r="893" spans="1:59" x14ac:dyDescent="0.3">
      <c r="A893" s="170" t="s">
        <v>286</v>
      </c>
      <c r="B893" s="170" t="s">
        <v>287</v>
      </c>
      <c r="C893" s="170" t="s">
        <v>2064</v>
      </c>
      <c r="D893" s="170" t="s">
        <v>2065</v>
      </c>
      <c r="AU893" s="170">
        <v>58.330680000000001</v>
      </c>
      <c r="AV893" s="170">
        <v>70.578000000000003</v>
      </c>
      <c r="AW893" s="170">
        <v>57.867620000000002</v>
      </c>
      <c r="AX893" s="170">
        <v>64.37876</v>
      </c>
      <c r="AY893" s="170">
        <v>64.535560000000004</v>
      </c>
      <c r="AZ893" s="170">
        <v>64.240129999999994</v>
      </c>
      <c r="BA893" s="170">
        <v>69.19247</v>
      </c>
      <c r="BB893" s="170">
        <v>64.152869999999993</v>
      </c>
      <c r="BC893" s="170">
        <v>62.284689999999998</v>
      </c>
      <c r="BD893" s="170">
        <v>61.459829999999997</v>
      </c>
      <c r="BE893" s="170">
        <v>82.386210000000005</v>
      </c>
      <c r="BF893" s="170">
        <v>88.031549999999996</v>
      </c>
      <c r="BG893" s="170">
        <v>92.114879999999999</v>
      </c>
    </row>
    <row r="894" spans="1:59" x14ac:dyDescent="0.3">
      <c r="A894" s="170" t="s">
        <v>286</v>
      </c>
      <c r="B894" s="170" t="s">
        <v>287</v>
      </c>
      <c r="C894" s="170" t="s">
        <v>2066</v>
      </c>
      <c r="D894" s="170" t="s">
        <v>2067</v>
      </c>
      <c r="O894" s="170">
        <v>7</v>
      </c>
      <c r="P894" s="170">
        <v>7</v>
      </c>
      <c r="Q894" s="170">
        <v>7</v>
      </c>
      <c r="R894" s="170">
        <v>7</v>
      </c>
      <c r="S894" s="170">
        <v>7</v>
      </c>
      <c r="T894" s="170">
        <v>7</v>
      </c>
      <c r="U894" s="170">
        <v>7</v>
      </c>
      <c r="V894" s="170">
        <v>7</v>
      </c>
      <c r="W894" s="170">
        <v>7</v>
      </c>
      <c r="X894" s="170">
        <v>7</v>
      </c>
      <c r="Y894" s="170">
        <v>7</v>
      </c>
      <c r="Z894" s="170">
        <v>7</v>
      </c>
      <c r="AA894" s="170">
        <v>7</v>
      </c>
      <c r="AB894" s="170">
        <v>7</v>
      </c>
      <c r="AC894" s="170">
        <v>7</v>
      </c>
      <c r="AD894" s="170">
        <v>7</v>
      </c>
      <c r="AE894" s="170">
        <v>7</v>
      </c>
      <c r="AF894" s="170">
        <v>6</v>
      </c>
      <c r="AG894" s="170">
        <v>6</v>
      </c>
      <c r="AH894" s="170">
        <v>6</v>
      </c>
      <c r="AI894" s="170">
        <v>6</v>
      </c>
      <c r="AJ894" s="170">
        <v>6</v>
      </c>
      <c r="AK894" s="170">
        <v>6</v>
      </c>
      <c r="AL894" s="170">
        <v>6</v>
      </c>
      <c r="AM894" s="170">
        <v>6</v>
      </c>
      <c r="AN894" s="170">
        <v>6</v>
      </c>
      <c r="AO894" s="170">
        <v>6</v>
      </c>
      <c r="AP894" s="170">
        <v>6</v>
      </c>
      <c r="AQ894" s="170">
        <v>6</v>
      </c>
      <c r="AR894" s="170">
        <v>6</v>
      </c>
      <c r="AS894" s="170">
        <v>6</v>
      </c>
      <c r="AT894" s="170">
        <v>6</v>
      </c>
      <c r="AU894" s="170">
        <v>6</v>
      </c>
      <c r="AV894" s="170">
        <v>6</v>
      </c>
      <c r="AW894" s="170">
        <v>6</v>
      </c>
      <c r="AX894" s="170">
        <v>6</v>
      </c>
      <c r="AY894" s="170">
        <v>6</v>
      </c>
      <c r="AZ894" s="170">
        <v>6</v>
      </c>
      <c r="BA894" s="170">
        <v>6</v>
      </c>
      <c r="BB894" s="170">
        <v>6</v>
      </c>
      <c r="BC894" s="170">
        <v>6</v>
      </c>
      <c r="BD894" s="170">
        <v>6</v>
      </c>
      <c r="BE894" s="170">
        <v>6</v>
      </c>
      <c r="BF894" s="170">
        <v>6</v>
      </c>
      <c r="BG894" s="170">
        <v>6</v>
      </c>
    </row>
    <row r="895" spans="1:59" x14ac:dyDescent="0.3">
      <c r="A895" s="170" t="s">
        <v>286</v>
      </c>
      <c r="B895" s="170" t="s">
        <v>287</v>
      </c>
      <c r="C895" s="170" t="s">
        <v>2068</v>
      </c>
      <c r="D895" s="170" t="s">
        <v>2069</v>
      </c>
      <c r="AL895" s="170">
        <v>95.087950000000006</v>
      </c>
      <c r="AM895" s="170">
        <v>95.930049999999994</v>
      </c>
      <c r="AN895" s="170">
        <v>93.379549999999995</v>
      </c>
      <c r="AO895" s="170">
        <v>94.071969999999993</v>
      </c>
      <c r="AP895" s="170">
        <v>93.955839999999995</v>
      </c>
      <c r="AR895" s="170">
        <v>98.536709999999999</v>
      </c>
      <c r="AS895" s="170">
        <v>102.14867</v>
      </c>
      <c r="AT895" s="170">
        <v>105.84927999999999</v>
      </c>
      <c r="AU895" s="170">
        <v>131.03889000000001</v>
      </c>
      <c r="AV895" s="170">
        <v>102.0157</v>
      </c>
      <c r="AW895" s="170">
        <v>99.4846</v>
      </c>
      <c r="AX895" s="170">
        <v>95.137289999999993</v>
      </c>
      <c r="AY895" s="170">
        <v>94.832080000000005</v>
      </c>
      <c r="AZ895" s="170">
        <v>94.508240000000001</v>
      </c>
      <c r="BA895" s="170">
        <v>98.079070000000002</v>
      </c>
      <c r="BD895" s="170">
        <v>106.3878</v>
      </c>
      <c r="BE895" s="170">
        <v>102.84703</v>
      </c>
      <c r="BF895" s="170">
        <v>98.626779999999997</v>
      </c>
      <c r="BG895" s="170">
        <v>97.647459999999995</v>
      </c>
    </row>
    <row r="896" spans="1:59" x14ac:dyDescent="0.3">
      <c r="A896" s="170" t="s">
        <v>286</v>
      </c>
      <c r="B896" s="170" t="s">
        <v>287</v>
      </c>
      <c r="C896" s="170" t="s">
        <v>2070</v>
      </c>
      <c r="D896" s="170" t="s">
        <v>2071</v>
      </c>
      <c r="AL896" s="170">
        <v>95.536019999999994</v>
      </c>
      <c r="AM896" s="170">
        <v>98.641289999999998</v>
      </c>
      <c r="AN896" s="170">
        <v>97.289289999999994</v>
      </c>
      <c r="AO896" s="170">
        <v>96.584429999999998</v>
      </c>
      <c r="AP896" s="170">
        <v>97.687619999999995</v>
      </c>
      <c r="AR896" s="170">
        <v>99.493300000000005</v>
      </c>
      <c r="AS896" s="170">
        <v>102.35205999999999</v>
      </c>
      <c r="AT896" s="170">
        <v>106.54371999999999</v>
      </c>
      <c r="AU896" s="170">
        <v>132.02042</v>
      </c>
      <c r="AV896" s="170">
        <v>101.85433999999999</v>
      </c>
      <c r="AW896" s="170">
        <v>102.98747</v>
      </c>
      <c r="AX896" s="170">
        <v>99.92062</v>
      </c>
      <c r="AY896" s="170">
        <v>98.252830000000003</v>
      </c>
      <c r="AZ896" s="170">
        <v>96.204449999999994</v>
      </c>
      <c r="BA896" s="170">
        <v>98.48845</v>
      </c>
      <c r="BD896" s="170">
        <v>107.31641</v>
      </c>
      <c r="BE896" s="170">
        <v>103.25987000000001</v>
      </c>
      <c r="BF896" s="170">
        <v>98.986660000000001</v>
      </c>
      <c r="BG896" s="170">
        <v>97.593360000000004</v>
      </c>
    </row>
    <row r="897" spans="1:59" x14ac:dyDescent="0.3">
      <c r="A897" s="170" t="s">
        <v>286</v>
      </c>
      <c r="B897" s="170" t="s">
        <v>287</v>
      </c>
      <c r="C897" s="170" t="s">
        <v>2072</v>
      </c>
      <c r="D897" s="170" t="s">
        <v>2073</v>
      </c>
      <c r="P897" s="170">
        <v>101.05636</v>
      </c>
      <c r="Q897" s="170">
        <v>99.335009999999997</v>
      </c>
      <c r="R897" s="170">
        <v>101.57729</v>
      </c>
      <c r="S897" s="170">
        <v>96.346760000000003</v>
      </c>
      <c r="T897" s="170">
        <v>94.874700000000004</v>
      </c>
      <c r="U897" s="170">
        <v>94.036640000000006</v>
      </c>
      <c r="V897" s="170">
        <v>93.642570000000006</v>
      </c>
      <c r="W897" s="170">
        <v>96.72251</v>
      </c>
      <c r="X897" s="170">
        <v>96.981539999999995</v>
      </c>
      <c r="Y897" s="170">
        <v>98.224609999999998</v>
      </c>
      <c r="Z897" s="170">
        <v>98.131500000000003</v>
      </c>
      <c r="AA897" s="170">
        <v>98.395079999999993</v>
      </c>
      <c r="AB897" s="170">
        <v>98.927760000000006</v>
      </c>
      <c r="AC897" s="170">
        <v>99.054109999999994</v>
      </c>
      <c r="AD897" s="170">
        <v>98.186490000000006</v>
      </c>
      <c r="AE897" s="170">
        <v>98.550089999999997</v>
      </c>
      <c r="AI897" s="170">
        <v>94.581630000000004</v>
      </c>
      <c r="AJ897" s="170">
        <v>93.789829999999995</v>
      </c>
      <c r="AK897" s="170">
        <v>89.041439999999994</v>
      </c>
      <c r="AL897" s="170">
        <v>95.315049999999999</v>
      </c>
      <c r="AM897" s="170">
        <v>97.304839999999999</v>
      </c>
      <c r="AN897" s="170">
        <v>95.365279999999998</v>
      </c>
      <c r="AO897" s="170">
        <v>95.350700000000003</v>
      </c>
      <c r="AP897" s="170">
        <v>95.861019999999996</v>
      </c>
      <c r="AR897" s="170">
        <v>99.027349999999998</v>
      </c>
      <c r="AS897" s="170">
        <v>102.25308</v>
      </c>
      <c r="AT897" s="170">
        <v>106.2058</v>
      </c>
      <c r="AU897" s="170">
        <v>131.54313999999999</v>
      </c>
      <c r="AV897" s="170">
        <v>101.93277999999999</v>
      </c>
      <c r="AW897" s="170">
        <v>101.28488</v>
      </c>
      <c r="AX897" s="170">
        <v>97.596159999999998</v>
      </c>
      <c r="AY897" s="170">
        <v>96.590720000000005</v>
      </c>
      <c r="AZ897" s="170">
        <v>95.380020000000002</v>
      </c>
      <c r="BA897" s="170">
        <v>98.289379999999994</v>
      </c>
      <c r="BB897" s="170">
        <v>105.01118</v>
      </c>
      <c r="BC897" s="170">
        <v>106.03610999999999</v>
      </c>
      <c r="BD897" s="170">
        <v>106.86463999999999</v>
      </c>
      <c r="BE897" s="170">
        <v>103.05895</v>
      </c>
      <c r="BF897" s="170">
        <v>98.811430000000001</v>
      </c>
      <c r="BG897" s="170">
        <v>97.619709999999998</v>
      </c>
    </row>
    <row r="898" spans="1:59" x14ac:dyDescent="0.3">
      <c r="A898" s="170" t="s">
        <v>286</v>
      </c>
      <c r="B898" s="170" t="s">
        <v>287</v>
      </c>
      <c r="C898" s="170" t="s">
        <v>2074</v>
      </c>
      <c r="D898" s="170" t="s">
        <v>2075</v>
      </c>
      <c r="O898" s="170">
        <v>5</v>
      </c>
      <c r="P898" s="170">
        <v>5</v>
      </c>
      <c r="Q898" s="170">
        <v>5</v>
      </c>
      <c r="R898" s="170">
        <v>5</v>
      </c>
      <c r="S898" s="170">
        <v>5</v>
      </c>
      <c r="T898" s="170">
        <v>5</v>
      </c>
      <c r="U898" s="170">
        <v>5</v>
      </c>
      <c r="V898" s="170">
        <v>5</v>
      </c>
      <c r="W898" s="170">
        <v>5</v>
      </c>
      <c r="X898" s="170">
        <v>5</v>
      </c>
      <c r="Y898" s="170">
        <v>5</v>
      </c>
      <c r="Z898" s="170">
        <v>5</v>
      </c>
      <c r="AA898" s="170">
        <v>5</v>
      </c>
      <c r="AB898" s="170">
        <v>5</v>
      </c>
      <c r="AC898" s="170">
        <v>5</v>
      </c>
      <c r="AD898" s="170">
        <v>5</v>
      </c>
      <c r="AE898" s="170">
        <v>5</v>
      </c>
      <c r="AF898" s="170">
        <v>6</v>
      </c>
      <c r="AG898" s="170">
        <v>6</v>
      </c>
      <c r="AH898" s="170">
        <v>6</v>
      </c>
      <c r="AI898" s="170">
        <v>6</v>
      </c>
      <c r="AJ898" s="170">
        <v>4</v>
      </c>
      <c r="AK898" s="170">
        <v>4</v>
      </c>
      <c r="AL898" s="170">
        <v>4</v>
      </c>
      <c r="AM898" s="170">
        <v>4</v>
      </c>
      <c r="AN898" s="170">
        <v>4</v>
      </c>
      <c r="AO898" s="170">
        <v>4</v>
      </c>
      <c r="AP898" s="170">
        <v>4</v>
      </c>
      <c r="AQ898" s="170">
        <v>4</v>
      </c>
      <c r="AR898" s="170">
        <v>4</v>
      </c>
      <c r="AS898" s="170">
        <v>4</v>
      </c>
      <c r="AT898" s="170">
        <v>4</v>
      </c>
      <c r="AU898" s="170">
        <v>4</v>
      </c>
      <c r="AV898" s="170">
        <v>4</v>
      </c>
      <c r="AW898" s="170">
        <v>4</v>
      </c>
      <c r="AX898" s="170">
        <v>4</v>
      </c>
      <c r="AY898" s="170">
        <v>4</v>
      </c>
      <c r="AZ898" s="170">
        <v>4</v>
      </c>
      <c r="BA898" s="170">
        <v>4</v>
      </c>
      <c r="BB898" s="170">
        <v>4</v>
      </c>
      <c r="BC898" s="170">
        <v>4</v>
      </c>
      <c r="BD898" s="170">
        <v>4</v>
      </c>
      <c r="BE898" s="170">
        <v>4</v>
      </c>
      <c r="BF898" s="170">
        <v>4</v>
      </c>
      <c r="BG898" s="170">
        <v>4</v>
      </c>
    </row>
    <row r="899" spans="1:59" x14ac:dyDescent="0.3">
      <c r="A899" s="170" t="s">
        <v>286</v>
      </c>
      <c r="B899" s="170" t="s">
        <v>287</v>
      </c>
      <c r="C899" s="170" t="s">
        <v>2076</v>
      </c>
      <c r="D899" s="170" t="s">
        <v>2077</v>
      </c>
      <c r="P899" s="170">
        <v>946400</v>
      </c>
      <c r="Q899" s="170">
        <v>912300</v>
      </c>
      <c r="R899" s="170">
        <v>876500</v>
      </c>
      <c r="S899" s="170">
        <v>836623</v>
      </c>
      <c r="T899" s="170">
        <v>801428</v>
      </c>
      <c r="U899" s="170">
        <v>768582</v>
      </c>
      <c r="V899" s="170">
        <v>741733</v>
      </c>
      <c r="W899" s="170">
        <v>727422</v>
      </c>
      <c r="X899" s="170">
        <v>721800</v>
      </c>
      <c r="Y899" s="170">
        <v>733100</v>
      </c>
      <c r="Z899" s="170">
        <v>747700</v>
      </c>
      <c r="AA899" s="170">
        <v>762800</v>
      </c>
      <c r="AB899" s="170">
        <v>772300</v>
      </c>
      <c r="AC899" s="170">
        <v>780800</v>
      </c>
      <c r="AD899" s="170">
        <v>787300</v>
      </c>
      <c r="AE899" s="170">
        <v>794300</v>
      </c>
      <c r="AF899" s="170">
        <v>837300</v>
      </c>
      <c r="AG899" s="170">
        <v>846400</v>
      </c>
      <c r="AH899" s="170">
        <v>852300</v>
      </c>
      <c r="AI899" s="170">
        <v>868000</v>
      </c>
      <c r="AJ899" s="170">
        <v>614800</v>
      </c>
      <c r="AK899" s="170">
        <v>620100</v>
      </c>
      <c r="AL899" s="170">
        <v>635100</v>
      </c>
      <c r="AM899" s="170">
        <v>634600</v>
      </c>
      <c r="AN899" s="170">
        <v>636300</v>
      </c>
      <c r="AO899" s="170">
        <v>632100</v>
      </c>
      <c r="AP899" s="170">
        <v>625000</v>
      </c>
      <c r="AQ899" s="170">
        <v>614700</v>
      </c>
      <c r="AR899" s="170">
        <v>632083</v>
      </c>
      <c r="AS899" s="170">
        <v>599732</v>
      </c>
      <c r="AT899" s="170">
        <v>560931</v>
      </c>
      <c r="AU899" s="170">
        <v>511863</v>
      </c>
      <c r="AV899" s="170">
        <v>437005</v>
      </c>
      <c r="AW899" s="170">
        <v>403841</v>
      </c>
      <c r="AX899" s="170">
        <v>379577</v>
      </c>
      <c r="AY899" s="170">
        <v>367736</v>
      </c>
      <c r="AZ899" s="170">
        <v>361493</v>
      </c>
      <c r="BA899" s="170">
        <v>362304</v>
      </c>
      <c r="BB899" s="170">
        <v>362110</v>
      </c>
      <c r="BC899" s="170">
        <v>357796</v>
      </c>
      <c r="BD899" s="170">
        <v>353801</v>
      </c>
      <c r="BE899" s="170">
        <v>351780</v>
      </c>
      <c r="BF899" s="170">
        <v>355634</v>
      </c>
      <c r="BG899" s="170">
        <v>368783</v>
      </c>
    </row>
    <row r="900" spans="1:59" x14ac:dyDescent="0.3">
      <c r="A900" s="170" t="s">
        <v>286</v>
      </c>
      <c r="B900" s="170" t="s">
        <v>287</v>
      </c>
      <c r="C900" s="170" t="s">
        <v>2078</v>
      </c>
      <c r="D900" s="170" t="s">
        <v>2079</v>
      </c>
      <c r="AL900" s="170">
        <v>48.984409999999997</v>
      </c>
      <c r="AM900" s="170">
        <v>48.770879999999998</v>
      </c>
      <c r="AN900" s="170">
        <v>48.090519999999998</v>
      </c>
      <c r="AO900" s="170">
        <v>47.951270000000001</v>
      </c>
      <c r="AP900" s="170">
        <v>47.728000000000002</v>
      </c>
      <c r="AQ900" s="170">
        <v>47.714329999999997</v>
      </c>
      <c r="AR900" s="170">
        <v>48.329569999999997</v>
      </c>
      <c r="AS900" s="170">
        <v>48.36027</v>
      </c>
      <c r="AT900" s="170">
        <v>48.359780000000001</v>
      </c>
      <c r="AU900" s="170">
        <v>48.264479999999999</v>
      </c>
      <c r="AV900" s="170">
        <v>48.291440000000001</v>
      </c>
      <c r="AW900" s="170">
        <v>47.783410000000003</v>
      </c>
      <c r="AX900" s="170">
        <v>47.757370000000002</v>
      </c>
      <c r="AY900" s="170">
        <v>48.071170000000002</v>
      </c>
      <c r="AZ900" s="170">
        <v>48.240769999999998</v>
      </c>
      <c r="BA900" s="170">
        <v>48.518920000000001</v>
      </c>
      <c r="BB900" s="170">
        <v>48.489690000000003</v>
      </c>
      <c r="BC900" s="170">
        <v>48.608980000000003</v>
      </c>
      <c r="BD900" s="170">
        <v>48.622250000000001</v>
      </c>
      <c r="BE900" s="170">
        <v>48.679569999999998</v>
      </c>
      <c r="BF900" s="170">
        <v>48.705410000000001</v>
      </c>
      <c r="BG900" s="170">
        <v>48.714010000000002</v>
      </c>
    </row>
    <row r="901" spans="1:59" x14ac:dyDescent="0.3">
      <c r="A901" s="170" t="s">
        <v>286</v>
      </c>
      <c r="B901" s="170" t="s">
        <v>287</v>
      </c>
      <c r="C901" s="170" t="s">
        <v>2080</v>
      </c>
      <c r="D901" s="170" t="s">
        <v>2081</v>
      </c>
      <c r="AK901" s="170">
        <v>20.465350000000001</v>
      </c>
      <c r="AL901" s="170">
        <v>20.098099999999999</v>
      </c>
      <c r="AM901" s="170">
        <v>19.58642</v>
      </c>
      <c r="AN901" s="170">
        <v>19.760870000000001</v>
      </c>
      <c r="AQ901" s="170">
        <v>19.269590000000001</v>
      </c>
      <c r="AR901" s="170">
        <v>19.53285</v>
      </c>
      <c r="AS901" s="170">
        <v>18.206800000000001</v>
      </c>
      <c r="AT901" s="170">
        <v>17.43863</v>
      </c>
      <c r="AU901" s="170">
        <v>16.66112</v>
      </c>
      <c r="AV901" s="170">
        <v>15.93862</v>
      </c>
      <c r="AW901" s="170">
        <v>15.44266</v>
      </c>
      <c r="AX901" s="170">
        <v>16.035530000000001</v>
      </c>
      <c r="AY901" s="170">
        <v>16.024049999999999</v>
      </c>
      <c r="AZ901" s="170">
        <v>15.96701</v>
      </c>
      <c r="BA901" s="170">
        <v>15.32719</v>
      </c>
      <c r="BB901" s="170">
        <v>15.14091</v>
      </c>
      <c r="BC901" s="170">
        <v>14.96616</v>
      </c>
      <c r="BD901" s="170">
        <v>14.96367</v>
      </c>
      <c r="BE901" s="170">
        <v>14.909090000000001</v>
      </c>
      <c r="BF901" s="170">
        <v>15.362159999999999</v>
      </c>
      <c r="BG901" s="170">
        <v>16.476030000000002</v>
      </c>
    </row>
    <row r="902" spans="1:59" x14ac:dyDescent="0.3">
      <c r="A902" s="170" t="s">
        <v>286</v>
      </c>
      <c r="B902" s="170" t="s">
        <v>287</v>
      </c>
      <c r="C902" s="170" t="s">
        <v>2082</v>
      </c>
      <c r="D902" s="170" t="s">
        <v>2083</v>
      </c>
      <c r="P902" s="170">
        <v>98.933520000000001</v>
      </c>
      <c r="Q902" s="170">
        <v>97.353539999999995</v>
      </c>
      <c r="R902" s="170">
        <v>96.039320000000004</v>
      </c>
      <c r="S902" s="170">
        <v>94.806309999999996</v>
      </c>
      <c r="T902" s="170">
        <v>94.640159999999995</v>
      </c>
      <c r="U902" s="170">
        <v>95.089519999999993</v>
      </c>
      <c r="V902" s="170">
        <v>96.534189999999995</v>
      </c>
      <c r="W902" s="170">
        <v>98.399469999999994</v>
      </c>
      <c r="X902" s="170">
        <v>99.952500000000001</v>
      </c>
      <c r="Y902" s="170">
        <v>102.21353000000001</v>
      </c>
      <c r="Z902" s="170">
        <v>103.61668</v>
      </c>
      <c r="AA902" s="170">
        <v>104.87775000000001</v>
      </c>
      <c r="AB902" s="170">
        <v>105.62220000000001</v>
      </c>
      <c r="AC902" s="170">
        <v>106.48904</v>
      </c>
      <c r="AD902" s="170">
        <v>107.32241</v>
      </c>
      <c r="AE902" s="170">
        <v>108.34721999999999</v>
      </c>
      <c r="AF902" s="170">
        <v>94.303709999999995</v>
      </c>
      <c r="AG902" s="170">
        <v>94.263660000000002</v>
      </c>
      <c r="AH902" s="170">
        <v>93.416460000000001</v>
      </c>
      <c r="AI902" s="170">
        <v>93.272459999999995</v>
      </c>
      <c r="AJ902" s="170">
        <v>95.116979999999998</v>
      </c>
      <c r="AK902" s="170">
        <v>94.746970000000005</v>
      </c>
      <c r="AL902" s="170">
        <v>96.495270000000005</v>
      </c>
      <c r="AM902" s="170">
        <v>96.639250000000004</v>
      </c>
      <c r="AN902" s="170">
        <v>97.877099999999999</v>
      </c>
      <c r="AO902" s="170">
        <v>98.887839999999997</v>
      </c>
      <c r="AP902" s="170">
        <v>100.12624</v>
      </c>
      <c r="AQ902" s="170">
        <v>102.37714</v>
      </c>
      <c r="AR902" s="170">
        <v>111.29593</v>
      </c>
      <c r="AS902" s="170">
        <v>113.14332</v>
      </c>
      <c r="AT902" s="170">
        <v>113.92283999999999</v>
      </c>
      <c r="AU902" s="170">
        <v>111.07367000000001</v>
      </c>
      <c r="AV902" s="170">
        <v>100.94638999999999</v>
      </c>
      <c r="AW902" s="170">
        <v>98.629630000000006</v>
      </c>
      <c r="AX902" s="170">
        <v>97.301990000000004</v>
      </c>
      <c r="AY902" s="170">
        <v>98.436199999999999</v>
      </c>
      <c r="AZ902" s="170">
        <v>100.94665999999999</v>
      </c>
      <c r="BA902" s="170">
        <v>104.02665</v>
      </c>
      <c r="BB902" s="170">
        <v>105.07668</v>
      </c>
      <c r="BC902" s="170">
        <v>103.44991</v>
      </c>
      <c r="BD902" s="170">
        <v>101.21237000000001</v>
      </c>
      <c r="BE902" s="170">
        <v>98.976140000000001</v>
      </c>
      <c r="BF902" s="170">
        <v>97.802409999999995</v>
      </c>
      <c r="BG902" s="170">
        <v>98.966279999999998</v>
      </c>
    </row>
    <row r="903" spans="1:59" x14ac:dyDescent="0.3">
      <c r="A903" s="170" t="s">
        <v>286</v>
      </c>
      <c r="B903" s="170" t="s">
        <v>287</v>
      </c>
      <c r="C903" s="170" t="s">
        <v>2084</v>
      </c>
      <c r="D903" s="170" t="s">
        <v>2085</v>
      </c>
      <c r="AL903" s="170">
        <v>96.075450000000004</v>
      </c>
      <c r="AM903" s="170">
        <v>95.926460000000006</v>
      </c>
      <c r="AN903" s="170">
        <v>95.979219999999998</v>
      </c>
      <c r="AO903" s="170">
        <v>96.867080000000001</v>
      </c>
      <c r="AP903" s="170">
        <v>97.87773</v>
      </c>
      <c r="AQ903" s="170">
        <v>100.24986</v>
      </c>
      <c r="AR903" s="170">
        <v>110.52607</v>
      </c>
      <c r="AS903" s="170">
        <v>112.48308</v>
      </c>
      <c r="AT903" s="170">
        <v>113.24177</v>
      </c>
      <c r="AU903" s="170">
        <v>110.26123</v>
      </c>
      <c r="AV903" s="170">
        <v>100.29513</v>
      </c>
      <c r="AW903" s="170">
        <v>96.976659999999995</v>
      </c>
      <c r="AX903" s="170">
        <v>95.62433</v>
      </c>
      <c r="AY903" s="170">
        <v>97.368799999999993</v>
      </c>
      <c r="AZ903" s="170">
        <v>100.15737</v>
      </c>
      <c r="BA903" s="170">
        <v>103.76733</v>
      </c>
      <c r="BB903" s="170">
        <v>104.72493</v>
      </c>
      <c r="BC903" s="170">
        <v>103.35030999999999</v>
      </c>
      <c r="BD903" s="170">
        <v>101.15309000000001</v>
      </c>
      <c r="BE903" s="170">
        <v>99.002719999999997</v>
      </c>
      <c r="BF903" s="170">
        <v>97.864879999999999</v>
      </c>
      <c r="BG903" s="170">
        <v>99.057119999999998</v>
      </c>
    </row>
    <row r="904" spans="1:59" x14ac:dyDescent="0.3">
      <c r="A904" s="170" t="s">
        <v>286</v>
      </c>
      <c r="B904" s="170" t="s">
        <v>287</v>
      </c>
      <c r="C904" s="170" t="s">
        <v>2086</v>
      </c>
      <c r="D904" s="170" t="s">
        <v>2087</v>
      </c>
      <c r="AL904" s="170">
        <v>96.901830000000004</v>
      </c>
      <c r="AM904" s="170">
        <v>97.327749999999995</v>
      </c>
      <c r="AN904" s="170">
        <v>99.703580000000002</v>
      </c>
      <c r="AO904" s="170">
        <v>100.82561</v>
      </c>
      <c r="AP904" s="170">
        <v>102.27145</v>
      </c>
      <c r="AQ904" s="170">
        <v>104.39878</v>
      </c>
      <c r="AR904" s="170">
        <v>112.02579</v>
      </c>
      <c r="AS904" s="170">
        <v>113.76869000000001</v>
      </c>
      <c r="AT904" s="170">
        <v>114.56811</v>
      </c>
      <c r="AU904" s="170">
        <v>111.84247000000001</v>
      </c>
      <c r="AV904" s="170">
        <v>101.56229999999999</v>
      </c>
      <c r="AW904" s="170">
        <v>100.19243</v>
      </c>
      <c r="AX904" s="170">
        <v>98.887950000000004</v>
      </c>
      <c r="AY904" s="170">
        <v>99.445390000000003</v>
      </c>
      <c r="AZ904" s="170">
        <v>101.69356999999999</v>
      </c>
      <c r="BA904" s="170">
        <v>104.27222999999999</v>
      </c>
      <c r="BB904" s="170">
        <v>105.40997</v>
      </c>
      <c r="BC904" s="170">
        <v>103.54430000000001</v>
      </c>
      <c r="BD904" s="170">
        <v>101.26854</v>
      </c>
      <c r="BE904" s="170">
        <v>98.950940000000003</v>
      </c>
      <c r="BF904" s="170">
        <v>97.743160000000003</v>
      </c>
      <c r="BG904" s="170">
        <v>98.88015</v>
      </c>
    </row>
    <row r="905" spans="1:59" x14ac:dyDescent="0.3">
      <c r="A905" s="170" t="s">
        <v>286</v>
      </c>
      <c r="B905" s="170" t="s">
        <v>287</v>
      </c>
      <c r="C905" s="170" t="s">
        <v>2088</v>
      </c>
      <c r="D905" s="170" t="s">
        <v>2089</v>
      </c>
      <c r="AL905" s="170">
        <v>95.060090000000002</v>
      </c>
      <c r="AM905" s="170">
        <v>95.630650000000003</v>
      </c>
      <c r="AN905" s="170">
        <v>97.875299999999996</v>
      </c>
      <c r="AO905" s="170">
        <v>98.828890000000001</v>
      </c>
      <c r="AP905" s="170">
        <v>99.889170000000007</v>
      </c>
      <c r="AQ905" s="170">
        <v>103.33996999999999</v>
      </c>
      <c r="AR905" s="170">
        <v>132.63428999999999</v>
      </c>
      <c r="AS905" s="170">
        <v>101.59166999999999</v>
      </c>
      <c r="AT905" s="170">
        <v>100.42116</v>
      </c>
      <c r="AU905" s="170">
        <v>96.981139999999996</v>
      </c>
      <c r="AV905" s="170">
        <v>96.268299999999996</v>
      </c>
      <c r="AW905" s="170">
        <v>95.613669999999999</v>
      </c>
      <c r="AX905" s="170">
        <v>96.946629999999999</v>
      </c>
      <c r="AY905" s="170">
        <v>103.4922</v>
      </c>
      <c r="AZ905" s="170">
        <v>105.60656</v>
      </c>
      <c r="BA905" s="170">
        <v>106.99290999999999</v>
      </c>
      <c r="BB905" s="170">
        <v>102.09862</v>
      </c>
      <c r="BC905" s="170">
        <v>98.812209999999993</v>
      </c>
      <c r="BD905" s="170">
        <v>98.178380000000004</v>
      </c>
      <c r="BE905" s="170">
        <v>97.047079999999994</v>
      </c>
      <c r="BF905" s="170">
        <v>99.246960000000001</v>
      </c>
      <c r="BG905" s="170">
        <v>103.59113000000001</v>
      </c>
    </row>
    <row r="906" spans="1:59" x14ac:dyDescent="0.3">
      <c r="A906" s="170" t="s">
        <v>286</v>
      </c>
      <c r="B906" s="170" t="s">
        <v>287</v>
      </c>
      <c r="C906" s="170" t="s">
        <v>2090</v>
      </c>
      <c r="D906" s="170" t="s">
        <v>2091</v>
      </c>
      <c r="AL906" s="170">
        <v>95.735420000000005</v>
      </c>
      <c r="AM906" s="170">
        <v>97.41865</v>
      </c>
      <c r="AN906" s="170">
        <v>98.818839999999994</v>
      </c>
      <c r="AO906" s="170">
        <v>103.98645999999999</v>
      </c>
      <c r="AP906" s="170">
        <v>105.39196</v>
      </c>
      <c r="AQ906" s="170">
        <v>104.13391</v>
      </c>
      <c r="AR906" s="170">
        <v>134.21037000000001</v>
      </c>
      <c r="AS906" s="170">
        <v>102.09311</v>
      </c>
      <c r="AT906" s="170">
        <v>101.33898000000001</v>
      </c>
      <c r="AU906" s="170">
        <v>98.941479999999999</v>
      </c>
      <c r="AV906" s="170">
        <v>98.274569999999997</v>
      </c>
      <c r="AW906" s="170">
        <v>96.771460000000005</v>
      </c>
      <c r="AX906" s="170">
        <v>99.164500000000004</v>
      </c>
      <c r="AY906" s="170">
        <v>105.16816</v>
      </c>
      <c r="AZ906" s="170">
        <v>106.98992</v>
      </c>
      <c r="BA906" s="170">
        <v>108.47489</v>
      </c>
      <c r="BB906" s="170">
        <v>103.29392</v>
      </c>
      <c r="BC906" s="170">
        <v>99.176860000000005</v>
      </c>
      <c r="BD906" s="170">
        <v>98.139259999999993</v>
      </c>
      <c r="BE906" s="170">
        <v>97.554959999999994</v>
      </c>
      <c r="BF906" s="170">
        <v>98.424220000000005</v>
      </c>
      <c r="BG906" s="170">
        <v>103.27615</v>
      </c>
    </row>
    <row r="907" spans="1:59" x14ac:dyDescent="0.3">
      <c r="A907" s="170" t="s">
        <v>286</v>
      </c>
      <c r="B907" s="170" t="s">
        <v>287</v>
      </c>
      <c r="C907" s="170" t="s">
        <v>2092</v>
      </c>
      <c r="D907" s="170" t="s">
        <v>2093</v>
      </c>
      <c r="P907" s="170">
        <v>94.106930000000006</v>
      </c>
      <c r="Q907" s="170">
        <v>92.576040000000006</v>
      </c>
      <c r="R907" s="170">
        <v>91.465900000000005</v>
      </c>
      <c r="S907" s="170">
        <v>94.567070000000001</v>
      </c>
      <c r="T907" s="170">
        <v>94.801209999999998</v>
      </c>
      <c r="U907" s="170">
        <v>96.263469999999998</v>
      </c>
      <c r="V907" s="170">
        <v>98.497500000000002</v>
      </c>
      <c r="W907" s="170">
        <v>101.0964</v>
      </c>
      <c r="X907" s="170">
        <v>104.58381</v>
      </c>
      <c r="Y907" s="170">
        <v>111.77833</v>
      </c>
      <c r="Z907" s="170">
        <v>119.86254</v>
      </c>
      <c r="AA907" s="170">
        <v>126.57798</v>
      </c>
      <c r="AB907" s="170">
        <v>131.47278</v>
      </c>
      <c r="AC907" s="170">
        <v>138.42239000000001</v>
      </c>
      <c r="AD907" s="170">
        <v>144.62753000000001</v>
      </c>
      <c r="AE907" s="170">
        <v>150.63074</v>
      </c>
      <c r="AG907" s="170">
        <v>98.351169999999996</v>
      </c>
      <c r="AH907" s="170">
        <v>92.734250000000003</v>
      </c>
      <c r="AI907" s="170">
        <v>97.529539999999997</v>
      </c>
      <c r="AJ907" s="170">
        <v>97.968440000000001</v>
      </c>
      <c r="AK907" s="170">
        <v>94.27919</v>
      </c>
      <c r="AL907" s="170">
        <v>95.404089999999997</v>
      </c>
      <c r="AM907" s="170">
        <v>96.543149999999997</v>
      </c>
      <c r="AN907" s="170">
        <v>98.357770000000002</v>
      </c>
      <c r="AO907" s="170">
        <v>101.46951</v>
      </c>
      <c r="AP907" s="170">
        <v>102.71153</v>
      </c>
      <c r="AQ907" s="170">
        <v>103.74763</v>
      </c>
      <c r="AR907" s="170">
        <v>133.44398000000001</v>
      </c>
      <c r="AS907" s="170">
        <v>101.84926</v>
      </c>
      <c r="AT907" s="170">
        <v>100.89252999999999</v>
      </c>
      <c r="AU907" s="170">
        <v>97.988529999999997</v>
      </c>
      <c r="AV907" s="170">
        <v>97.299599999999998</v>
      </c>
      <c r="AW907" s="170">
        <v>96.208849999999998</v>
      </c>
      <c r="AX907" s="170">
        <v>98.086690000000004</v>
      </c>
      <c r="AY907" s="170">
        <v>104.35348999999999</v>
      </c>
      <c r="AZ907" s="170">
        <v>106.31713000000001</v>
      </c>
      <c r="BA907" s="170">
        <v>107.75389</v>
      </c>
      <c r="BB907" s="170">
        <v>102.71229</v>
      </c>
      <c r="BC907" s="170">
        <v>98.999430000000004</v>
      </c>
      <c r="BD907" s="170">
        <v>98.158289999999994</v>
      </c>
      <c r="BE907" s="170">
        <v>97.307860000000005</v>
      </c>
      <c r="BF907" s="170">
        <v>98.824479999999994</v>
      </c>
      <c r="BG907" s="170">
        <v>103.42935</v>
      </c>
    </row>
    <row r="908" spans="1:59" x14ac:dyDescent="0.3">
      <c r="A908" s="170" t="s">
        <v>286</v>
      </c>
      <c r="B908" s="170" t="s">
        <v>287</v>
      </c>
      <c r="C908" s="170" t="s">
        <v>2094</v>
      </c>
      <c r="D908" s="170" t="s">
        <v>2095</v>
      </c>
      <c r="AN908" s="170">
        <v>87.832509999999999</v>
      </c>
      <c r="AT908" s="170">
        <v>95.591300000000004</v>
      </c>
      <c r="AU908" s="170">
        <v>92.534260000000003</v>
      </c>
      <c r="AV908" s="170">
        <v>93.063140000000004</v>
      </c>
      <c r="AW908" s="170">
        <v>91.531149999999997</v>
      </c>
      <c r="AX908" s="170">
        <v>89.605369999999994</v>
      </c>
      <c r="AY908" s="170">
        <v>89.711519999999993</v>
      </c>
      <c r="AZ908" s="170">
        <v>89.592380000000006</v>
      </c>
      <c r="BB908" s="170">
        <v>91.526070000000004</v>
      </c>
      <c r="BC908" s="170">
        <v>91.05789</v>
      </c>
      <c r="BD908" s="170">
        <v>90.701560000000001</v>
      </c>
      <c r="BE908" s="170">
        <v>93.882429999999999</v>
      </c>
      <c r="BF908" s="170">
        <v>92.849779999999996</v>
      </c>
      <c r="BG908" s="170">
        <v>93.741060000000004</v>
      </c>
    </row>
    <row r="909" spans="1:59" x14ac:dyDescent="0.3">
      <c r="A909" s="170" t="s">
        <v>286</v>
      </c>
      <c r="B909" s="170" t="s">
        <v>287</v>
      </c>
      <c r="C909" s="170" t="s">
        <v>2096</v>
      </c>
      <c r="D909" s="170" t="s">
        <v>2097</v>
      </c>
      <c r="AN909" s="170">
        <v>85.973550000000003</v>
      </c>
      <c r="BB909" s="170">
        <v>91.219539999999995</v>
      </c>
      <c r="BC909" s="170">
        <v>90.970110000000005</v>
      </c>
      <c r="BD909" s="170">
        <v>90.648300000000006</v>
      </c>
      <c r="BE909" s="170">
        <v>93.907610000000005</v>
      </c>
      <c r="BF909" s="170">
        <v>93.705370000000002</v>
      </c>
      <c r="BG909" s="170">
        <v>93.826610000000002</v>
      </c>
    </row>
    <row r="910" spans="1:59" x14ac:dyDescent="0.3">
      <c r="A910" s="170" t="s">
        <v>286</v>
      </c>
      <c r="B910" s="170" t="s">
        <v>287</v>
      </c>
      <c r="C910" s="170" t="s">
        <v>2098</v>
      </c>
      <c r="D910" s="170" t="s">
        <v>2099</v>
      </c>
      <c r="AN910" s="170">
        <v>89.621530000000007</v>
      </c>
      <c r="BB910" s="170">
        <v>91.816509999999994</v>
      </c>
      <c r="BC910" s="170">
        <v>91.141080000000002</v>
      </c>
      <c r="BD910" s="170">
        <v>90.752030000000005</v>
      </c>
      <c r="BE910" s="170">
        <v>93.858559999999997</v>
      </c>
      <c r="BF910" s="170">
        <v>92.038390000000007</v>
      </c>
      <c r="BG910" s="170">
        <v>93.659949999999995</v>
      </c>
    </row>
    <row r="911" spans="1:59" x14ac:dyDescent="0.3">
      <c r="A911" s="170" t="s">
        <v>286</v>
      </c>
      <c r="B911" s="170" t="s">
        <v>287</v>
      </c>
      <c r="C911" s="170" t="s">
        <v>2100</v>
      </c>
      <c r="D911" s="170" t="s">
        <v>2101</v>
      </c>
      <c r="AR911" s="170">
        <v>77.270129999999995</v>
      </c>
      <c r="AS911" s="170">
        <v>81.653620000000004</v>
      </c>
      <c r="AU911" s="170">
        <v>73.787940000000006</v>
      </c>
      <c r="AV911" s="170">
        <v>73.803560000000004</v>
      </c>
      <c r="BF911" s="170">
        <v>82.843670000000003</v>
      </c>
      <c r="BG911" s="170">
        <v>80.257710000000003</v>
      </c>
    </row>
    <row r="912" spans="1:59" x14ac:dyDescent="0.3">
      <c r="A912" s="170" t="s">
        <v>286</v>
      </c>
      <c r="B912" s="170" t="s">
        <v>287</v>
      </c>
      <c r="C912" s="170" t="s">
        <v>2102</v>
      </c>
      <c r="D912" s="170" t="s">
        <v>2103</v>
      </c>
      <c r="AR912" s="170">
        <v>78.189329999999998</v>
      </c>
      <c r="AS912" s="170">
        <v>82.054670000000002</v>
      </c>
      <c r="AU912" s="170">
        <v>75.281009999999995</v>
      </c>
      <c r="AV912" s="170">
        <v>75.348169999999996</v>
      </c>
      <c r="BF912" s="170">
        <v>75.670529999999999</v>
      </c>
      <c r="BG912" s="170">
        <v>80.014439999999993</v>
      </c>
    </row>
    <row r="913" spans="1:59" x14ac:dyDescent="0.3">
      <c r="A913" s="170" t="s">
        <v>286</v>
      </c>
      <c r="B913" s="170" t="s">
        <v>287</v>
      </c>
      <c r="C913" s="170" t="s">
        <v>2104</v>
      </c>
      <c r="D913" s="170" t="s">
        <v>2105</v>
      </c>
      <c r="AR913" s="170">
        <v>77.742350000000002</v>
      </c>
      <c r="AS913" s="170">
        <v>81.859639999999999</v>
      </c>
      <c r="AU913" s="170">
        <v>74.555210000000002</v>
      </c>
      <c r="AV913" s="170">
        <v>74.597549999999998</v>
      </c>
      <c r="BE913" s="170">
        <v>77.287120000000002</v>
      </c>
      <c r="BF913" s="170">
        <v>79.160250000000005</v>
      </c>
      <c r="BG913" s="170">
        <v>80.132760000000005</v>
      </c>
    </row>
    <row r="914" spans="1:59" x14ac:dyDescent="0.3">
      <c r="A914" s="170" t="s">
        <v>286</v>
      </c>
      <c r="B914" s="170" t="s">
        <v>287</v>
      </c>
      <c r="C914" s="170" t="s">
        <v>2106</v>
      </c>
      <c r="D914" s="170" t="s">
        <v>2107</v>
      </c>
      <c r="AN914" s="170">
        <v>10.35948</v>
      </c>
      <c r="BC914" s="170">
        <v>5.01722</v>
      </c>
      <c r="BD914" s="170">
        <v>5.0724900000000002</v>
      </c>
      <c r="BE914" s="170">
        <v>5.1464299999999996</v>
      </c>
      <c r="BF914" s="170">
        <v>4.2502599999999999</v>
      </c>
      <c r="BG914" s="170">
        <v>5.2803000000000004</v>
      </c>
    </row>
    <row r="915" spans="1:59" x14ac:dyDescent="0.3">
      <c r="A915" s="170" t="s">
        <v>286</v>
      </c>
      <c r="B915" s="170" t="s">
        <v>287</v>
      </c>
      <c r="C915" s="170" t="s">
        <v>2108</v>
      </c>
      <c r="D915" s="170" t="s">
        <v>2109</v>
      </c>
      <c r="AN915" s="170">
        <v>10.05147</v>
      </c>
      <c r="BC915" s="170">
        <v>5.0170000000000003</v>
      </c>
      <c r="BD915" s="170">
        <v>5.0721999999999996</v>
      </c>
      <c r="BE915" s="170">
        <v>5.1463700000000001</v>
      </c>
      <c r="BF915" s="170">
        <v>5.8365</v>
      </c>
      <c r="BG915" s="170">
        <v>5.2793299999999999</v>
      </c>
    </row>
    <row r="916" spans="1:59" x14ac:dyDescent="0.3">
      <c r="A916" s="170" t="s">
        <v>286</v>
      </c>
      <c r="B916" s="170" t="s">
        <v>287</v>
      </c>
      <c r="C916" s="170" t="s">
        <v>2110</v>
      </c>
      <c r="D916" s="170" t="s">
        <v>2111</v>
      </c>
      <c r="AN916" s="170">
        <v>10.199590000000001</v>
      </c>
      <c r="BC916" s="170">
        <v>5.0171000000000001</v>
      </c>
      <c r="BD916" s="170">
        <v>5.0723399999999996</v>
      </c>
      <c r="BE916" s="170">
        <v>5.1463999999999999</v>
      </c>
      <c r="BF916" s="170">
        <v>5.0639099999999999</v>
      </c>
      <c r="BG916" s="170">
        <v>5.2797999999999998</v>
      </c>
    </row>
    <row r="917" spans="1:59" x14ac:dyDescent="0.3">
      <c r="A917" s="170" t="s">
        <v>286</v>
      </c>
      <c r="B917" s="170" t="s">
        <v>287</v>
      </c>
      <c r="C917" s="170" t="s">
        <v>2112</v>
      </c>
      <c r="D917" s="170" t="s">
        <v>2113</v>
      </c>
      <c r="Z917" s="170">
        <v>0</v>
      </c>
      <c r="AA917" s="170">
        <v>0</v>
      </c>
      <c r="AB917" s="170">
        <v>0</v>
      </c>
      <c r="AC917" s="170">
        <v>0</v>
      </c>
      <c r="AD917" s="170">
        <v>0</v>
      </c>
      <c r="AE917" s="170">
        <v>0</v>
      </c>
      <c r="AF917" s="170">
        <v>0</v>
      </c>
      <c r="AG917" s="170">
        <v>0</v>
      </c>
      <c r="AH917" s="170">
        <v>0</v>
      </c>
      <c r="AI917" s="170">
        <v>0</v>
      </c>
      <c r="AJ917" s="170">
        <v>0</v>
      </c>
      <c r="AK917" s="170">
        <v>0</v>
      </c>
      <c r="AL917" s="170">
        <v>0</v>
      </c>
      <c r="AM917" s="170">
        <v>0</v>
      </c>
      <c r="AQ917" s="170">
        <v>7.1900000000000006E-2</v>
      </c>
      <c r="AR917" s="170">
        <v>9.2549999999999993E-2</v>
      </c>
      <c r="AS917" s="170">
        <v>8.8870000000000005E-2</v>
      </c>
      <c r="AT917" s="170">
        <v>8.8069999999999996E-2</v>
      </c>
      <c r="AU917" s="170">
        <v>7.6969999999999997E-2</v>
      </c>
      <c r="AV917" s="170">
        <v>6.1780000000000002E-2</v>
      </c>
      <c r="AW917" s="170">
        <v>7.3050000000000004E-2</v>
      </c>
      <c r="AX917" s="170">
        <v>7.1660000000000001E-2</v>
      </c>
      <c r="AY917" s="170">
        <v>5.6829999999999999E-2</v>
      </c>
      <c r="AZ917" s="170">
        <v>4.8689999999999997E-2</v>
      </c>
      <c r="BA917" s="170">
        <v>4.7469999999999998E-2</v>
      </c>
      <c r="BB917" s="170">
        <v>5.4399999999999997E-2</v>
      </c>
      <c r="BC917" s="170">
        <v>6.0650000000000003E-2</v>
      </c>
      <c r="BD917" s="170">
        <v>6.0490000000000002E-2</v>
      </c>
      <c r="BE917" s="170">
        <v>5.4859999999999999E-2</v>
      </c>
      <c r="BF917" s="170">
        <v>7.5639999999999999E-2</v>
      </c>
      <c r="BG917" s="170">
        <v>7.9719999999999999E-2</v>
      </c>
    </row>
    <row r="918" spans="1:59" x14ac:dyDescent="0.3">
      <c r="A918" s="170" t="s">
        <v>286</v>
      </c>
      <c r="B918" s="170" t="s">
        <v>287</v>
      </c>
      <c r="C918" s="170" t="s">
        <v>2114</v>
      </c>
      <c r="D918" s="170" t="s">
        <v>2115</v>
      </c>
    </row>
    <row r="919" spans="1:59" x14ac:dyDescent="0.3">
      <c r="A919" s="170" t="s">
        <v>286</v>
      </c>
      <c r="B919" s="170" t="s">
        <v>287</v>
      </c>
      <c r="C919" s="170" t="s">
        <v>2116</v>
      </c>
      <c r="D919" s="170" t="s">
        <v>2117</v>
      </c>
    </row>
    <row r="920" spans="1:59" x14ac:dyDescent="0.3">
      <c r="A920" s="170" t="s">
        <v>286</v>
      </c>
      <c r="B920" s="170" t="s">
        <v>287</v>
      </c>
      <c r="C920" s="170" t="s">
        <v>2118</v>
      </c>
      <c r="D920" s="170" t="s">
        <v>2119</v>
      </c>
      <c r="Y920" s="170">
        <v>86.72457</v>
      </c>
      <c r="Z920" s="170">
        <v>79.782979999999995</v>
      </c>
      <c r="AA920" s="170">
        <v>75.637829999999994</v>
      </c>
      <c r="AB920" s="170">
        <v>73.494489999999999</v>
      </c>
      <c r="AC920" s="170">
        <v>69.461529999999996</v>
      </c>
      <c r="AD920" s="170">
        <v>66.215680000000006</v>
      </c>
      <c r="AE920" s="170">
        <v>63.358780000000003</v>
      </c>
    </row>
    <row r="921" spans="1:59" x14ac:dyDescent="0.3">
      <c r="A921" s="170" t="s">
        <v>286</v>
      </c>
      <c r="B921" s="170" t="s">
        <v>287</v>
      </c>
      <c r="C921" s="170" t="s">
        <v>2120</v>
      </c>
      <c r="D921" s="170" t="s">
        <v>2121</v>
      </c>
      <c r="AN921" s="170">
        <v>98.46893</v>
      </c>
      <c r="AO921" s="170">
        <v>100</v>
      </c>
      <c r="AQ921" s="170">
        <v>99.189130000000006</v>
      </c>
      <c r="AR921" s="170">
        <v>99.448329999999999</v>
      </c>
      <c r="AS921" s="170">
        <v>99.104669999999999</v>
      </c>
      <c r="AT921" s="170">
        <v>96.162090000000006</v>
      </c>
      <c r="AU921" s="170">
        <v>99.315420000000003</v>
      </c>
      <c r="AW921" s="170">
        <v>98.324889999999996</v>
      </c>
      <c r="AX921" s="170">
        <v>100</v>
      </c>
      <c r="AY921" s="170">
        <v>99.262630000000001</v>
      </c>
      <c r="AZ921" s="170">
        <v>100</v>
      </c>
      <c r="BC921" s="170">
        <v>99.607410000000002</v>
      </c>
      <c r="BD921" s="170">
        <v>99.337569999999999</v>
      </c>
      <c r="BE921" s="170">
        <v>98.263279999999995</v>
      </c>
      <c r="BF921" s="170">
        <v>98.181129999999996</v>
      </c>
    </row>
    <row r="922" spans="1:59" x14ac:dyDescent="0.3">
      <c r="A922" s="170" t="s">
        <v>286</v>
      </c>
      <c r="B922" s="170" t="s">
        <v>287</v>
      </c>
      <c r="C922" s="170" t="s">
        <v>2122</v>
      </c>
      <c r="D922" s="170" t="s">
        <v>2123</v>
      </c>
      <c r="AN922" s="170">
        <v>97.316370000000006</v>
      </c>
      <c r="AO922" s="170">
        <v>96.400989999999993</v>
      </c>
      <c r="AQ922" s="170">
        <v>88.898679999999999</v>
      </c>
      <c r="AR922" s="170">
        <v>98.970370000000003</v>
      </c>
      <c r="AS922" s="170">
        <v>98.674459999999996</v>
      </c>
      <c r="AT922" s="170">
        <v>96.271780000000007</v>
      </c>
      <c r="AU922" s="170">
        <v>97.788259999999994</v>
      </c>
      <c r="AW922" s="170">
        <v>99.835009999999997</v>
      </c>
      <c r="AX922" s="170">
        <v>98.517570000000006</v>
      </c>
      <c r="AY922" s="170">
        <v>99.077640000000002</v>
      </c>
      <c r="AZ922" s="170">
        <v>96.180679999999995</v>
      </c>
      <c r="BC922" s="170">
        <v>96.877949999999998</v>
      </c>
      <c r="BD922" s="170">
        <v>98.801749999999998</v>
      </c>
      <c r="BE922" s="170">
        <v>99.053120000000007</v>
      </c>
      <c r="BF922" s="170">
        <v>98.463570000000004</v>
      </c>
    </row>
    <row r="923" spans="1:59" x14ac:dyDescent="0.3">
      <c r="A923" s="170" t="s">
        <v>286</v>
      </c>
      <c r="B923" s="170" t="s">
        <v>287</v>
      </c>
      <c r="C923" s="170" t="s">
        <v>2124</v>
      </c>
      <c r="D923" s="170" t="s">
        <v>2125</v>
      </c>
      <c r="Y923" s="170">
        <v>86.72457</v>
      </c>
      <c r="Z923" s="170">
        <v>79.782979999999995</v>
      </c>
      <c r="AA923" s="170">
        <v>75.637829999999994</v>
      </c>
      <c r="AB923" s="170">
        <v>73.494489999999999</v>
      </c>
      <c r="AC923" s="170">
        <v>69.461529999999996</v>
      </c>
      <c r="AD923" s="170">
        <v>66.215680000000006</v>
      </c>
      <c r="AE923" s="170">
        <v>63.358780000000003</v>
      </c>
      <c r="AK923" s="170">
        <v>90.176320000000004</v>
      </c>
      <c r="AN923" s="170">
        <v>97.868350000000007</v>
      </c>
      <c r="AO923" s="170">
        <v>98.111639999999994</v>
      </c>
      <c r="AP923" s="170">
        <v>98.611310000000003</v>
      </c>
      <c r="AQ923" s="170">
        <v>93.70778</v>
      </c>
      <c r="AR923" s="170">
        <v>99.201679999999996</v>
      </c>
      <c r="AS923" s="170">
        <v>98.882649999999998</v>
      </c>
      <c r="AT923" s="170">
        <v>96.218580000000003</v>
      </c>
      <c r="AU923" s="170">
        <v>98.523359999999997</v>
      </c>
      <c r="AV923" s="170">
        <v>95.945679999999996</v>
      </c>
      <c r="AW923" s="170">
        <v>99.110460000000003</v>
      </c>
      <c r="AX923" s="170">
        <v>99.225830000000002</v>
      </c>
      <c r="AY923" s="170">
        <v>99.166960000000003</v>
      </c>
      <c r="AZ923" s="170">
        <v>98.011359999999996</v>
      </c>
      <c r="BA923" s="170">
        <v>99.502970000000005</v>
      </c>
      <c r="BB923" s="170">
        <v>99.678430000000006</v>
      </c>
      <c r="BC923" s="170">
        <v>98.192520000000002</v>
      </c>
      <c r="BD923" s="170">
        <v>99.063339999999997</v>
      </c>
      <c r="BE923" s="170">
        <v>98.668139999999994</v>
      </c>
      <c r="BF923" s="170">
        <v>98.323840000000004</v>
      </c>
    </row>
    <row r="924" spans="1:59" x14ac:dyDescent="0.3">
      <c r="A924" s="170" t="s">
        <v>286</v>
      </c>
      <c r="B924" s="170" t="s">
        <v>287</v>
      </c>
      <c r="C924" s="170" t="s">
        <v>2126</v>
      </c>
      <c r="D924" s="170" t="s">
        <v>2127</v>
      </c>
      <c r="AL924" s="170">
        <v>1.25362</v>
      </c>
      <c r="AM924" s="170">
        <v>1.1954800000000001</v>
      </c>
      <c r="AN924" s="170">
        <v>1.2091499999999999</v>
      </c>
      <c r="AO924" s="170">
        <v>1.0887500000000001</v>
      </c>
      <c r="AP924" s="170">
        <v>0.93864999999999998</v>
      </c>
      <c r="AQ924" s="170">
        <v>0.44323000000000001</v>
      </c>
      <c r="AR924" s="170">
        <v>0.52408999999999994</v>
      </c>
      <c r="AS924" s="170">
        <v>0.56166000000000005</v>
      </c>
      <c r="AT924" s="170">
        <v>0.37196000000000001</v>
      </c>
      <c r="AU924" s="170">
        <v>0.31735000000000002</v>
      </c>
      <c r="AV924" s="170">
        <v>0.24829999999999999</v>
      </c>
      <c r="AW924" s="170">
        <v>0.10571999999999999</v>
      </c>
      <c r="AX924" s="170">
        <v>7.0059999999999997E-2</v>
      </c>
      <c r="AY924" s="170">
        <v>5.3170000000000002E-2</v>
      </c>
      <c r="AZ924" s="170">
        <v>5.0459999999999998E-2</v>
      </c>
      <c r="BA924" s="170">
        <v>4.1529999999999997E-2</v>
      </c>
      <c r="BD924" s="170">
        <v>6.2199999999999998E-2</v>
      </c>
      <c r="BE924" s="170">
        <v>2.92E-2</v>
      </c>
      <c r="BF924" s="170">
        <v>3.8100000000000002E-2</v>
      </c>
      <c r="BG924" s="170">
        <v>2.895E-2</v>
      </c>
    </row>
    <row r="925" spans="1:59" x14ac:dyDescent="0.3">
      <c r="A925" s="170" t="s">
        <v>286</v>
      </c>
      <c r="B925" s="170" t="s">
        <v>287</v>
      </c>
      <c r="C925" s="170" t="s">
        <v>2128</v>
      </c>
      <c r="D925" s="170" t="s">
        <v>2129</v>
      </c>
      <c r="AL925" s="170">
        <v>1.2345699999999999</v>
      </c>
      <c r="AM925" s="170">
        <v>1.1688700000000001</v>
      </c>
      <c r="AN925" s="170">
        <v>1.1807399999999999</v>
      </c>
      <c r="AO925" s="170">
        <v>1.0638300000000001</v>
      </c>
      <c r="AP925" s="170">
        <v>0.94887999999999995</v>
      </c>
      <c r="AQ925" s="170">
        <v>1.0578700000000001</v>
      </c>
      <c r="AR925" s="170">
        <v>0.52205000000000001</v>
      </c>
      <c r="AS925" s="170">
        <v>0.55828</v>
      </c>
      <c r="AT925" s="170">
        <v>0.37042999999999998</v>
      </c>
      <c r="AU925" s="170">
        <v>0.31796000000000002</v>
      </c>
      <c r="AV925" s="170">
        <v>0.24782000000000001</v>
      </c>
      <c r="AW925" s="170">
        <v>0.10242999999999999</v>
      </c>
      <c r="AX925" s="170">
        <v>6.8080000000000002E-2</v>
      </c>
      <c r="AY925" s="170">
        <v>5.4460000000000001E-2</v>
      </c>
      <c r="AZ925" s="170">
        <v>5.024E-2</v>
      </c>
      <c r="BA925" s="170">
        <v>4.3430000000000003E-2</v>
      </c>
      <c r="BD925" s="170">
        <v>6.2710000000000002E-2</v>
      </c>
      <c r="BE925" s="170">
        <v>2.9909999999999999E-2</v>
      </c>
      <c r="BF925" s="170">
        <v>3.7819999999999999E-2</v>
      </c>
      <c r="BG925" s="170">
        <v>3.0669999999999999E-2</v>
      </c>
    </row>
    <row r="926" spans="1:59" x14ac:dyDescent="0.3">
      <c r="A926" s="170" t="s">
        <v>286</v>
      </c>
      <c r="B926" s="170" t="s">
        <v>287</v>
      </c>
      <c r="C926" s="170" t="s">
        <v>2130</v>
      </c>
      <c r="D926" s="170" t="s">
        <v>2131</v>
      </c>
      <c r="P926" s="170">
        <v>1.1517299999999999</v>
      </c>
      <c r="Q926" s="170">
        <v>1.06325</v>
      </c>
      <c r="R926" s="170">
        <v>0.74158999999999997</v>
      </c>
      <c r="S926" s="170">
        <v>0.58867999999999998</v>
      </c>
      <c r="T926" s="170">
        <v>0.56923000000000001</v>
      </c>
      <c r="U926" s="170">
        <v>0.48986000000000002</v>
      </c>
      <c r="V926" s="170">
        <v>0.52256000000000002</v>
      </c>
      <c r="W926" s="170">
        <v>0.51290999999999998</v>
      </c>
      <c r="X926" s="170">
        <v>0.51261000000000001</v>
      </c>
      <c r="Y926" s="170">
        <v>0.38194</v>
      </c>
      <c r="Z926" s="170">
        <v>0.34772999999999998</v>
      </c>
      <c r="AA926" s="170">
        <v>0.38018000000000002</v>
      </c>
      <c r="AB926" s="170">
        <v>0.33666000000000001</v>
      </c>
      <c r="AC926" s="170">
        <v>0.37141000000000002</v>
      </c>
      <c r="AD926" s="170">
        <v>0.43186000000000002</v>
      </c>
      <c r="AE926" s="170">
        <v>0.45323000000000002</v>
      </c>
      <c r="AG926" s="170">
        <v>0.50802999999999998</v>
      </c>
      <c r="AH926" s="170">
        <v>0.79783999999999999</v>
      </c>
      <c r="AI926" s="170">
        <v>0.99077999999999999</v>
      </c>
      <c r="AJ926" s="170">
        <v>1.1548499999999999</v>
      </c>
      <c r="AK926" s="170">
        <v>1.2417400000000001</v>
      </c>
      <c r="AL926" s="170">
        <v>1.2439</v>
      </c>
      <c r="AM926" s="170">
        <v>1.1818500000000001</v>
      </c>
      <c r="AN926" s="170">
        <v>1.19441</v>
      </c>
      <c r="AO926" s="170">
        <v>1.07578</v>
      </c>
      <c r="AP926" s="170">
        <v>0.94399999999999995</v>
      </c>
      <c r="AQ926" s="170">
        <v>0.76459999999999995</v>
      </c>
      <c r="AR926" s="170">
        <v>0.52302999999999999</v>
      </c>
      <c r="AS926" s="170">
        <v>0.55991999999999997</v>
      </c>
      <c r="AT926" s="170">
        <v>0.37117</v>
      </c>
      <c r="AU926" s="170">
        <v>0.31766</v>
      </c>
      <c r="AV926" s="170">
        <v>0.24804999999999999</v>
      </c>
      <c r="AW926" s="170">
        <v>0.104</v>
      </c>
      <c r="AX926" s="170">
        <v>6.9019999999999998E-2</v>
      </c>
      <c r="AY926" s="170">
        <v>5.3839999999999999E-2</v>
      </c>
      <c r="AZ926" s="170">
        <v>5.0349999999999999E-2</v>
      </c>
      <c r="BA926" s="170">
        <v>4.2509999999999999E-2</v>
      </c>
      <c r="BB926" s="170">
        <v>4.7219999999999998E-2</v>
      </c>
      <c r="BC926" s="170">
        <v>3.8289999999999998E-2</v>
      </c>
      <c r="BD926" s="170">
        <v>6.2460000000000002E-2</v>
      </c>
      <c r="BE926" s="170">
        <v>2.9559999999999999E-2</v>
      </c>
      <c r="BF926" s="170">
        <v>3.7960000000000001E-2</v>
      </c>
      <c r="BG926" s="170">
        <v>2.9829999999999999E-2</v>
      </c>
    </row>
    <row r="927" spans="1:59" x14ac:dyDescent="0.3">
      <c r="A927" s="170" t="s">
        <v>286</v>
      </c>
      <c r="B927" s="170" t="s">
        <v>287</v>
      </c>
      <c r="C927" s="170" t="s">
        <v>2132</v>
      </c>
      <c r="D927" s="170" t="s">
        <v>2133</v>
      </c>
      <c r="AU927" s="170">
        <v>97.906549999999996</v>
      </c>
      <c r="AV927" s="170">
        <v>97.744420000000005</v>
      </c>
      <c r="AW927" s="170">
        <v>98.531279999999995</v>
      </c>
      <c r="AX927" s="170">
        <v>99.795779999999993</v>
      </c>
      <c r="AY927" s="170">
        <v>99.627080000000007</v>
      </c>
      <c r="AZ927" s="170">
        <v>99.808710000000005</v>
      </c>
      <c r="BB927" s="170">
        <v>99.865170000000006</v>
      </c>
      <c r="BE927" s="170">
        <v>99.641649999999998</v>
      </c>
      <c r="BF927" s="170">
        <v>99.626410000000007</v>
      </c>
      <c r="BG927" s="170">
        <v>99.438959999999994</v>
      </c>
    </row>
    <row r="928" spans="1:59" x14ac:dyDescent="0.3">
      <c r="A928" s="170" t="s">
        <v>286</v>
      </c>
      <c r="B928" s="170" t="s">
        <v>287</v>
      </c>
      <c r="C928" s="170" t="s">
        <v>2134</v>
      </c>
      <c r="D928" s="170" t="s">
        <v>2135</v>
      </c>
      <c r="AU928" s="170">
        <v>97.560980000000001</v>
      </c>
      <c r="AV928" s="170">
        <v>97.510369999999995</v>
      </c>
      <c r="AW928" s="170">
        <v>98.095240000000004</v>
      </c>
      <c r="AX928" s="170">
        <v>100</v>
      </c>
      <c r="AY928" s="170">
        <v>100</v>
      </c>
      <c r="AZ928" s="170">
        <v>100</v>
      </c>
      <c r="BB928" s="170">
        <v>100</v>
      </c>
      <c r="BE928" s="170">
        <v>100</v>
      </c>
      <c r="BF928" s="170">
        <v>100</v>
      </c>
      <c r="BG928" s="170">
        <v>99.029129999999995</v>
      </c>
    </row>
    <row r="929" spans="1:59" x14ac:dyDescent="0.3">
      <c r="A929" s="170" t="s">
        <v>286</v>
      </c>
      <c r="B929" s="170" t="s">
        <v>287</v>
      </c>
      <c r="C929" s="170" t="s">
        <v>2136</v>
      </c>
      <c r="D929" s="170" t="s">
        <v>2137</v>
      </c>
      <c r="AU929" s="170">
        <v>97.903779999999998</v>
      </c>
      <c r="AV929" s="170">
        <v>97.742360000000005</v>
      </c>
      <c r="AW929" s="170">
        <v>98.527780000000007</v>
      </c>
      <c r="AX929" s="170">
        <v>99.797219999999996</v>
      </c>
      <c r="AY929" s="170">
        <v>99.62961</v>
      </c>
      <c r="AZ929" s="170">
        <v>99.810069999999996</v>
      </c>
      <c r="BA929" s="170">
        <v>99.771550000000005</v>
      </c>
      <c r="BB929" s="170">
        <v>99.866200000000006</v>
      </c>
      <c r="BC929" s="170">
        <v>99.761579999999995</v>
      </c>
      <c r="BD929" s="170">
        <v>99.877350000000007</v>
      </c>
      <c r="BE929" s="170">
        <v>99.643990000000002</v>
      </c>
      <c r="BF929" s="170">
        <v>99.628510000000006</v>
      </c>
      <c r="BG929" s="170">
        <v>99.437070000000006</v>
      </c>
    </row>
    <row r="930" spans="1:59" x14ac:dyDescent="0.3">
      <c r="A930" s="170" t="s">
        <v>286</v>
      </c>
      <c r="B930" s="170" t="s">
        <v>287</v>
      </c>
      <c r="C930" s="170" t="s">
        <v>2138</v>
      </c>
      <c r="D930" s="170" t="s">
        <v>2139</v>
      </c>
      <c r="AK930" s="170">
        <v>30300</v>
      </c>
      <c r="AL930" s="170">
        <v>31600</v>
      </c>
      <c r="AM930" s="170">
        <v>32400</v>
      </c>
      <c r="AN930" s="170">
        <v>32200</v>
      </c>
      <c r="AQ930" s="170">
        <v>31900</v>
      </c>
      <c r="AR930" s="170">
        <v>32360</v>
      </c>
      <c r="AS930" s="170">
        <v>32940</v>
      </c>
      <c r="AT930" s="170">
        <v>32166</v>
      </c>
      <c r="AU930" s="170">
        <v>30722</v>
      </c>
      <c r="AV930" s="170">
        <v>27418</v>
      </c>
      <c r="AW930" s="170">
        <v>26151</v>
      </c>
      <c r="AX930" s="170">
        <v>23671</v>
      </c>
      <c r="AY930" s="170">
        <v>22949</v>
      </c>
      <c r="AZ930" s="170">
        <v>22640</v>
      </c>
      <c r="BA930" s="170">
        <v>23638</v>
      </c>
      <c r="BB930" s="170">
        <v>23916</v>
      </c>
      <c r="BC930" s="170">
        <v>23907</v>
      </c>
      <c r="BD930" s="170">
        <v>23644</v>
      </c>
      <c r="BE930" s="170">
        <v>23595</v>
      </c>
      <c r="BF930" s="170">
        <v>23150</v>
      </c>
      <c r="BG930" s="170">
        <v>22383</v>
      </c>
    </row>
    <row r="931" spans="1:59" x14ac:dyDescent="0.3">
      <c r="A931" s="170" t="s">
        <v>286</v>
      </c>
      <c r="B931" s="170" t="s">
        <v>287</v>
      </c>
      <c r="C931" s="170" t="s">
        <v>2140</v>
      </c>
      <c r="D931" s="170" t="s">
        <v>2141</v>
      </c>
      <c r="AQ931" s="170">
        <v>99.059560000000005</v>
      </c>
      <c r="AR931" s="170">
        <v>99.032759999999996</v>
      </c>
      <c r="AS931" s="170">
        <v>99.09836</v>
      </c>
      <c r="AT931" s="170">
        <v>99.182370000000006</v>
      </c>
      <c r="AU931" s="170">
        <v>99.199269999999999</v>
      </c>
      <c r="AV931" s="170">
        <v>99.121020000000001</v>
      </c>
      <c r="AW931" s="170">
        <v>99.196969999999993</v>
      </c>
      <c r="AX931" s="170">
        <v>99.294499999999999</v>
      </c>
      <c r="AY931" s="170">
        <v>99.320229999999995</v>
      </c>
      <c r="AZ931" s="170">
        <v>99.288870000000003</v>
      </c>
      <c r="BA931" s="170">
        <v>99.272360000000006</v>
      </c>
      <c r="BB931" s="170">
        <v>99.239000000000004</v>
      </c>
      <c r="BC931" s="170">
        <v>99.314009999999996</v>
      </c>
      <c r="BD931" s="170">
        <v>99.209100000000007</v>
      </c>
      <c r="BE931" s="170">
        <v>99.347319999999996</v>
      </c>
      <c r="BF931" s="170">
        <v>99.43844</v>
      </c>
      <c r="BG931" s="170">
        <v>99.539829999999995</v>
      </c>
    </row>
    <row r="932" spans="1:59" x14ac:dyDescent="0.3">
      <c r="A932" s="170" t="s">
        <v>286</v>
      </c>
      <c r="B932" s="170" t="s">
        <v>287</v>
      </c>
      <c r="C932" s="170" t="s">
        <v>2142</v>
      </c>
      <c r="D932" s="170" t="s">
        <v>2143</v>
      </c>
      <c r="AN932" s="170">
        <v>87.832509999999999</v>
      </c>
      <c r="AT932" s="170">
        <v>96.540139999999994</v>
      </c>
      <c r="AU932" s="170">
        <v>93.530529999999999</v>
      </c>
      <c r="AV932" s="170">
        <v>93.651979999999995</v>
      </c>
      <c r="AW932" s="170">
        <v>92.127020000000002</v>
      </c>
      <c r="AX932" s="170">
        <v>90.156769999999995</v>
      </c>
      <c r="AY932" s="170">
        <v>90.174239999999998</v>
      </c>
      <c r="AZ932" s="170">
        <v>90.031459999999996</v>
      </c>
      <c r="BB932" s="170">
        <v>91.95505</v>
      </c>
      <c r="BC932" s="170">
        <v>91.402460000000005</v>
      </c>
      <c r="BD932" s="170">
        <v>91.018069999999994</v>
      </c>
      <c r="BE932" s="170">
        <v>94.180670000000006</v>
      </c>
      <c r="BF932" s="170">
        <v>93.142110000000002</v>
      </c>
      <c r="BG932" s="170">
        <v>94.061210000000003</v>
      </c>
    </row>
    <row r="933" spans="1:59" x14ac:dyDescent="0.3">
      <c r="A933" s="170" t="s">
        <v>286</v>
      </c>
      <c r="B933" s="170" t="s">
        <v>287</v>
      </c>
      <c r="C933" s="170" t="s">
        <v>2144</v>
      </c>
      <c r="D933" s="170" t="s">
        <v>2145</v>
      </c>
      <c r="AN933" s="170">
        <v>85.973550000000003</v>
      </c>
      <c r="BB933" s="170">
        <v>91.654399999999995</v>
      </c>
      <c r="BC933" s="170">
        <v>91.320890000000006</v>
      </c>
      <c r="BD933" s="170">
        <v>90.971369999999993</v>
      </c>
      <c r="BE933" s="170">
        <v>94.212289999999996</v>
      </c>
      <c r="BF933" s="170">
        <v>93.996340000000004</v>
      </c>
      <c r="BG933" s="170">
        <v>94.146420000000006</v>
      </c>
    </row>
    <row r="934" spans="1:59" x14ac:dyDescent="0.3">
      <c r="A934" s="170" t="s">
        <v>286</v>
      </c>
      <c r="B934" s="170" t="s">
        <v>287</v>
      </c>
      <c r="C934" s="170" t="s">
        <v>2146</v>
      </c>
      <c r="D934" s="170" t="s">
        <v>2147</v>
      </c>
      <c r="AN934" s="170">
        <v>89.621530000000007</v>
      </c>
      <c r="BB934" s="170">
        <v>92.239930000000001</v>
      </c>
      <c r="BC934" s="170">
        <v>91.479759999999999</v>
      </c>
      <c r="BD934" s="170">
        <v>91.062330000000003</v>
      </c>
      <c r="BE934" s="170">
        <v>94.150689999999997</v>
      </c>
      <c r="BF934" s="170">
        <v>92.332009999999997</v>
      </c>
      <c r="BG934" s="170">
        <v>93.980429999999998</v>
      </c>
    </row>
    <row r="935" spans="1:59" x14ac:dyDescent="0.3">
      <c r="A935" s="170" t="s">
        <v>286</v>
      </c>
      <c r="B935" s="170" t="s">
        <v>287</v>
      </c>
      <c r="C935" s="170" t="s">
        <v>2148</v>
      </c>
      <c r="D935" s="170" t="s">
        <v>2149</v>
      </c>
      <c r="AN935" s="170">
        <v>79101</v>
      </c>
      <c r="AT935" s="170">
        <v>17036</v>
      </c>
      <c r="AU935" s="170">
        <v>29813</v>
      </c>
      <c r="AV935" s="170">
        <v>27481</v>
      </c>
      <c r="AW935" s="170">
        <v>32236</v>
      </c>
      <c r="AX935" s="170">
        <v>38399</v>
      </c>
      <c r="AY935" s="170">
        <v>36707</v>
      </c>
      <c r="AZ935" s="170">
        <v>35698</v>
      </c>
      <c r="BB935" s="170">
        <v>27724</v>
      </c>
      <c r="BC935" s="170">
        <v>29736</v>
      </c>
      <c r="BD935" s="170">
        <v>31397</v>
      </c>
      <c r="BE935" s="170">
        <v>20683</v>
      </c>
      <c r="BF935" s="170">
        <v>24937</v>
      </c>
      <c r="BG935" s="170">
        <v>22130</v>
      </c>
    </row>
    <row r="936" spans="1:59" x14ac:dyDescent="0.3">
      <c r="A936" s="170" t="s">
        <v>286</v>
      </c>
      <c r="B936" s="170" t="s">
        <v>287</v>
      </c>
      <c r="C936" s="170" t="s">
        <v>2150</v>
      </c>
      <c r="D936" s="170" t="s">
        <v>2151</v>
      </c>
      <c r="AN936" s="170">
        <v>44719</v>
      </c>
      <c r="BB936" s="170">
        <v>13993</v>
      </c>
      <c r="BC936" s="170">
        <v>14605</v>
      </c>
      <c r="BD936" s="170">
        <v>15355</v>
      </c>
      <c r="BE936" s="170">
        <v>10011</v>
      </c>
      <c r="BF936" s="170">
        <v>10626</v>
      </c>
      <c r="BG936" s="170">
        <v>10616</v>
      </c>
    </row>
    <row r="937" spans="1:59" x14ac:dyDescent="0.3">
      <c r="A937" s="170" t="s">
        <v>286</v>
      </c>
      <c r="B937" s="170" t="s">
        <v>287</v>
      </c>
      <c r="C937" s="170" t="s">
        <v>2152</v>
      </c>
      <c r="D937" s="170" t="s">
        <v>2153</v>
      </c>
      <c r="AN937" s="170">
        <v>14.026450000000001</v>
      </c>
      <c r="BB937" s="170">
        <v>8.3455999999999992</v>
      </c>
      <c r="BC937" s="170">
        <v>8.6791099999999997</v>
      </c>
      <c r="BD937" s="170">
        <v>9.0286299999999997</v>
      </c>
      <c r="BE937" s="170">
        <v>5.7877099999999997</v>
      </c>
      <c r="BF937" s="170">
        <v>6.00366</v>
      </c>
      <c r="BG937" s="170">
        <v>5.85358</v>
      </c>
    </row>
    <row r="938" spans="1:59" x14ac:dyDescent="0.3">
      <c r="A938" s="170" t="s">
        <v>286</v>
      </c>
      <c r="B938" s="170" t="s">
        <v>287</v>
      </c>
      <c r="C938" s="170" t="s">
        <v>2154</v>
      </c>
      <c r="D938" s="170" t="s">
        <v>2155</v>
      </c>
      <c r="AN938" s="170">
        <v>34382</v>
      </c>
      <c r="BB938" s="170">
        <v>13732</v>
      </c>
      <c r="BC938" s="170">
        <v>15130</v>
      </c>
      <c r="BD938" s="170">
        <v>16043</v>
      </c>
      <c r="BE938" s="170">
        <v>10672</v>
      </c>
      <c r="BF938" s="170">
        <v>14311</v>
      </c>
      <c r="BG938" s="170">
        <v>11514</v>
      </c>
    </row>
    <row r="939" spans="1:59" x14ac:dyDescent="0.3">
      <c r="A939" s="170" t="s">
        <v>286</v>
      </c>
      <c r="B939" s="170" t="s">
        <v>287</v>
      </c>
      <c r="C939" s="170" t="s">
        <v>2156</v>
      </c>
      <c r="D939" s="170" t="s">
        <v>2157</v>
      </c>
      <c r="AN939" s="170">
        <v>10.37847</v>
      </c>
      <c r="BB939" s="170">
        <v>7.7600699999999998</v>
      </c>
      <c r="BC939" s="170">
        <v>8.5202399999999994</v>
      </c>
      <c r="BD939" s="170">
        <v>8.9376700000000007</v>
      </c>
      <c r="BE939" s="170">
        <v>5.84931</v>
      </c>
      <c r="BF939" s="170">
        <v>7.6679899999999996</v>
      </c>
      <c r="BG939" s="170">
        <v>6.0195699999999999</v>
      </c>
    </row>
    <row r="940" spans="1:59" x14ac:dyDescent="0.3">
      <c r="A940" s="170" t="s">
        <v>286</v>
      </c>
      <c r="B940" s="170" t="s">
        <v>287</v>
      </c>
      <c r="C940" s="170" t="s">
        <v>2158</v>
      </c>
      <c r="D940" s="170" t="s">
        <v>2159</v>
      </c>
      <c r="AN940" s="170">
        <v>12.167490000000001</v>
      </c>
      <c r="AT940" s="170">
        <v>3.4598599999999999</v>
      </c>
      <c r="AU940" s="170">
        <v>6.4694700000000003</v>
      </c>
      <c r="AV940" s="170">
        <v>6.34802</v>
      </c>
      <c r="AW940" s="170">
        <v>7.8729800000000001</v>
      </c>
      <c r="AX940" s="170">
        <v>9.8432300000000001</v>
      </c>
      <c r="AY940" s="170">
        <v>9.8257600000000007</v>
      </c>
      <c r="AZ940" s="170">
        <v>9.9685400000000008</v>
      </c>
      <c r="BB940" s="170">
        <v>8.04495</v>
      </c>
      <c r="BC940" s="170">
        <v>8.5975400000000004</v>
      </c>
      <c r="BD940" s="170">
        <v>8.9819300000000002</v>
      </c>
      <c r="BE940" s="170">
        <v>5.8193299999999999</v>
      </c>
      <c r="BF940" s="170">
        <v>6.8578900000000003</v>
      </c>
      <c r="BG940" s="170">
        <v>5.93879</v>
      </c>
    </row>
    <row r="941" spans="1:59" x14ac:dyDescent="0.3">
      <c r="A941" s="170" t="s">
        <v>286</v>
      </c>
      <c r="B941" s="170" t="s">
        <v>287</v>
      </c>
      <c r="C941" s="170" t="s">
        <v>2160</v>
      </c>
      <c r="D941" s="170" t="s">
        <v>2161</v>
      </c>
      <c r="O941" s="170">
        <v>12</v>
      </c>
      <c r="P941" s="170">
        <v>12</v>
      </c>
      <c r="Q941" s="170">
        <v>12</v>
      </c>
      <c r="R941" s="170">
        <v>12</v>
      </c>
      <c r="S941" s="170">
        <v>12</v>
      </c>
      <c r="T941" s="170">
        <v>12</v>
      </c>
      <c r="U941" s="170">
        <v>12</v>
      </c>
      <c r="V941" s="170">
        <v>12</v>
      </c>
      <c r="W941" s="170">
        <v>12</v>
      </c>
      <c r="X941" s="170">
        <v>12</v>
      </c>
      <c r="Y941" s="170">
        <v>12</v>
      </c>
      <c r="Z941" s="170">
        <v>12</v>
      </c>
      <c r="AA941" s="170">
        <v>12</v>
      </c>
      <c r="AB941" s="170">
        <v>12</v>
      </c>
      <c r="AC941" s="170">
        <v>12</v>
      </c>
      <c r="AD941" s="170">
        <v>12</v>
      </c>
      <c r="AE941" s="170">
        <v>12</v>
      </c>
      <c r="AF941" s="170">
        <v>12</v>
      </c>
      <c r="AG941" s="170">
        <v>12</v>
      </c>
      <c r="AH941" s="170">
        <v>12</v>
      </c>
      <c r="AI941" s="170">
        <v>12</v>
      </c>
      <c r="AJ941" s="170">
        <v>10</v>
      </c>
      <c r="AK941" s="170">
        <v>10</v>
      </c>
      <c r="AL941" s="170">
        <v>10</v>
      </c>
      <c r="AM941" s="170">
        <v>10</v>
      </c>
      <c r="AN941" s="170">
        <v>10</v>
      </c>
      <c r="AO941" s="170">
        <v>10</v>
      </c>
      <c r="AP941" s="170">
        <v>10</v>
      </c>
      <c r="AQ941" s="170">
        <v>10</v>
      </c>
      <c r="AR941" s="170">
        <v>10</v>
      </c>
      <c r="AS941" s="170">
        <v>10</v>
      </c>
      <c r="AT941" s="170">
        <v>10</v>
      </c>
      <c r="AU941" s="170">
        <v>10</v>
      </c>
      <c r="AV941" s="170">
        <v>10</v>
      </c>
      <c r="AW941" s="170">
        <v>10</v>
      </c>
      <c r="AX941" s="170">
        <v>10</v>
      </c>
      <c r="AY941" s="170">
        <v>10</v>
      </c>
      <c r="AZ941" s="170">
        <v>10</v>
      </c>
      <c r="BA941" s="170">
        <v>10</v>
      </c>
      <c r="BB941" s="170">
        <v>10</v>
      </c>
      <c r="BC941" s="170">
        <v>10</v>
      </c>
      <c r="BD941" s="170">
        <v>10</v>
      </c>
      <c r="BE941" s="170">
        <v>10</v>
      </c>
      <c r="BF941" s="170">
        <v>10</v>
      </c>
      <c r="BG941" s="170">
        <v>10</v>
      </c>
    </row>
    <row r="942" spans="1:59" x14ac:dyDescent="0.3">
      <c r="A942" s="170" t="s">
        <v>286</v>
      </c>
      <c r="B942" s="170" t="s">
        <v>287</v>
      </c>
      <c r="C942" s="170" t="s">
        <v>2162</v>
      </c>
      <c r="D942" s="170" t="s">
        <v>2163</v>
      </c>
      <c r="AL942" s="170">
        <v>93.140240000000006</v>
      </c>
      <c r="AM942" s="170">
        <v>93.370810000000006</v>
      </c>
      <c r="AN942" s="170">
        <v>81.796099999999996</v>
      </c>
      <c r="AO942" s="170">
        <v>93.891900000000007</v>
      </c>
      <c r="AP942" s="170">
        <v>89.540189999999996</v>
      </c>
      <c r="AR942" s="170">
        <v>97.896090000000001</v>
      </c>
      <c r="AS942" s="170">
        <v>95.897080000000003</v>
      </c>
      <c r="AT942" s="170">
        <v>98.826920000000001</v>
      </c>
      <c r="AU942" s="170">
        <v>99.019220000000004</v>
      </c>
      <c r="AV942" s="170">
        <v>100.6049</v>
      </c>
      <c r="AW942" s="170">
        <v>104.2221</v>
      </c>
      <c r="AX942" s="170">
        <v>107.86207</v>
      </c>
      <c r="AY942" s="170">
        <v>113.37876</v>
      </c>
      <c r="AZ942" s="170">
        <v>137.65382</v>
      </c>
      <c r="BA942" s="170">
        <v>102.80016999999999</v>
      </c>
      <c r="BB942" s="170">
        <v>206.31073000000001</v>
      </c>
      <c r="BD942" s="170">
        <v>95.402249999999995</v>
      </c>
      <c r="BE942" s="170">
        <v>97.570700000000002</v>
      </c>
      <c r="BF942" s="170">
        <v>102.39507999999999</v>
      </c>
      <c r="BG942" s="170">
        <v>109.82079</v>
      </c>
    </row>
    <row r="943" spans="1:59" x14ac:dyDescent="0.3">
      <c r="A943" s="170" t="s">
        <v>286</v>
      </c>
      <c r="B943" s="170" t="s">
        <v>287</v>
      </c>
      <c r="C943" s="170" t="s">
        <v>2164</v>
      </c>
      <c r="D943" s="170" t="s">
        <v>2165</v>
      </c>
      <c r="AL943" s="170">
        <v>90.034229999999994</v>
      </c>
      <c r="AM943" s="170">
        <v>90.647220000000004</v>
      </c>
      <c r="AN943" s="170">
        <v>82.346890000000002</v>
      </c>
      <c r="AO943" s="170">
        <v>91.359830000000002</v>
      </c>
      <c r="AP943" s="170">
        <v>89.833640000000003</v>
      </c>
      <c r="AR943" s="170">
        <v>98.099360000000004</v>
      </c>
      <c r="AS943" s="170">
        <v>94.833250000000007</v>
      </c>
      <c r="AT943" s="170">
        <v>98.149370000000005</v>
      </c>
      <c r="AU943" s="170">
        <v>99.037739999999999</v>
      </c>
      <c r="AV943" s="170">
        <v>102.18998999999999</v>
      </c>
      <c r="AW943" s="170">
        <v>108.42178</v>
      </c>
      <c r="AX943" s="170">
        <v>112.69053</v>
      </c>
      <c r="AY943" s="170">
        <v>117.31657</v>
      </c>
      <c r="AZ943" s="170">
        <v>143.17161999999999</v>
      </c>
      <c r="BA943" s="170">
        <v>103.43714</v>
      </c>
      <c r="BB943" s="170">
        <v>206.8811</v>
      </c>
      <c r="BD943" s="170">
        <v>96.922449999999998</v>
      </c>
      <c r="BE943" s="170">
        <v>97.697730000000007</v>
      </c>
      <c r="BF943" s="170">
        <v>102.79414</v>
      </c>
      <c r="BG943" s="170">
        <v>109.29331999999999</v>
      </c>
    </row>
    <row r="944" spans="1:59" x14ac:dyDescent="0.3">
      <c r="A944" s="170" t="s">
        <v>286</v>
      </c>
      <c r="B944" s="170" t="s">
        <v>287</v>
      </c>
      <c r="C944" s="170" t="s">
        <v>2166</v>
      </c>
      <c r="D944" s="170" t="s">
        <v>2167</v>
      </c>
      <c r="P944" s="170">
        <v>97.156360000000006</v>
      </c>
      <c r="Q944" s="170">
        <v>96.078689999999995</v>
      </c>
      <c r="R944" s="170">
        <v>99.136150000000001</v>
      </c>
      <c r="S944" s="170">
        <v>103.00225</v>
      </c>
      <c r="T944" s="170">
        <v>100.45081999999999</v>
      </c>
      <c r="U944" s="170">
        <v>102.66519</v>
      </c>
      <c r="V944" s="170">
        <v>97.451440000000005</v>
      </c>
      <c r="W944" s="170">
        <v>96.821659999999994</v>
      </c>
      <c r="X944" s="170">
        <v>96.299670000000006</v>
      </c>
      <c r="Y944" s="170">
        <v>95.441969999999998</v>
      </c>
      <c r="Z944" s="170">
        <v>97.986159999999998</v>
      </c>
      <c r="AA944" s="170">
        <v>97.715919999999997</v>
      </c>
      <c r="AB944" s="170">
        <v>97.975129999999993</v>
      </c>
      <c r="AC944" s="170">
        <v>97.359390000000005</v>
      </c>
      <c r="AD944" s="170">
        <v>98.026939999999996</v>
      </c>
      <c r="AE944" s="170">
        <v>98.828999999999994</v>
      </c>
      <c r="AG944" s="170">
        <v>97.722530000000006</v>
      </c>
      <c r="AH944" s="170">
        <v>97.126199999999997</v>
      </c>
      <c r="AI944" s="170">
        <v>95.203069999999997</v>
      </c>
      <c r="AJ944" s="170">
        <v>93.679540000000003</v>
      </c>
      <c r="AK944" s="170">
        <v>93.452169999999995</v>
      </c>
      <c r="AL944" s="170">
        <v>91.567840000000004</v>
      </c>
      <c r="AM944" s="170">
        <v>91.993799999999993</v>
      </c>
      <c r="AN944" s="170">
        <v>82.074280000000002</v>
      </c>
      <c r="AO944" s="170">
        <v>92.613770000000002</v>
      </c>
      <c r="AP944" s="170">
        <v>89.688609999999997</v>
      </c>
      <c r="AR944" s="170">
        <v>97.999499999999998</v>
      </c>
      <c r="AS944" s="170">
        <v>95.354039999999998</v>
      </c>
      <c r="AT944" s="170">
        <v>98.480189999999993</v>
      </c>
      <c r="AU944" s="170">
        <v>99.028720000000007</v>
      </c>
      <c r="AV944" s="170">
        <v>101.41886</v>
      </c>
      <c r="AW944" s="170">
        <v>106.38038</v>
      </c>
      <c r="AX944" s="170">
        <v>110.34405</v>
      </c>
      <c r="AY944" s="170">
        <v>115.40344</v>
      </c>
      <c r="AZ944" s="170">
        <v>140.49080000000001</v>
      </c>
      <c r="BA944" s="170">
        <v>103.12775000000001</v>
      </c>
      <c r="BB944" s="170">
        <v>206.60418999999999</v>
      </c>
      <c r="BC944" s="170">
        <v>96.515879999999996</v>
      </c>
      <c r="BD944" s="170">
        <v>96.184629999999999</v>
      </c>
      <c r="BE944" s="170">
        <v>97.636030000000005</v>
      </c>
      <c r="BF944" s="170">
        <v>102.60037</v>
      </c>
      <c r="BG944" s="170">
        <v>109.54938</v>
      </c>
    </row>
    <row r="945" spans="1:59" x14ac:dyDescent="0.3">
      <c r="A945" s="170" t="s">
        <v>286</v>
      </c>
      <c r="B945" s="170" t="s">
        <v>287</v>
      </c>
      <c r="C945" s="170" t="s">
        <v>2168</v>
      </c>
      <c r="D945" s="170" t="s">
        <v>2169</v>
      </c>
      <c r="O945" s="170">
        <v>5</v>
      </c>
      <c r="P945" s="170">
        <v>5</v>
      </c>
      <c r="Q945" s="170">
        <v>5</v>
      </c>
      <c r="R945" s="170">
        <v>5</v>
      </c>
      <c r="S945" s="170">
        <v>5</v>
      </c>
      <c r="T945" s="170">
        <v>5</v>
      </c>
      <c r="U945" s="170">
        <v>5</v>
      </c>
      <c r="V945" s="170">
        <v>5</v>
      </c>
      <c r="W945" s="170">
        <v>5</v>
      </c>
      <c r="X945" s="170">
        <v>5</v>
      </c>
      <c r="Y945" s="170">
        <v>5</v>
      </c>
      <c r="Z945" s="170">
        <v>5</v>
      </c>
      <c r="AA945" s="170">
        <v>5</v>
      </c>
      <c r="AB945" s="170">
        <v>5</v>
      </c>
      <c r="AC945" s="170">
        <v>5</v>
      </c>
      <c r="AD945" s="170">
        <v>5</v>
      </c>
      <c r="AE945" s="170">
        <v>5</v>
      </c>
      <c r="AF945" s="170">
        <v>5</v>
      </c>
      <c r="AG945" s="170">
        <v>5</v>
      </c>
      <c r="AH945" s="170">
        <v>5</v>
      </c>
      <c r="AI945" s="170">
        <v>5</v>
      </c>
      <c r="AJ945" s="170">
        <v>7</v>
      </c>
      <c r="AK945" s="170">
        <v>7</v>
      </c>
      <c r="AL945" s="170">
        <v>7</v>
      </c>
      <c r="AM945" s="170">
        <v>7</v>
      </c>
      <c r="AN945" s="170">
        <v>7</v>
      </c>
      <c r="AO945" s="170">
        <v>7</v>
      </c>
      <c r="AP945" s="170">
        <v>7</v>
      </c>
      <c r="AQ945" s="170">
        <v>7</v>
      </c>
      <c r="AR945" s="170">
        <v>7</v>
      </c>
      <c r="AS945" s="170">
        <v>7</v>
      </c>
      <c r="AT945" s="170">
        <v>7</v>
      </c>
      <c r="AU945" s="170">
        <v>7</v>
      </c>
      <c r="AV945" s="170">
        <v>7</v>
      </c>
      <c r="AW945" s="170">
        <v>7</v>
      </c>
      <c r="AX945" s="170">
        <v>7</v>
      </c>
      <c r="AY945" s="170">
        <v>7</v>
      </c>
      <c r="AZ945" s="170">
        <v>7</v>
      </c>
      <c r="BA945" s="170">
        <v>7</v>
      </c>
      <c r="BB945" s="170">
        <v>7</v>
      </c>
      <c r="BC945" s="170">
        <v>7</v>
      </c>
      <c r="BD945" s="170">
        <v>7</v>
      </c>
      <c r="BE945" s="170">
        <v>7</v>
      </c>
      <c r="BF945" s="170">
        <v>7</v>
      </c>
      <c r="BG945" s="170">
        <v>7</v>
      </c>
    </row>
    <row r="946" spans="1:59" x14ac:dyDescent="0.3">
      <c r="A946" s="170" t="s">
        <v>286</v>
      </c>
      <c r="B946" s="170" t="s">
        <v>287</v>
      </c>
      <c r="C946" s="170" t="s">
        <v>2170</v>
      </c>
      <c r="D946" s="170" t="s">
        <v>2171</v>
      </c>
      <c r="P946" s="170">
        <v>809800</v>
      </c>
      <c r="Q946" s="170">
        <v>844640</v>
      </c>
      <c r="R946" s="170">
        <v>871880</v>
      </c>
      <c r="S946" s="170">
        <v>892797</v>
      </c>
      <c r="T946" s="170">
        <v>889777</v>
      </c>
      <c r="U946" s="170">
        <v>879169</v>
      </c>
      <c r="V946" s="170">
        <v>858677</v>
      </c>
      <c r="W946" s="170">
        <v>833331</v>
      </c>
      <c r="X946" s="170">
        <v>808000</v>
      </c>
      <c r="Y946" s="170">
        <v>783900</v>
      </c>
      <c r="Z946" s="170">
        <v>756500</v>
      </c>
      <c r="AA946" s="170">
        <v>733900</v>
      </c>
      <c r="AB946" s="170">
        <v>720800</v>
      </c>
      <c r="AC946" s="170">
        <v>713700</v>
      </c>
      <c r="AD946" s="170">
        <v>713100</v>
      </c>
      <c r="AE946" s="170">
        <v>716200</v>
      </c>
      <c r="AF946" s="170">
        <v>720300</v>
      </c>
      <c r="AG946" s="170">
        <v>720700</v>
      </c>
      <c r="AH946" s="170">
        <v>720400</v>
      </c>
      <c r="AI946" s="170">
        <v>711700</v>
      </c>
      <c r="AJ946" s="170">
        <v>968200</v>
      </c>
      <c r="AK946" s="170">
        <v>968200</v>
      </c>
      <c r="AL946" s="170">
        <v>970300</v>
      </c>
      <c r="AM946" s="170">
        <v>993900</v>
      </c>
      <c r="AN946" s="170">
        <v>1024600</v>
      </c>
      <c r="AO946" s="170">
        <v>1055200</v>
      </c>
      <c r="AP946" s="170">
        <v>1064700</v>
      </c>
      <c r="BA946" s="170">
        <v>880231</v>
      </c>
      <c r="BB946" s="170">
        <v>822899</v>
      </c>
      <c r="BC946" s="170">
        <v>762616</v>
      </c>
      <c r="BD946" s="170">
        <v>722508</v>
      </c>
      <c r="BE946" s="170">
        <v>693047</v>
      </c>
      <c r="BF946" s="170">
        <v>660837</v>
      </c>
      <c r="BG946" s="170">
        <v>648541</v>
      </c>
    </row>
    <row r="947" spans="1:59" x14ac:dyDescent="0.3">
      <c r="A947" s="170" t="s">
        <v>286</v>
      </c>
      <c r="B947" s="170" t="s">
        <v>287</v>
      </c>
      <c r="C947" s="170" t="s">
        <v>2172</v>
      </c>
      <c r="D947" s="170" t="s">
        <v>2173</v>
      </c>
      <c r="P947" s="170">
        <v>49.67597</v>
      </c>
      <c r="Q947" s="170">
        <v>48.391620000000003</v>
      </c>
      <c r="R947" s="170">
        <v>47.620539999999998</v>
      </c>
      <c r="S947" s="170">
        <v>47.233809999999998</v>
      </c>
      <c r="T947" s="170">
        <v>48.12003</v>
      </c>
      <c r="U947" s="170">
        <v>50.345269999999999</v>
      </c>
      <c r="V947" s="170">
        <v>50.165430000000001</v>
      </c>
      <c r="W947" s="170">
        <v>50.268259999999998</v>
      </c>
      <c r="X947" s="170">
        <v>50.376240000000003</v>
      </c>
      <c r="Y947" s="170">
        <v>50.153080000000003</v>
      </c>
      <c r="AF947" s="170">
        <v>50.372070000000001</v>
      </c>
      <c r="AG947" s="170">
        <v>50.388509999999997</v>
      </c>
      <c r="AH947" s="170">
        <v>50.388669999999998</v>
      </c>
      <c r="AI947" s="170">
        <v>50.415909999999997</v>
      </c>
      <c r="AQ947" s="170">
        <v>50.241399999999999</v>
      </c>
      <c r="BA947" s="170">
        <v>47.82188</v>
      </c>
      <c r="BB947" s="170">
        <v>47.791409999999999</v>
      </c>
      <c r="BC947" s="170">
        <v>47.754049999999999</v>
      </c>
      <c r="BD947" s="170">
        <v>47.73359</v>
      </c>
      <c r="BE947" s="170">
        <v>47.71105</v>
      </c>
      <c r="BF947" s="170">
        <v>48.010330000000003</v>
      </c>
      <c r="BG947" s="170">
        <v>48.175370000000001</v>
      </c>
    </row>
    <row r="948" spans="1:59" x14ac:dyDescent="0.3">
      <c r="A948" s="170" t="s">
        <v>286</v>
      </c>
      <c r="B948" s="170" t="s">
        <v>287</v>
      </c>
      <c r="C948" s="170" t="s">
        <v>2174</v>
      </c>
      <c r="D948" s="170" t="s">
        <v>2175</v>
      </c>
      <c r="P948" s="170">
        <v>758900</v>
      </c>
      <c r="Q948" s="170">
        <v>787400</v>
      </c>
      <c r="R948" s="170">
        <v>808300</v>
      </c>
      <c r="S948" s="170">
        <v>822877</v>
      </c>
      <c r="T948" s="170">
        <v>813517</v>
      </c>
      <c r="U948" s="170">
        <v>796569</v>
      </c>
      <c r="V948" s="170">
        <v>768510</v>
      </c>
      <c r="W948" s="170">
        <v>735597</v>
      </c>
      <c r="X948" s="170">
        <v>702700</v>
      </c>
      <c r="Y948" s="170">
        <v>674200</v>
      </c>
      <c r="Z948" s="170">
        <v>642000</v>
      </c>
      <c r="AA948" s="170">
        <v>615300</v>
      </c>
      <c r="AB948" s="170">
        <v>598700</v>
      </c>
      <c r="AC948" s="170">
        <v>590500</v>
      </c>
      <c r="AD948" s="170">
        <v>586700</v>
      </c>
      <c r="AE948" s="170">
        <v>586200</v>
      </c>
      <c r="AF948" s="170">
        <v>586400</v>
      </c>
      <c r="AG948" s="170">
        <v>585000</v>
      </c>
      <c r="AH948" s="170">
        <v>585800</v>
      </c>
      <c r="AI948" s="170">
        <v>582600</v>
      </c>
      <c r="AJ948" s="170">
        <v>843700</v>
      </c>
      <c r="AK948" s="170">
        <v>847600</v>
      </c>
      <c r="AL948" s="170">
        <v>851100</v>
      </c>
      <c r="AM948" s="170">
        <v>867500</v>
      </c>
      <c r="AN948" s="170">
        <v>902100</v>
      </c>
      <c r="AO948" s="170">
        <v>929000</v>
      </c>
      <c r="AP948" s="170">
        <v>946100</v>
      </c>
      <c r="AR948" s="170">
        <v>971888</v>
      </c>
      <c r="AS948" s="170">
        <v>995611</v>
      </c>
      <c r="AT948" s="170">
        <v>986673</v>
      </c>
      <c r="AU948" s="170">
        <v>977082</v>
      </c>
      <c r="AV948" s="170">
        <v>993016</v>
      </c>
      <c r="AW948" s="170">
        <v>965135</v>
      </c>
      <c r="AX948" s="170">
        <v>923798</v>
      </c>
      <c r="AY948" s="170">
        <v>873131</v>
      </c>
      <c r="AZ948" s="170">
        <v>817820</v>
      </c>
      <c r="BA948" s="170">
        <v>772562</v>
      </c>
      <c r="BB948" s="170">
        <v>721131</v>
      </c>
      <c r="BC948" s="170">
        <v>648875</v>
      </c>
      <c r="BD948" s="170">
        <v>608469</v>
      </c>
      <c r="BE948" s="170">
        <v>586324</v>
      </c>
      <c r="BF948" s="170">
        <v>572580</v>
      </c>
      <c r="BG948" s="170">
        <v>562517</v>
      </c>
    </row>
    <row r="949" spans="1:59" x14ac:dyDescent="0.3">
      <c r="A949" s="170" t="s">
        <v>286</v>
      </c>
      <c r="B949" s="170" t="s">
        <v>287</v>
      </c>
      <c r="C949" s="170" t="s">
        <v>2176</v>
      </c>
      <c r="D949" s="170" t="s">
        <v>2177</v>
      </c>
      <c r="P949" s="170">
        <v>49.548819999999999</v>
      </c>
      <c r="Q949" s="170">
        <v>48.159889999999997</v>
      </c>
      <c r="R949" s="170">
        <v>47.308669999999999</v>
      </c>
      <c r="S949" s="170">
        <v>46.863630000000001</v>
      </c>
      <c r="T949" s="170">
        <v>47.794330000000002</v>
      </c>
      <c r="U949" s="170">
        <v>50.215359999999997</v>
      </c>
      <c r="V949" s="170">
        <v>50.016660000000002</v>
      </c>
      <c r="W949" s="170">
        <v>50.131659999999997</v>
      </c>
      <c r="X949" s="170">
        <v>50.256149999999998</v>
      </c>
      <c r="Y949" s="170">
        <v>50</v>
      </c>
      <c r="AF949" s="170">
        <v>50</v>
      </c>
      <c r="AG949" s="170">
        <v>50</v>
      </c>
      <c r="AH949" s="170">
        <v>50</v>
      </c>
      <c r="AI949" s="170">
        <v>50</v>
      </c>
      <c r="AL949" s="170">
        <v>50.922339999999998</v>
      </c>
      <c r="AM949" s="170">
        <v>50.916429999999998</v>
      </c>
      <c r="AN949" s="170">
        <v>50.34919</v>
      </c>
      <c r="AO949" s="170">
        <v>50.053820000000002</v>
      </c>
      <c r="AP949" s="170">
        <v>49.952440000000003</v>
      </c>
      <c r="AQ949" s="170">
        <v>50.4193</v>
      </c>
      <c r="AR949" s="170">
        <v>50.264130000000002</v>
      </c>
      <c r="AS949" s="170">
        <v>49.925420000000003</v>
      </c>
      <c r="AT949" s="170">
        <v>49.930320000000002</v>
      </c>
      <c r="AU949" s="170">
        <v>49.807589999999998</v>
      </c>
      <c r="AV949" s="170">
        <v>49.631929999999997</v>
      </c>
      <c r="AW949" s="170">
        <v>49.17944</v>
      </c>
      <c r="AX949" s="170">
        <v>49.196469999999998</v>
      </c>
      <c r="AY949" s="170">
        <v>49.22148</v>
      </c>
      <c r="AZ949" s="170">
        <v>49.283580000000001</v>
      </c>
      <c r="BA949" s="170">
        <v>49.511620000000001</v>
      </c>
      <c r="BB949" s="170">
        <v>49.348039999999997</v>
      </c>
      <c r="BC949" s="170">
        <v>49.495199999999997</v>
      </c>
      <c r="BD949" s="170">
        <v>49.669089999999997</v>
      </c>
      <c r="BE949" s="170">
        <v>49.677309999999999</v>
      </c>
      <c r="BF949" s="170">
        <v>49.746760000000002</v>
      </c>
      <c r="BG949" s="170">
        <v>49.825870000000002</v>
      </c>
    </row>
    <row r="950" spans="1:59" x14ac:dyDescent="0.3">
      <c r="A950" s="170" t="s">
        <v>286</v>
      </c>
      <c r="B950" s="170" t="s">
        <v>287</v>
      </c>
      <c r="C950" s="170" t="s">
        <v>2178</v>
      </c>
      <c r="D950" s="170" t="s">
        <v>2179</v>
      </c>
      <c r="BF950" s="170">
        <v>7.7075100000000001</v>
      </c>
      <c r="BG950" s="170">
        <v>7.9703900000000001</v>
      </c>
    </row>
    <row r="951" spans="1:59" x14ac:dyDescent="0.3">
      <c r="A951" s="170" t="s">
        <v>286</v>
      </c>
      <c r="B951" s="170" t="s">
        <v>287</v>
      </c>
      <c r="C951" s="170" t="s">
        <v>2180</v>
      </c>
      <c r="D951" s="170" t="s">
        <v>2181</v>
      </c>
      <c r="Q951" s="170">
        <v>13.585760000000001</v>
      </c>
      <c r="R951" s="170">
        <v>13.88499</v>
      </c>
      <c r="S951" s="170">
        <v>14.042770000000001</v>
      </c>
      <c r="T951" s="170">
        <v>13.826499999999999</v>
      </c>
      <c r="U951" s="170">
        <v>12.53199</v>
      </c>
      <c r="V951" s="170">
        <v>13.618119999999999</v>
      </c>
      <c r="W951" s="170">
        <v>13.665419999999999</v>
      </c>
      <c r="X951" s="170">
        <v>12.02703</v>
      </c>
      <c r="Y951" s="170">
        <v>12.115729999999999</v>
      </c>
      <c r="AK951" s="170">
        <v>13.40997</v>
      </c>
      <c r="AL951" s="170">
        <v>12.90293</v>
      </c>
      <c r="AM951" s="170">
        <v>12.581009999999999</v>
      </c>
      <c r="AN951" s="170">
        <v>12.541</v>
      </c>
      <c r="BF951" s="170">
        <v>7.7380500000000003</v>
      </c>
      <c r="BG951" s="170">
        <v>8.0551100000000009</v>
      </c>
    </row>
    <row r="952" spans="1:59" x14ac:dyDescent="0.3">
      <c r="A952" s="170" t="s">
        <v>286</v>
      </c>
      <c r="B952" s="170" t="s">
        <v>287</v>
      </c>
      <c r="C952" s="170" t="s">
        <v>2182</v>
      </c>
      <c r="D952" s="170" t="s">
        <v>2183</v>
      </c>
      <c r="BF952" s="170">
        <v>7.8040099999999999</v>
      </c>
      <c r="BG952" s="170">
        <v>8.2505100000000002</v>
      </c>
    </row>
    <row r="953" spans="1:59" x14ac:dyDescent="0.3">
      <c r="A953" s="170" t="s">
        <v>286</v>
      </c>
      <c r="B953" s="170" t="s">
        <v>287</v>
      </c>
      <c r="C953" s="170" t="s">
        <v>2184</v>
      </c>
      <c r="D953" s="170" t="s">
        <v>2185</v>
      </c>
      <c r="P953" s="170">
        <v>50900</v>
      </c>
      <c r="Q953" s="170">
        <v>57240</v>
      </c>
      <c r="R953" s="170">
        <v>63580</v>
      </c>
      <c r="S953" s="170">
        <v>69920</v>
      </c>
      <c r="T953" s="170">
        <v>76260</v>
      </c>
      <c r="U953" s="170">
        <v>82600</v>
      </c>
      <c r="V953" s="170">
        <v>90167</v>
      </c>
      <c r="W953" s="170">
        <v>97734</v>
      </c>
      <c r="X953" s="170">
        <v>105300</v>
      </c>
      <c r="Y953" s="170">
        <v>109700</v>
      </c>
      <c r="Z953" s="170">
        <v>114500</v>
      </c>
      <c r="AA953" s="170">
        <v>118600</v>
      </c>
      <c r="AB953" s="170">
        <v>122100</v>
      </c>
      <c r="AC953" s="170">
        <v>123200</v>
      </c>
      <c r="AD953" s="170">
        <v>126400</v>
      </c>
      <c r="AE953" s="170">
        <v>130000</v>
      </c>
      <c r="AF953" s="170">
        <v>133900</v>
      </c>
      <c r="AG953" s="170">
        <v>135700</v>
      </c>
      <c r="AH953" s="170">
        <v>134600</v>
      </c>
      <c r="AI953" s="170">
        <v>129100</v>
      </c>
      <c r="AJ953" s="170">
        <v>124500</v>
      </c>
      <c r="AK953" s="170">
        <v>120600</v>
      </c>
      <c r="AL953" s="170">
        <v>119200</v>
      </c>
      <c r="AM953" s="170">
        <v>126400</v>
      </c>
      <c r="AN953" s="170">
        <v>122500</v>
      </c>
      <c r="AO953" s="170">
        <v>126200</v>
      </c>
      <c r="AP953" s="170">
        <v>118600</v>
      </c>
      <c r="BA953" s="170">
        <v>107669</v>
      </c>
      <c r="BB953" s="170">
        <v>101768</v>
      </c>
      <c r="BC953" s="170">
        <v>113741</v>
      </c>
      <c r="BD953" s="170">
        <v>114039</v>
      </c>
      <c r="BE953" s="170">
        <v>106723</v>
      </c>
      <c r="BF953" s="170">
        <v>88257</v>
      </c>
      <c r="BG953" s="170">
        <v>86024</v>
      </c>
    </row>
    <row r="954" spans="1:59" x14ac:dyDescent="0.3">
      <c r="A954" s="170" t="s">
        <v>286</v>
      </c>
      <c r="B954" s="170" t="s">
        <v>287</v>
      </c>
      <c r="C954" s="170" t="s">
        <v>2186</v>
      </c>
      <c r="D954" s="170" t="s">
        <v>2187</v>
      </c>
      <c r="P954" s="170">
        <v>51.571710000000003</v>
      </c>
      <c r="Q954" s="170">
        <v>51.579320000000003</v>
      </c>
      <c r="R954" s="170">
        <v>51.5854</v>
      </c>
      <c r="S954" s="170">
        <v>51.590389999999999</v>
      </c>
      <c r="T954" s="170">
        <v>51.594540000000002</v>
      </c>
      <c r="U954" s="170">
        <v>51.598059999999997</v>
      </c>
      <c r="V954" s="170">
        <v>51.433450000000001</v>
      </c>
      <c r="W954" s="170">
        <v>51.296379999999999</v>
      </c>
      <c r="X954" s="170">
        <v>51.177590000000002</v>
      </c>
      <c r="Y954" s="170">
        <v>51.093890000000002</v>
      </c>
      <c r="Z954" s="170">
        <v>51.283839999999998</v>
      </c>
      <c r="AA954" s="170">
        <v>51.450249999999997</v>
      </c>
      <c r="AB954" s="170">
        <v>51.8018</v>
      </c>
      <c r="AC954" s="170">
        <v>52.207790000000003</v>
      </c>
      <c r="AD954" s="170">
        <v>52.278480000000002</v>
      </c>
      <c r="AE954" s="170">
        <v>52.215380000000003</v>
      </c>
      <c r="AF954" s="170">
        <v>52.001489999999997</v>
      </c>
      <c r="AG954" s="170">
        <v>52.063380000000002</v>
      </c>
      <c r="AH954" s="170">
        <v>52.080240000000003</v>
      </c>
      <c r="AI954" s="170">
        <v>52.2928</v>
      </c>
      <c r="AQ954" s="170">
        <v>27.63158</v>
      </c>
      <c r="BA954" s="170">
        <v>35.697369999999999</v>
      </c>
      <c r="BB954" s="170">
        <v>36.761060000000001</v>
      </c>
      <c r="BC954" s="170">
        <v>37.821010000000001</v>
      </c>
      <c r="BD954" s="170">
        <v>37.406500000000001</v>
      </c>
      <c r="BE954" s="170">
        <v>36.908630000000002</v>
      </c>
      <c r="BF954" s="170">
        <v>36.744959999999999</v>
      </c>
      <c r="BG954" s="170">
        <v>37.38259</v>
      </c>
    </row>
    <row r="955" spans="1:59" x14ac:dyDescent="0.3">
      <c r="A955" s="170" t="s">
        <v>286</v>
      </c>
      <c r="B955" s="170" t="s">
        <v>287</v>
      </c>
      <c r="C955" s="170" t="s">
        <v>2188</v>
      </c>
      <c r="D955" s="170" t="s">
        <v>2189</v>
      </c>
      <c r="P955" s="170">
        <v>89.630709999999993</v>
      </c>
      <c r="Q955" s="170">
        <v>91.050110000000004</v>
      </c>
      <c r="R955" s="170">
        <v>92.799099999999996</v>
      </c>
      <c r="S955" s="170">
        <v>94.806640000000002</v>
      </c>
      <c r="T955" s="170">
        <v>94.947419999999994</v>
      </c>
      <c r="U955" s="170">
        <v>94.720579999999998</v>
      </c>
      <c r="V955" s="170">
        <v>94.734780000000001</v>
      </c>
      <c r="W955" s="170">
        <v>94.71123</v>
      </c>
      <c r="X955" s="170">
        <v>95.150059999999996</v>
      </c>
      <c r="Y955" s="170">
        <v>96.348020000000005</v>
      </c>
      <c r="Z955" s="170">
        <v>97.390100000000004</v>
      </c>
      <c r="AA955" s="170">
        <v>97.761439999999993</v>
      </c>
      <c r="AB955" s="170">
        <v>98.318439999999995</v>
      </c>
      <c r="AC955" s="170">
        <v>98.725030000000004</v>
      </c>
      <c r="AD955" s="170">
        <v>98.981729999999999</v>
      </c>
      <c r="AE955" s="170">
        <v>99.035780000000003</v>
      </c>
      <c r="AF955" s="170">
        <v>99.329800000000006</v>
      </c>
      <c r="AG955" s="170">
        <v>98.847219999999993</v>
      </c>
      <c r="AH955" s="170">
        <v>98.235470000000007</v>
      </c>
      <c r="AI955" s="170">
        <v>96.856020000000001</v>
      </c>
      <c r="AJ955" s="170">
        <v>93.351699999999994</v>
      </c>
      <c r="AK955" s="170">
        <v>92.537989999999994</v>
      </c>
      <c r="AL955" s="170">
        <v>91.521330000000006</v>
      </c>
      <c r="AM955" s="170">
        <v>92.259110000000007</v>
      </c>
      <c r="AN955" s="170">
        <v>93.484459999999999</v>
      </c>
      <c r="AO955" s="170">
        <v>94.779830000000004</v>
      </c>
      <c r="AP955" s="170">
        <v>94.566779999999994</v>
      </c>
      <c r="AQ955" s="170">
        <v>85.920509999999993</v>
      </c>
      <c r="BA955" s="170">
        <v>110.76379</v>
      </c>
      <c r="BB955" s="170">
        <v>109.52856</v>
      </c>
      <c r="BC955" s="170">
        <v>107.05786999999999</v>
      </c>
      <c r="BD955" s="170">
        <v>106.30808</v>
      </c>
      <c r="BE955" s="170">
        <v>107.00487</v>
      </c>
      <c r="BF955" s="170">
        <v>106.22801</v>
      </c>
      <c r="BG955" s="170">
        <v>107.0318</v>
      </c>
    </row>
    <row r="956" spans="1:59" x14ac:dyDescent="0.3">
      <c r="A956" s="170" t="s">
        <v>286</v>
      </c>
      <c r="B956" s="170" t="s">
        <v>287</v>
      </c>
      <c r="C956" s="170" t="s">
        <v>2190</v>
      </c>
      <c r="D956" s="170" t="s">
        <v>2191</v>
      </c>
      <c r="P956" s="170">
        <v>91.632329999999996</v>
      </c>
      <c r="Q956" s="170">
        <v>90.623580000000004</v>
      </c>
      <c r="R956" s="170">
        <v>90.941630000000004</v>
      </c>
      <c r="S956" s="170">
        <v>92.252330000000001</v>
      </c>
      <c r="T956" s="170">
        <v>94.232420000000005</v>
      </c>
      <c r="U956" s="170">
        <v>98.42868</v>
      </c>
      <c r="V956" s="170">
        <v>97.907780000000002</v>
      </c>
      <c r="W956" s="170">
        <v>97.946380000000005</v>
      </c>
      <c r="X956" s="170">
        <v>98.462969999999999</v>
      </c>
      <c r="Y956" s="170">
        <v>99.026730000000001</v>
      </c>
      <c r="AF956" s="170">
        <v>101.61911000000001</v>
      </c>
      <c r="AG956" s="170">
        <v>101.13993000000001</v>
      </c>
      <c r="AH956" s="170">
        <v>100.39716</v>
      </c>
      <c r="AI956" s="170">
        <v>98.906490000000005</v>
      </c>
      <c r="AQ956" s="170">
        <v>87.810479999999998</v>
      </c>
      <c r="BA956" s="170">
        <v>109.03874999999999</v>
      </c>
      <c r="BB956" s="170">
        <v>107.77197</v>
      </c>
      <c r="BC956" s="170">
        <v>105.26772</v>
      </c>
      <c r="BD956" s="170">
        <v>104.48567</v>
      </c>
      <c r="BE956" s="170">
        <v>105.07550000000001</v>
      </c>
      <c r="BF956" s="170">
        <v>104.95134</v>
      </c>
      <c r="BG956" s="170">
        <v>106.09895</v>
      </c>
    </row>
    <row r="957" spans="1:59" x14ac:dyDescent="0.3">
      <c r="A957" s="170" t="s">
        <v>286</v>
      </c>
      <c r="B957" s="170" t="s">
        <v>287</v>
      </c>
      <c r="C957" s="170" t="s">
        <v>2192</v>
      </c>
      <c r="D957" s="170" t="s">
        <v>2193</v>
      </c>
      <c r="P957" s="170">
        <v>87.738820000000004</v>
      </c>
      <c r="Q957" s="170">
        <v>91.453720000000004</v>
      </c>
      <c r="R957" s="170">
        <v>94.554900000000004</v>
      </c>
      <c r="S957" s="170">
        <v>97.216170000000005</v>
      </c>
      <c r="T957" s="170">
        <v>95.620379999999997</v>
      </c>
      <c r="U957" s="170">
        <v>91.235669999999999</v>
      </c>
      <c r="V957" s="170">
        <v>91.741860000000003</v>
      </c>
      <c r="W957" s="170">
        <v>91.651349999999994</v>
      </c>
      <c r="X957" s="170">
        <v>92.007409999999993</v>
      </c>
      <c r="Y957" s="170">
        <v>93.795230000000004</v>
      </c>
      <c r="AF957" s="170">
        <v>97.109300000000005</v>
      </c>
      <c r="AG957" s="170">
        <v>96.622600000000006</v>
      </c>
      <c r="AH957" s="170">
        <v>96.133160000000004</v>
      </c>
      <c r="AI957" s="170">
        <v>94.856530000000006</v>
      </c>
      <c r="AQ957" s="170">
        <v>84.09299</v>
      </c>
      <c r="BA957" s="170">
        <v>112.39346</v>
      </c>
      <c r="BB957" s="170">
        <v>111.18749</v>
      </c>
      <c r="BC957" s="170">
        <v>108.7482</v>
      </c>
      <c r="BD957" s="170">
        <v>108.02888</v>
      </c>
      <c r="BE957" s="170">
        <v>108.82819000000001</v>
      </c>
      <c r="BF957" s="170">
        <v>107.43486</v>
      </c>
      <c r="BG957" s="170">
        <v>107.91379999999999</v>
      </c>
    </row>
    <row r="958" spans="1:59" x14ac:dyDescent="0.3">
      <c r="A958" s="170" t="s">
        <v>286</v>
      </c>
      <c r="B958" s="170" t="s">
        <v>287</v>
      </c>
      <c r="C958" s="170" t="s">
        <v>2194</v>
      </c>
      <c r="D958" s="170" t="s">
        <v>2195</v>
      </c>
      <c r="BC958" s="170">
        <v>93.886070000000004</v>
      </c>
      <c r="BD958" s="170">
        <v>94.233829999999998</v>
      </c>
      <c r="BE958" s="170">
        <v>96.184830000000005</v>
      </c>
      <c r="BF958" s="170">
        <v>98.140150000000006</v>
      </c>
      <c r="BG958" s="170">
        <v>99.465450000000004</v>
      </c>
    </row>
    <row r="959" spans="1:59" x14ac:dyDescent="0.3">
      <c r="A959" s="170" t="s">
        <v>286</v>
      </c>
      <c r="B959" s="170" t="s">
        <v>287</v>
      </c>
      <c r="C959" s="170" t="s">
        <v>2196</v>
      </c>
      <c r="D959" s="170" t="s">
        <v>2197</v>
      </c>
      <c r="BC959" s="170">
        <v>94.033630000000002</v>
      </c>
      <c r="BD959" s="170">
        <v>94.471829999999997</v>
      </c>
      <c r="BE959" s="170">
        <v>96.436790000000002</v>
      </c>
      <c r="BF959" s="170">
        <v>98.841890000000006</v>
      </c>
      <c r="BG959" s="170">
        <v>99.892009999999999</v>
      </c>
    </row>
    <row r="960" spans="1:59" x14ac:dyDescent="0.3">
      <c r="A960" s="170" t="s">
        <v>286</v>
      </c>
      <c r="B960" s="170" t="s">
        <v>287</v>
      </c>
      <c r="C960" s="170" t="s">
        <v>2198</v>
      </c>
      <c r="D960" s="170" t="s">
        <v>2199</v>
      </c>
      <c r="BC960" s="170">
        <v>93.746719999999996</v>
      </c>
      <c r="BD960" s="170">
        <v>94.00909</v>
      </c>
      <c r="BE960" s="170">
        <v>95.946730000000002</v>
      </c>
      <c r="BF960" s="170">
        <v>97.476789999999994</v>
      </c>
      <c r="BG960" s="170">
        <v>99.062150000000003</v>
      </c>
    </row>
    <row r="961" spans="1:59" x14ac:dyDescent="0.3">
      <c r="A961" s="170" t="s">
        <v>286</v>
      </c>
      <c r="B961" s="170" t="s">
        <v>287</v>
      </c>
      <c r="C961" s="170" t="s">
        <v>2200</v>
      </c>
      <c r="D961" s="170" t="s">
        <v>2201</v>
      </c>
      <c r="BA961" s="170">
        <v>0.39489999999999997</v>
      </c>
      <c r="BB961" s="170">
        <v>0.43164000000000002</v>
      </c>
      <c r="BC961" s="170">
        <v>0.55900000000000005</v>
      </c>
      <c r="BD961" s="170">
        <v>0.50588</v>
      </c>
      <c r="BE961" s="170">
        <v>0.42075000000000001</v>
      </c>
      <c r="BF961" s="170">
        <v>0.45184999999999997</v>
      </c>
      <c r="BG961" s="170">
        <v>0.46673999999999999</v>
      </c>
    </row>
    <row r="962" spans="1:59" x14ac:dyDescent="0.3">
      <c r="A962" s="170" t="s">
        <v>286</v>
      </c>
      <c r="B962" s="170" t="s">
        <v>287</v>
      </c>
      <c r="C962" s="170" t="s">
        <v>2202</v>
      </c>
      <c r="D962" s="170" t="s">
        <v>2203</v>
      </c>
      <c r="AL962" s="170">
        <v>92.558750000000003</v>
      </c>
      <c r="AM962" s="170">
        <v>98.716300000000004</v>
      </c>
      <c r="AN962" s="170">
        <v>97.937870000000004</v>
      </c>
      <c r="AO962" s="170">
        <v>100</v>
      </c>
      <c r="AP962" s="170">
        <v>100</v>
      </c>
      <c r="AQ962" s="170">
        <v>99.987970000000004</v>
      </c>
      <c r="AR962" s="170">
        <v>100</v>
      </c>
      <c r="AS962" s="170">
        <v>99.764229999999998</v>
      </c>
      <c r="AT962" s="170">
        <v>100</v>
      </c>
      <c r="AU962" s="170">
        <v>99.790710000000004</v>
      </c>
      <c r="AV962" s="170">
        <v>97.470529999999997</v>
      </c>
      <c r="AW962" s="170">
        <v>100</v>
      </c>
      <c r="AX962" s="170">
        <v>99.960999999999999</v>
      </c>
      <c r="AY962" s="170">
        <v>99.870630000000006</v>
      </c>
      <c r="AZ962" s="170">
        <v>100</v>
      </c>
      <c r="BC962" s="170">
        <v>97.244979999999998</v>
      </c>
      <c r="BD962" s="170">
        <v>98.846429999999998</v>
      </c>
      <c r="BE962" s="170">
        <v>98.642309999999995</v>
      </c>
      <c r="BF962" s="170">
        <v>98.440049999999999</v>
      </c>
    </row>
    <row r="963" spans="1:59" x14ac:dyDescent="0.3">
      <c r="A963" s="170" t="s">
        <v>286</v>
      </c>
      <c r="B963" s="170" t="s">
        <v>287</v>
      </c>
      <c r="C963" s="170" t="s">
        <v>2204</v>
      </c>
      <c r="D963" s="170" t="s">
        <v>2205</v>
      </c>
      <c r="AL963" s="170">
        <v>93.42604</v>
      </c>
      <c r="AM963" s="170">
        <v>97.451459999999997</v>
      </c>
      <c r="AN963" s="170">
        <v>100</v>
      </c>
      <c r="AO963" s="170">
        <v>98.428550000000001</v>
      </c>
      <c r="AP963" s="170">
        <v>98.075130000000001</v>
      </c>
      <c r="AQ963" s="170">
        <v>97.537520000000001</v>
      </c>
      <c r="AR963" s="170">
        <v>99.711539999999999</v>
      </c>
      <c r="AS963" s="170">
        <v>100</v>
      </c>
      <c r="AT963" s="170">
        <v>99.126540000000006</v>
      </c>
      <c r="AU963" s="170">
        <v>100</v>
      </c>
      <c r="AV963" s="170">
        <v>100</v>
      </c>
      <c r="AW963" s="170">
        <v>99.186639999999997</v>
      </c>
      <c r="AX963" s="170">
        <v>99.390259999999998</v>
      </c>
      <c r="AY963" s="170">
        <v>100</v>
      </c>
      <c r="AZ963" s="170">
        <v>97.494919999999993</v>
      </c>
      <c r="BC963" s="170">
        <v>99.607560000000007</v>
      </c>
      <c r="BD963" s="170">
        <v>98.161320000000003</v>
      </c>
      <c r="BE963" s="170">
        <v>97.603679999999997</v>
      </c>
      <c r="BF963" s="170">
        <v>98.187510000000003</v>
      </c>
    </row>
    <row r="964" spans="1:59" x14ac:dyDescent="0.3">
      <c r="A964" s="170" t="s">
        <v>286</v>
      </c>
      <c r="B964" s="170" t="s">
        <v>287</v>
      </c>
      <c r="C964" s="170" t="s">
        <v>2206</v>
      </c>
      <c r="D964" s="170" t="s">
        <v>2207</v>
      </c>
      <c r="P964" s="170">
        <v>97.83484</v>
      </c>
      <c r="Q964" s="170">
        <v>100</v>
      </c>
      <c r="R964" s="170">
        <v>99.223600000000005</v>
      </c>
      <c r="S964" s="170">
        <v>100</v>
      </c>
      <c r="T964" s="170">
        <v>100</v>
      </c>
      <c r="U964" s="170">
        <v>100</v>
      </c>
      <c r="V964" s="170">
        <v>100</v>
      </c>
      <c r="W964" s="170">
        <v>100</v>
      </c>
      <c r="X964" s="170">
        <v>100</v>
      </c>
      <c r="Y964" s="170">
        <v>100</v>
      </c>
      <c r="Z964" s="170">
        <v>100</v>
      </c>
      <c r="AA964" s="170">
        <v>98.657240000000002</v>
      </c>
      <c r="AB964" s="170">
        <v>98.812020000000004</v>
      </c>
      <c r="AC964" s="170">
        <v>99.237170000000006</v>
      </c>
      <c r="AD964" s="170">
        <v>100</v>
      </c>
      <c r="AE964" s="170">
        <v>99.792100000000005</v>
      </c>
      <c r="AI964" s="170">
        <v>100</v>
      </c>
      <c r="AJ964" s="170">
        <v>84.584180000000003</v>
      </c>
      <c r="AK964" s="170">
        <v>100</v>
      </c>
      <c r="AL964" s="170">
        <v>92.999359999999996</v>
      </c>
      <c r="AM964" s="170">
        <v>98.066130000000001</v>
      </c>
      <c r="AN964" s="170">
        <v>99.006339999999994</v>
      </c>
      <c r="AO964" s="170">
        <v>99.189859999999996</v>
      </c>
      <c r="AP964" s="170">
        <v>98.998570000000001</v>
      </c>
      <c r="AQ964" s="170">
        <v>98.711079999999995</v>
      </c>
      <c r="AR964" s="170">
        <v>99.851349999999996</v>
      </c>
      <c r="AS964" s="170">
        <v>99.885379999999998</v>
      </c>
      <c r="AT964" s="170">
        <v>99.550139999999999</v>
      </c>
      <c r="AU964" s="170">
        <v>99.898619999999994</v>
      </c>
      <c r="AV964" s="170">
        <v>98.769360000000006</v>
      </c>
      <c r="AW964" s="170">
        <v>99.574950000000001</v>
      </c>
      <c r="AX964" s="170">
        <v>99.660619999999994</v>
      </c>
      <c r="AY964" s="170">
        <v>99.938280000000006</v>
      </c>
      <c r="AZ964" s="170">
        <v>98.70138</v>
      </c>
      <c r="BA964" s="170">
        <v>99.073430000000002</v>
      </c>
      <c r="BB964" s="170">
        <v>98.553889999999996</v>
      </c>
      <c r="BC964" s="170">
        <v>98.443460000000002</v>
      </c>
      <c r="BD964" s="170">
        <v>98.493129999999994</v>
      </c>
      <c r="BE964" s="170">
        <v>98.108130000000003</v>
      </c>
      <c r="BF964" s="170">
        <v>98.310239999999993</v>
      </c>
    </row>
    <row r="965" spans="1:59" x14ac:dyDescent="0.3">
      <c r="A965" s="170" t="s">
        <v>286</v>
      </c>
      <c r="B965" s="170" t="s">
        <v>287</v>
      </c>
      <c r="C965" s="170" t="s">
        <v>2208</v>
      </c>
      <c r="D965" s="170" t="s">
        <v>2209</v>
      </c>
      <c r="BF965" s="170">
        <v>95.896439999999998</v>
      </c>
      <c r="BG965" s="170">
        <v>96.371020000000001</v>
      </c>
    </row>
    <row r="966" spans="1:59" x14ac:dyDescent="0.3">
      <c r="A966" s="170" t="s">
        <v>286</v>
      </c>
      <c r="B966" s="170" t="s">
        <v>287</v>
      </c>
      <c r="C966" s="170" t="s">
        <v>2210</v>
      </c>
      <c r="D966" s="170" t="s">
        <v>2211</v>
      </c>
      <c r="BF966" s="170">
        <v>98.003069999999994</v>
      </c>
      <c r="BG966" s="170">
        <v>98.142399999999995</v>
      </c>
    </row>
    <row r="967" spans="1:59" x14ac:dyDescent="0.3">
      <c r="A967" s="170" t="s">
        <v>286</v>
      </c>
      <c r="B967" s="170" t="s">
        <v>287</v>
      </c>
      <c r="C967" s="170" t="s">
        <v>2212</v>
      </c>
      <c r="D967" s="170" t="s">
        <v>2213</v>
      </c>
      <c r="BF967" s="170">
        <v>98.216750000000005</v>
      </c>
      <c r="BG967" s="170">
        <v>98.135050000000007</v>
      </c>
    </row>
    <row r="968" spans="1:59" x14ac:dyDescent="0.3">
      <c r="A968" s="170" t="s">
        <v>286</v>
      </c>
      <c r="B968" s="170" t="s">
        <v>287</v>
      </c>
      <c r="C968" s="170" t="s">
        <v>2214</v>
      </c>
      <c r="D968" s="170" t="s">
        <v>2215</v>
      </c>
      <c r="BF968" s="170">
        <v>98.040220000000005</v>
      </c>
      <c r="BG968" s="170">
        <v>98.141120000000001</v>
      </c>
    </row>
    <row r="969" spans="1:59" x14ac:dyDescent="0.3">
      <c r="A969" s="170" t="s">
        <v>286</v>
      </c>
      <c r="B969" s="170" t="s">
        <v>287</v>
      </c>
      <c r="C969" s="170" t="s">
        <v>2216</v>
      </c>
      <c r="D969" s="170" t="s">
        <v>2217</v>
      </c>
      <c r="BF969" s="170">
        <v>93.839950000000002</v>
      </c>
      <c r="BG969" s="170">
        <v>94.580449999999999</v>
      </c>
    </row>
    <row r="970" spans="1:59" x14ac:dyDescent="0.3">
      <c r="A970" s="170" t="s">
        <v>286</v>
      </c>
      <c r="B970" s="170" t="s">
        <v>287</v>
      </c>
      <c r="C970" s="170" t="s">
        <v>2218</v>
      </c>
      <c r="D970" s="170" t="s">
        <v>2219</v>
      </c>
      <c r="BF970" s="170">
        <v>90.957710000000006</v>
      </c>
      <c r="BG970" s="170">
        <v>91.958340000000007</v>
      </c>
    </row>
    <row r="971" spans="1:59" x14ac:dyDescent="0.3">
      <c r="A971" s="170" t="s">
        <v>286</v>
      </c>
      <c r="B971" s="170" t="s">
        <v>287</v>
      </c>
      <c r="C971" s="170" t="s">
        <v>2220</v>
      </c>
      <c r="D971" s="170" t="s">
        <v>2221</v>
      </c>
      <c r="BF971" s="170">
        <v>86.959890000000001</v>
      </c>
      <c r="BG971" s="170">
        <v>88.518000000000001</v>
      </c>
    </row>
    <row r="972" spans="1:59" x14ac:dyDescent="0.3">
      <c r="A972" s="170" t="s">
        <v>286</v>
      </c>
      <c r="B972" s="170" t="s">
        <v>287</v>
      </c>
      <c r="C972" s="170" t="s">
        <v>2222</v>
      </c>
      <c r="D972" s="170" t="s">
        <v>2223</v>
      </c>
      <c r="BF972" s="170">
        <v>90.002589999999998</v>
      </c>
      <c r="BG972" s="170">
        <v>91.149900000000002</v>
      </c>
    </row>
    <row r="973" spans="1:59" x14ac:dyDescent="0.3">
      <c r="A973" s="170" t="s">
        <v>286</v>
      </c>
      <c r="B973" s="170" t="s">
        <v>287</v>
      </c>
      <c r="C973" s="170" t="s">
        <v>2224</v>
      </c>
      <c r="D973" s="170" t="s">
        <v>2225</v>
      </c>
      <c r="BF973" s="170">
        <v>95.496539999999996</v>
      </c>
      <c r="BG973" s="170">
        <v>96.026730000000001</v>
      </c>
    </row>
    <row r="974" spans="1:59" x14ac:dyDescent="0.3">
      <c r="A974" s="170" t="s">
        <v>286</v>
      </c>
      <c r="B974" s="170" t="s">
        <v>287</v>
      </c>
      <c r="C974" s="170" t="s">
        <v>2226</v>
      </c>
      <c r="D974" s="170" t="s">
        <v>2227</v>
      </c>
      <c r="Q974" s="170">
        <v>62171</v>
      </c>
      <c r="R974" s="170">
        <v>62793</v>
      </c>
      <c r="S974" s="170">
        <v>63577</v>
      </c>
      <c r="T974" s="170">
        <v>64353</v>
      </c>
      <c r="U974" s="170">
        <v>70154</v>
      </c>
      <c r="V974" s="170">
        <v>63054</v>
      </c>
      <c r="W974" s="170">
        <v>60981</v>
      </c>
      <c r="X974" s="170">
        <v>67182</v>
      </c>
      <c r="Y974" s="170">
        <v>64701</v>
      </c>
      <c r="AK974" s="170">
        <v>72200</v>
      </c>
      <c r="AL974" s="170">
        <v>75200</v>
      </c>
      <c r="AM974" s="170">
        <v>79000</v>
      </c>
      <c r="AN974" s="170">
        <v>81700</v>
      </c>
      <c r="BF974" s="170">
        <v>85401</v>
      </c>
      <c r="BG974" s="170">
        <v>80513</v>
      </c>
    </row>
    <row r="975" spans="1:59" x14ac:dyDescent="0.3">
      <c r="A975" s="170" t="s">
        <v>286</v>
      </c>
      <c r="B975" s="170" t="s">
        <v>287</v>
      </c>
      <c r="C975" s="170" t="s">
        <v>2228</v>
      </c>
      <c r="D975" s="170" t="s">
        <v>2229</v>
      </c>
      <c r="Q975" s="170">
        <v>43305</v>
      </c>
      <c r="R975" s="170">
        <v>43700</v>
      </c>
      <c r="S975" s="170">
        <v>44223</v>
      </c>
      <c r="T975" s="170">
        <v>44740</v>
      </c>
      <c r="U975" s="170">
        <v>48798</v>
      </c>
      <c r="V975" s="170">
        <v>43773</v>
      </c>
      <c r="W975" s="170">
        <v>42288</v>
      </c>
      <c r="Y975" s="170">
        <v>44863</v>
      </c>
      <c r="BF975" s="170">
        <v>68794</v>
      </c>
      <c r="BG975" s="170">
        <v>65032</v>
      </c>
    </row>
    <row r="976" spans="1:59" x14ac:dyDescent="0.3">
      <c r="A976" s="170" t="s">
        <v>286</v>
      </c>
      <c r="B976" s="170" t="s">
        <v>287</v>
      </c>
      <c r="C976" s="170" t="s">
        <v>2230</v>
      </c>
      <c r="D976" s="170" t="s">
        <v>2231</v>
      </c>
      <c r="Q976" s="170">
        <v>69.654660000000007</v>
      </c>
      <c r="R976" s="170">
        <v>69.593739999999997</v>
      </c>
      <c r="S976" s="170">
        <v>69.558170000000004</v>
      </c>
      <c r="T976" s="170">
        <v>69.522790000000001</v>
      </c>
      <c r="U976" s="170">
        <v>69.558400000000006</v>
      </c>
      <c r="V976" s="170">
        <v>69.421449999999993</v>
      </c>
      <c r="W976" s="170">
        <v>69.346190000000007</v>
      </c>
      <c r="Y976" s="170">
        <v>69.33896</v>
      </c>
      <c r="BF976" s="170">
        <v>80.554090000000002</v>
      </c>
      <c r="BG976" s="170">
        <v>80.772049999999993</v>
      </c>
    </row>
    <row r="977" spans="1:59" x14ac:dyDescent="0.3">
      <c r="A977" s="170" t="s">
        <v>286</v>
      </c>
      <c r="B977" s="170" t="s">
        <v>287</v>
      </c>
      <c r="C977" s="170" t="s">
        <v>2232</v>
      </c>
      <c r="D977" s="170" t="s">
        <v>2233</v>
      </c>
      <c r="BC977" s="170">
        <v>1.19434</v>
      </c>
    </row>
    <row r="978" spans="1:59" x14ac:dyDescent="0.3">
      <c r="A978" s="170" t="s">
        <v>286</v>
      </c>
      <c r="B978" s="170" t="s">
        <v>287</v>
      </c>
      <c r="C978" s="170" t="s">
        <v>2234</v>
      </c>
      <c r="D978" s="170" t="s">
        <v>2235</v>
      </c>
      <c r="BC978" s="170">
        <v>4.5807500000000001</v>
      </c>
    </row>
    <row r="979" spans="1:59" x14ac:dyDescent="0.3">
      <c r="A979" s="170" t="s">
        <v>286</v>
      </c>
      <c r="B979" s="170" t="s">
        <v>287</v>
      </c>
      <c r="C979" s="170" t="s">
        <v>2236</v>
      </c>
      <c r="D979" s="170" t="s">
        <v>2237</v>
      </c>
      <c r="AT979" s="170">
        <v>2.8380700000000001</v>
      </c>
      <c r="AU979" s="170">
        <v>2.2798600000000002</v>
      </c>
      <c r="AV979" s="170">
        <v>2.2197800000000001</v>
      </c>
      <c r="AW979" s="170">
        <v>1.06656</v>
      </c>
      <c r="AX979" s="170">
        <v>1.1115600000000001</v>
      </c>
      <c r="AY979" s="170">
        <v>1.66839</v>
      </c>
      <c r="AZ979" s="170">
        <v>2.65144</v>
      </c>
      <c r="BC979" s="170">
        <v>2.9353600000000002</v>
      </c>
      <c r="BD979" s="170">
        <v>2.0687799999999998</v>
      </c>
      <c r="BE979" s="170">
        <v>2.0728200000000001</v>
      </c>
      <c r="BG979" s="170">
        <v>0.10417999999999999</v>
      </c>
    </row>
    <row r="980" spans="1:59" x14ac:dyDescent="0.3">
      <c r="A980" s="170" t="s">
        <v>286</v>
      </c>
      <c r="B980" s="170" t="s">
        <v>287</v>
      </c>
      <c r="C980" s="170" t="s">
        <v>2238</v>
      </c>
      <c r="D980" s="170" t="s">
        <v>2239</v>
      </c>
      <c r="AK980" s="170">
        <v>7.8768799999999999</v>
      </c>
      <c r="AL980" s="170">
        <v>7.9475600000000002</v>
      </c>
      <c r="AM980" s="170">
        <v>7.6438800000000002</v>
      </c>
      <c r="AN980" s="170">
        <v>7.32</v>
      </c>
      <c r="AP980" s="170">
        <v>8.15747</v>
      </c>
      <c r="AR980" s="170">
        <v>12.79513</v>
      </c>
      <c r="AS980" s="170">
        <v>10.507999999999999</v>
      </c>
      <c r="AT980" s="170">
        <v>10.822710000000001</v>
      </c>
      <c r="AU980" s="170">
        <v>10.89564</v>
      </c>
      <c r="AV980" s="170">
        <v>11.31134</v>
      </c>
      <c r="AW980" s="170">
        <v>11.834300000000001</v>
      </c>
      <c r="AX980" s="170">
        <v>12.669499999999999</v>
      </c>
      <c r="AY980" s="170">
        <v>12.91192</v>
      </c>
      <c r="AZ980" s="170">
        <v>13.21255</v>
      </c>
      <c r="BA980" s="170">
        <v>13.762230000000001</v>
      </c>
      <c r="BB980" s="170">
        <v>13.89771</v>
      </c>
      <c r="BC980" s="170">
        <v>14.024710000000001</v>
      </c>
      <c r="BD980" s="170">
        <v>14.339029999999999</v>
      </c>
      <c r="BE980" s="170">
        <v>13.84212</v>
      </c>
      <c r="BF980" s="170">
        <v>13.383039999999999</v>
      </c>
      <c r="BG980" s="170">
        <v>16.23723</v>
      </c>
    </row>
    <row r="981" spans="1:59" x14ac:dyDescent="0.3">
      <c r="A981" s="170" t="s">
        <v>286</v>
      </c>
      <c r="B981" s="170" t="s">
        <v>287</v>
      </c>
      <c r="C981" s="170" t="s">
        <v>2240</v>
      </c>
      <c r="D981" s="170" t="s">
        <v>2241</v>
      </c>
      <c r="P981" s="170">
        <v>40.930489999999999</v>
      </c>
      <c r="U981" s="170">
        <v>37.031939999999999</v>
      </c>
      <c r="Y981" s="170">
        <v>37.806429999999999</v>
      </c>
      <c r="Z981" s="170">
        <v>39.22813</v>
      </c>
      <c r="AA981" s="170">
        <v>39.5548</v>
      </c>
      <c r="AB981" s="170">
        <v>40.743589999999998</v>
      </c>
      <c r="AC981" s="170">
        <v>42.055</v>
      </c>
      <c r="AD981" s="170">
        <v>43.744729999999997</v>
      </c>
      <c r="AE981" s="170">
        <v>44.747349999999997</v>
      </c>
      <c r="AF981" s="170">
        <v>45.764420000000001</v>
      </c>
      <c r="AG981" s="170">
        <v>46.70534</v>
      </c>
      <c r="AH981" s="170">
        <v>47.338920000000002</v>
      </c>
      <c r="AI981" s="170">
        <v>48.77966</v>
      </c>
      <c r="AJ981" s="170">
        <v>47.652299999999997</v>
      </c>
      <c r="AK981" s="170">
        <v>43.862409999999997</v>
      </c>
      <c r="AL981" s="170">
        <v>43.341290000000001</v>
      </c>
      <c r="AM981" s="170">
        <v>41.431780000000003</v>
      </c>
      <c r="AN981" s="170">
        <v>40.506160000000001</v>
      </c>
      <c r="AO981" s="170">
        <v>44.696939999999998</v>
      </c>
      <c r="AP981" s="170">
        <v>45.36336</v>
      </c>
      <c r="AQ981" s="170">
        <v>49.400410000000001</v>
      </c>
      <c r="AR981" s="170">
        <v>52.304749999999999</v>
      </c>
      <c r="AS981" s="170">
        <v>54.610080000000004</v>
      </c>
      <c r="AT981" s="170">
        <v>56.896650000000001</v>
      </c>
      <c r="AU981" s="170">
        <v>59.368209999999998</v>
      </c>
      <c r="AV981" s="170">
        <v>62.120609999999999</v>
      </c>
      <c r="AW981" s="170">
        <v>64.341120000000004</v>
      </c>
      <c r="AX981" s="170">
        <v>67.078569999999999</v>
      </c>
      <c r="AY981" s="170">
        <v>69.447749999999999</v>
      </c>
      <c r="AZ981" s="170">
        <v>71.599170000000001</v>
      </c>
      <c r="BA981" s="170">
        <v>71.244119999999995</v>
      </c>
      <c r="BB981" s="170">
        <v>74.458320000000001</v>
      </c>
      <c r="BC981" s="170">
        <v>79.421009999999995</v>
      </c>
      <c r="BD981" s="170">
        <v>85.701390000000004</v>
      </c>
      <c r="BE981" s="170">
        <v>90.437129999999996</v>
      </c>
      <c r="BF981" s="170">
        <v>91.029769999999999</v>
      </c>
      <c r="BG981" s="170">
        <v>88.857029999999995</v>
      </c>
    </row>
    <row r="982" spans="1:59" x14ac:dyDescent="0.3">
      <c r="A982" s="170" t="s">
        <v>286</v>
      </c>
      <c r="B982" s="170" t="s">
        <v>287</v>
      </c>
      <c r="C982" s="170" t="s">
        <v>2242</v>
      </c>
      <c r="D982" s="170" t="s">
        <v>2243</v>
      </c>
      <c r="AJ982" s="170">
        <v>52.507199999999997</v>
      </c>
      <c r="AO982" s="170">
        <v>48.5017</v>
      </c>
      <c r="AP982" s="170">
        <v>50.718470000000003</v>
      </c>
      <c r="AQ982" s="170">
        <v>55.222110000000001</v>
      </c>
      <c r="AR982" s="170">
        <v>59.232709999999997</v>
      </c>
      <c r="AS982" s="170">
        <v>62.33625</v>
      </c>
      <c r="AT982" s="170">
        <v>65.135540000000006</v>
      </c>
      <c r="AU982" s="170">
        <v>68.691460000000006</v>
      </c>
      <c r="AV982" s="170">
        <v>72.250780000000006</v>
      </c>
      <c r="AW982" s="170">
        <v>74.90137</v>
      </c>
      <c r="AX982" s="170">
        <v>77.802329999999998</v>
      </c>
      <c r="AY982" s="170">
        <v>80.808520000000001</v>
      </c>
      <c r="AZ982" s="170">
        <v>84.395319999999998</v>
      </c>
      <c r="BA982" s="170">
        <v>85.2958</v>
      </c>
      <c r="BB982" s="170">
        <v>89.175970000000007</v>
      </c>
      <c r="BC982" s="170">
        <v>94.435310000000001</v>
      </c>
      <c r="BD982" s="170">
        <v>101.31983</v>
      </c>
      <c r="BE982" s="170">
        <v>105.98232</v>
      </c>
      <c r="BF982" s="170">
        <v>105.1302</v>
      </c>
      <c r="BG982" s="170">
        <v>101.96975</v>
      </c>
    </row>
    <row r="983" spans="1:59" x14ac:dyDescent="0.3">
      <c r="A983" s="170" t="s">
        <v>286</v>
      </c>
      <c r="B983" s="170" t="s">
        <v>287</v>
      </c>
      <c r="C983" s="170" t="s">
        <v>2244</v>
      </c>
      <c r="D983" s="170" t="s">
        <v>2245</v>
      </c>
      <c r="AJ983" s="170">
        <v>42.77608</v>
      </c>
      <c r="AO983" s="170">
        <v>40.947929999999999</v>
      </c>
      <c r="AP983" s="170">
        <v>40.099379999999996</v>
      </c>
      <c r="AQ983" s="170">
        <v>43.705970000000001</v>
      </c>
      <c r="AR983" s="170">
        <v>45.567770000000003</v>
      </c>
      <c r="AS983" s="170">
        <v>47.135849999999998</v>
      </c>
      <c r="AT983" s="170">
        <v>48.957079999999998</v>
      </c>
      <c r="AU983" s="170">
        <v>50.379469999999998</v>
      </c>
      <c r="AV983" s="170">
        <v>52.361780000000003</v>
      </c>
      <c r="AW983" s="170">
        <v>54.187640000000002</v>
      </c>
      <c r="AX983" s="170">
        <v>56.801270000000002</v>
      </c>
      <c r="AY983" s="170">
        <v>58.605350000000001</v>
      </c>
      <c r="AZ983" s="170">
        <v>59.425960000000003</v>
      </c>
      <c r="BA983" s="170">
        <v>57.913899999999998</v>
      </c>
      <c r="BB983" s="170">
        <v>60.530859999999997</v>
      </c>
      <c r="BC983" s="170">
        <v>65.242850000000004</v>
      </c>
      <c r="BD983" s="170">
        <v>70.981809999999996</v>
      </c>
      <c r="BE983" s="170">
        <v>75.768839999999997</v>
      </c>
      <c r="BF983" s="170">
        <v>77.708569999999995</v>
      </c>
      <c r="BG983" s="170">
        <v>76.459149999999994</v>
      </c>
    </row>
    <row r="984" spans="1:59" x14ac:dyDescent="0.3">
      <c r="A984" s="170" t="s">
        <v>286</v>
      </c>
      <c r="B984" s="170" t="s">
        <v>287</v>
      </c>
      <c r="C984" s="170" t="s">
        <v>2246</v>
      </c>
      <c r="D984" s="170" t="s">
        <v>2247</v>
      </c>
      <c r="AR984" s="170">
        <v>50.863810000000001</v>
      </c>
      <c r="AS984" s="170">
        <v>52.511800000000001</v>
      </c>
      <c r="AT984" s="170">
        <v>53.540889999999997</v>
      </c>
      <c r="AU984" s="170">
        <v>54.205060000000003</v>
      </c>
      <c r="AV984" s="170">
        <v>54.085650000000001</v>
      </c>
      <c r="AW984" s="170">
        <v>54.93562</v>
      </c>
      <c r="AX984" s="170">
        <v>55.675420000000003</v>
      </c>
      <c r="AY984" s="170">
        <v>55.988329999999998</v>
      </c>
      <c r="AZ984" s="170">
        <v>55.907980000000002</v>
      </c>
      <c r="BA984" s="170">
        <v>59.25177</v>
      </c>
      <c r="BB984" s="170">
        <v>58.449339999999999</v>
      </c>
      <c r="BC984" s="170">
        <v>58.722720000000002</v>
      </c>
      <c r="BD984" s="170">
        <v>58.923189999999998</v>
      </c>
      <c r="BE984" s="170">
        <v>60.535359999999997</v>
      </c>
      <c r="BF984" s="170">
        <v>58.12979</v>
      </c>
      <c r="BG984" s="170">
        <v>60.942399999999999</v>
      </c>
    </row>
    <row r="985" spans="1:59" x14ac:dyDescent="0.3">
      <c r="A985" s="170" t="s">
        <v>286</v>
      </c>
      <c r="B985" s="170" t="s">
        <v>287</v>
      </c>
      <c r="C985" s="170" t="s">
        <v>2248</v>
      </c>
      <c r="D985" s="170" t="s">
        <v>2249</v>
      </c>
      <c r="AW985" s="170">
        <v>95.159689999999998</v>
      </c>
      <c r="AX985" s="170">
        <v>95.172280000000001</v>
      </c>
      <c r="AY985" s="170">
        <v>94.957480000000004</v>
      </c>
    </row>
    <row r="986" spans="1:59" x14ac:dyDescent="0.3">
      <c r="A986" s="170" t="s">
        <v>286</v>
      </c>
      <c r="B986" s="170" t="s">
        <v>287</v>
      </c>
      <c r="C986" s="170" t="s">
        <v>2250</v>
      </c>
      <c r="D986" s="170" t="s">
        <v>2251</v>
      </c>
      <c r="AW986" s="170">
        <v>95.159689999999998</v>
      </c>
      <c r="AX986" s="170">
        <v>95.172280000000001</v>
      </c>
      <c r="AY986" s="170">
        <v>94.957480000000004</v>
      </c>
    </row>
    <row r="987" spans="1:59" x14ac:dyDescent="0.3">
      <c r="A987" s="170" t="s">
        <v>286</v>
      </c>
      <c r="B987" s="170" t="s">
        <v>287</v>
      </c>
      <c r="C987" s="170" t="s">
        <v>2252</v>
      </c>
      <c r="D987" s="170" t="s">
        <v>2253</v>
      </c>
      <c r="AW987" s="170">
        <v>94.485500000000002</v>
      </c>
      <c r="AX987" s="170">
        <v>94.16771</v>
      </c>
      <c r="AY987" s="170">
        <v>88.387140000000002</v>
      </c>
      <c r="AZ987" s="170">
        <v>91.338629999999995</v>
      </c>
      <c r="BB987" s="170">
        <v>94.194180000000003</v>
      </c>
      <c r="BC987" s="170">
        <v>89.6173</v>
      </c>
      <c r="BD987" s="170">
        <v>92.302999999999997</v>
      </c>
      <c r="BE987" s="170">
        <v>80.503119999999996</v>
      </c>
      <c r="BF987" s="170">
        <v>88.859719999999996</v>
      </c>
      <c r="BG987" s="170">
        <v>91.806809999999999</v>
      </c>
    </row>
    <row r="988" spans="1:59" x14ac:dyDescent="0.3">
      <c r="A988" s="170" t="s">
        <v>286</v>
      </c>
      <c r="B988" s="170" t="s">
        <v>287</v>
      </c>
      <c r="C988" s="170" t="s">
        <v>2254</v>
      </c>
      <c r="D988" s="170" t="s">
        <v>2255</v>
      </c>
      <c r="AW988" s="170">
        <v>95.249610000000004</v>
      </c>
      <c r="AX988" s="170">
        <v>95.244470000000007</v>
      </c>
      <c r="AY988" s="170">
        <v>93.587289999999996</v>
      </c>
      <c r="AZ988" s="170">
        <v>93.747640000000004</v>
      </c>
      <c r="BB988" s="170">
        <v>94.880200000000002</v>
      </c>
      <c r="BC988" s="170">
        <v>89.070849999999993</v>
      </c>
      <c r="BD988" s="170">
        <v>92.195549999999997</v>
      </c>
      <c r="BE988" s="170">
        <v>88.855000000000004</v>
      </c>
      <c r="BF988" s="170">
        <v>90.942419999999998</v>
      </c>
      <c r="BG988" s="170">
        <v>91.283029999999997</v>
      </c>
    </row>
    <row r="989" spans="1:59" x14ac:dyDescent="0.3">
      <c r="A989" s="170" t="s">
        <v>286</v>
      </c>
      <c r="B989" s="170" t="s">
        <v>287</v>
      </c>
      <c r="C989" s="170" t="s">
        <v>2256</v>
      </c>
      <c r="D989" s="170" t="s">
        <v>2257</v>
      </c>
      <c r="AW989" s="170">
        <v>70.344710000000006</v>
      </c>
      <c r="AX989" s="170">
        <v>72.49427</v>
      </c>
      <c r="AY989" s="170">
        <v>73.485209999999995</v>
      </c>
    </row>
    <row r="990" spans="1:59" x14ac:dyDescent="0.3">
      <c r="A990" s="170" t="s">
        <v>286</v>
      </c>
      <c r="B990" s="170" t="s">
        <v>287</v>
      </c>
      <c r="C990" s="170" t="s">
        <v>2258</v>
      </c>
      <c r="D990" s="170" t="s">
        <v>2259</v>
      </c>
      <c r="AW990" s="170">
        <v>70.344710000000006</v>
      </c>
      <c r="AX990" s="170">
        <v>72.49427</v>
      </c>
      <c r="AY990" s="170">
        <v>73.485209999999995</v>
      </c>
    </row>
    <row r="991" spans="1:59" x14ac:dyDescent="0.3">
      <c r="A991" s="170" t="s">
        <v>286</v>
      </c>
      <c r="B991" s="170" t="s">
        <v>287</v>
      </c>
      <c r="C991" s="170" t="s">
        <v>2260</v>
      </c>
      <c r="D991" s="170" t="s">
        <v>2261</v>
      </c>
      <c r="AW991" s="170">
        <v>54.411549999999998</v>
      </c>
      <c r="AX991" s="170">
        <v>55.288559999999997</v>
      </c>
      <c r="AY991" s="170">
        <v>53.302419999999998</v>
      </c>
      <c r="AZ991" s="170">
        <v>53.822139999999997</v>
      </c>
      <c r="BB991" s="170">
        <v>73.146109999999993</v>
      </c>
      <c r="BC991" s="170">
        <v>71.054079999999999</v>
      </c>
      <c r="BD991" s="170">
        <v>68.828199999999995</v>
      </c>
      <c r="BE991" s="170">
        <v>64.758349999999993</v>
      </c>
      <c r="BF991" s="170">
        <v>65.957740000000001</v>
      </c>
      <c r="BG991" s="170">
        <v>68.107740000000007</v>
      </c>
    </row>
    <row r="992" spans="1:59" x14ac:dyDescent="0.3">
      <c r="A992" s="170" t="s">
        <v>286</v>
      </c>
      <c r="B992" s="170" t="s">
        <v>287</v>
      </c>
      <c r="C992" s="170" t="s">
        <v>2262</v>
      </c>
      <c r="D992" s="170" t="s">
        <v>2263</v>
      </c>
      <c r="AW992" s="170">
        <v>62.97336</v>
      </c>
      <c r="AX992" s="170">
        <v>65.165760000000006</v>
      </c>
      <c r="AY992" s="170">
        <v>65.604749999999996</v>
      </c>
      <c r="AZ992" s="170">
        <v>64.461219999999997</v>
      </c>
      <c r="BB992" s="170">
        <v>66.511170000000007</v>
      </c>
      <c r="BC992" s="170">
        <v>62.568370000000002</v>
      </c>
      <c r="BD992" s="170">
        <v>65.419449999999998</v>
      </c>
      <c r="BE992" s="170">
        <v>64.060220000000001</v>
      </c>
      <c r="BF992" s="170">
        <v>64.041830000000004</v>
      </c>
      <c r="BG992" s="170">
        <v>65.628399999999999</v>
      </c>
    </row>
    <row r="993" spans="1:60" x14ac:dyDescent="0.3">
      <c r="A993" s="170" t="s">
        <v>286</v>
      </c>
      <c r="B993" s="170" t="s">
        <v>287</v>
      </c>
      <c r="C993" s="170" t="s">
        <v>2264</v>
      </c>
      <c r="D993" s="170" t="s">
        <v>2265</v>
      </c>
    </row>
    <row r="994" spans="1:60" x14ac:dyDescent="0.3">
      <c r="A994" s="170" t="s">
        <v>286</v>
      </c>
      <c r="B994" s="170" t="s">
        <v>287</v>
      </c>
      <c r="C994" s="170" t="s">
        <v>2266</v>
      </c>
      <c r="D994" s="170" t="s">
        <v>2267</v>
      </c>
    </row>
    <row r="995" spans="1:60" x14ac:dyDescent="0.3">
      <c r="A995" s="170" t="s">
        <v>286</v>
      </c>
      <c r="B995" s="170" t="s">
        <v>287</v>
      </c>
      <c r="C995" s="170" t="s">
        <v>2268</v>
      </c>
      <c r="D995" s="170" t="s">
        <v>2269</v>
      </c>
    </row>
    <row r="996" spans="1:60" x14ac:dyDescent="0.3">
      <c r="A996" s="170" t="s">
        <v>286</v>
      </c>
      <c r="B996" s="170" t="s">
        <v>287</v>
      </c>
      <c r="C996" s="170" t="s">
        <v>2270</v>
      </c>
      <c r="D996" s="170" t="s">
        <v>2271</v>
      </c>
    </row>
    <row r="997" spans="1:60" x14ac:dyDescent="0.3">
      <c r="A997" s="170" t="s">
        <v>286</v>
      </c>
      <c r="B997" s="170" t="s">
        <v>287</v>
      </c>
      <c r="C997" s="170" t="s">
        <v>2272</v>
      </c>
      <c r="D997" s="170" t="s">
        <v>2273</v>
      </c>
      <c r="AW997" s="170">
        <v>27.035060000000001</v>
      </c>
      <c r="AX997" s="170">
        <v>27.348420000000001</v>
      </c>
      <c r="AY997" s="170">
        <v>28.643350000000002</v>
      </c>
      <c r="AZ997" s="170">
        <v>17.867830000000001</v>
      </c>
      <c r="BB997" s="170">
        <v>15.55758</v>
      </c>
      <c r="BC997" s="170">
        <v>15.46073</v>
      </c>
      <c r="BD997" s="170">
        <v>13.569940000000001</v>
      </c>
      <c r="BE997" s="170">
        <v>14.73278</v>
      </c>
      <c r="BF997" s="170">
        <v>15.324540000000001</v>
      </c>
      <c r="BG997" s="170">
        <v>15.41685</v>
      </c>
    </row>
    <row r="998" spans="1:60" x14ac:dyDescent="0.3">
      <c r="A998" s="170" t="s">
        <v>286</v>
      </c>
      <c r="B998" s="170" t="s">
        <v>287</v>
      </c>
      <c r="C998" s="170" t="s">
        <v>2274</v>
      </c>
      <c r="D998" s="170" t="s">
        <v>2275</v>
      </c>
      <c r="AW998" s="170">
        <v>24.678750000000001</v>
      </c>
      <c r="AX998" s="170">
        <v>25.47756</v>
      </c>
      <c r="AY998" s="170">
        <v>26.714410000000001</v>
      </c>
      <c r="AZ998" s="170">
        <v>20.189</v>
      </c>
      <c r="BB998" s="170">
        <v>20.073899999999998</v>
      </c>
      <c r="BC998" s="170">
        <v>17.127500000000001</v>
      </c>
      <c r="BD998" s="170">
        <v>17.295919999999999</v>
      </c>
      <c r="BE998" s="170">
        <v>17.87294</v>
      </c>
      <c r="BF998" s="170">
        <v>17.583189999999998</v>
      </c>
      <c r="BG998" s="170">
        <v>16.894179999999999</v>
      </c>
    </row>
    <row r="999" spans="1:60" x14ac:dyDescent="0.3">
      <c r="A999" s="170" t="s">
        <v>286</v>
      </c>
      <c r="B999" s="170" t="s">
        <v>287</v>
      </c>
      <c r="C999" s="170" t="s">
        <v>2276</v>
      </c>
      <c r="D999" s="170" t="s">
        <v>2277</v>
      </c>
      <c r="AW999" s="170">
        <v>12.84642</v>
      </c>
      <c r="AX999" s="170">
        <v>12.91494</v>
      </c>
      <c r="AY999" s="170">
        <v>12.696440000000001</v>
      </c>
      <c r="AZ999" s="170">
        <v>10.74872</v>
      </c>
      <c r="BB999" s="170">
        <v>9.7850599999999996</v>
      </c>
      <c r="BC999" s="170">
        <v>12.86463</v>
      </c>
      <c r="BD999" s="170">
        <v>14.03116</v>
      </c>
      <c r="BE999" s="170">
        <v>13.180720000000001</v>
      </c>
      <c r="BF999" s="170">
        <v>12.30363</v>
      </c>
      <c r="BG999" s="170">
        <v>12.44628</v>
      </c>
    </row>
    <row r="1000" spans="1:60" x14ac:dyDescent="0.3">
      <c r="A1000" s="170" t="s">
        <v>286</v>
      </c>
      <c r="B1000" s="170" t="s">
        <v>287</v>
      </c>
      <c r="C1000" s="170" t="s">
        <v>2278</v>
      </c>
      <c r="D1000" s="170" t="s">
        <v>2279</v>
      </c>
      <c r="AR1000" s="170">
        <v>6.0000099999999996</v>
      </c>
      <c r="AS1000" s="170">
        <v>6.1966200000000002</v>
      </c>
      <c r="AW1000" s="170">
        <v>5.7122599999999997</v>
      </c>
      <c r="AX1000" s="170">
        <v>5.8710300000000002</v>
      </c>
      <c r="AY1000" s="170">
        <v>6.0769599999999997</v>
      </c>
      <c r="AZ1000" s="170">
        <v>5.1520999999999999</v>
      </c>
      <c r="BB1000" s="170">
        <v>4.5167200000000003</v>
      </c>
      <c r="BC1000" s="170">
        <v>5.4101299999999997</v>
      </c>
      <c r="BD1000" s="170">
        <v>4.84382</v>
      </c>
      <c r="BE1000" s="170">
        <v>5.1210599999999999</v>
      </c>
      <c r="BF1000" s="170">
        <v>5.1759399999999998</v>
      </c>
      <c r="BG1000" s="170">
        <v>4.98752</v>
      </c>
    </row>
    <row r="1001" spans="1:60" x14ac:dyDescent="0.3">
      <c r="A1001" s="170" t="s">
        <v>286</v>
      </c>
      <c r="B1001" s="170" t="s">
        <v>287</v>
      </c>
      <c r="C1001" s="170" t="s">
        <v>2280</v>
      </c>
      <c r="D1001" s="170" t="s">
        <v>2281</v>
      </c>
      <c r="BB1001" s="170">
        <v>46.252635563699798</v>
      </c>
    </row>
    <row r="1002" spans="1:60" x14ac:dyDescent="0.3">
      <c r="A1002" s="170" t="s">
        <v>286</v>
      </c>
      <c r="B1002" s="170" t="s">
        <v>287</v>
      </c>
      <c r="C1002" s="170" t="s">
        <v>2282</v>
      </c>
      <c r="D1002" s="170" t="s">
        <v>2283</v>
      </c>
      <c r="AT1002" s="170">
        <v>10.3</v>
      </c>
      <c r="AU1002" s="170">
        <v>10.3</v>
      </c>
      <c r="AV1002" s="170">
        <v>10.3</v>
      </c>
      <c r="AW1002" s="170">
        <v>29.4</v>
      </c>
      <c r="AX1002" s="170">
        <v>29.1</v>
      </c>
      <c r="AY1002" s="170">
        <v>29.1</v>
      </c>
      <c r="AZ1002" s="170">
        <v>29.1</v>
      </c>
      <c r="BA1002" s="170">
        <v>31.8</v>
      </c>
      <c r="BB1002" s="170">
        <v>31.8</v>
      </c>
      <c r="BC1002" s="170">
        <v>31.8</v>
      </c>
      <c r="BD1002" s="170">
        <v>31.8</v>
      </c>
      <c r="BE1002" s="170">
        <v>26.6</v>
      </c>
      <c r="BF1002" s="170">
        <v>26.6</v>
      </c>
      <c r="BG1002" s="170">
        <v>26.6</v>
      </c>
      <c r="BH1002" s="170">
        <v>27.3</v>
      </c>
    </row>
    <row r="1003" spans="1:60" x14ac:dyDescent="0.3">
      <c r="A1003" s="170" t="s">
        <v>286</v>
      </c>
      <c r="B1003" s="170" t="s">
        <v>287</v>
      </c>
      <c r="C1003" s="170" t="s">
        <v>2284</v>
      </c>
      <c r="D1003" s="170" t="s">
        <v>2285</v>
      </c>
      <c r="BB1003" s="170">
        <v>0</v>
      </c>
      <c r="BD1003" s="170">
        <v>0</v>
      </c>
      <c r="BF1003" s="170">
        <v>0</v>
      </c>
      <c r="BH1003" s="170">
        <v>0</v>
      </c>
    </row>
    <row r="1004" spans="1:60" x14ac:dyDescent="0.3">
      <c r="A1004" s="170" t="s">
        <v>286</v>
      </c>
      <c r="B1004" s="170" t="s">
        <v>287</v>
      </c>
      <c r="C1004" s="170" t="s">
        <v>2286</v>
      </c>
      <c r="D1004" s="170" t="s">
        <v>2287</v>
      </c>
      <c r="BH1004" s="170">
        <v>1</v>
      </c>
    </row>
    <row r="1005" spans="1:60" x14ac:dyDescent="0.3">
      <c r="A1005" s="170" t="s">
        <v>286</v>
      </c>
      <c r="B1005" s="170" t="s">
        <v>287</v>
      </c>
      <c r="C1005" s="170" t="s">
        <v>2288</v>
      </c>
      <c r="D1005" s="170" t="s">
        <v>2289</v>
      </c>
      <c r="BF1005" s="170">
        <v>1</v>
      </c>
      <c r="BH1005" s="170">
        <v>1</v>
      </c>
    </row>
    <row r="1006" spans="1:60" x14ac:dyDescent="0.3">
      <c r="A1006" s="170" t="s">
        <v>286</v>
      </c>
      <c r="B1006" s="170" t="s">
        <v>287</v>
      </c>
      <c r="C1006" s="170" t="s">
        <v>2290</v>
      </c>
      <c r="D1006" s="170" t="s">
        <v>2291</v>
      </c>
      <c r="BB1006" s="170">
        <v>1</v>
      </c>
      <c r="BD1006" s="170">
        <v>1</v>
      </c>
      <c r="BF1006" s="170">
        <v>1</v>
      </c>
      <c r="BH1006" s="170">
        <v>1</v>
      </c>
    </row>
    <row r="1007" spans="1:60" x14ac:dyDescent="0.3">
      <c r="A1007" s="170" t="s">
        <v>286</v>
      </c>
      <c r="B1007" s="170" t="s">
        <v>287</v>
      </c>
      <c r="C1007" s="170" t="s">
        <v>2292</v>
      </c>
      <c r="D1007" s="170" t="s">
        <v>2293</v>
      </c>
      <c r="BB1007" s="170">
        <v>0</v>
      </c>
      <c r="BD1007" s="170">
        <v>0</v>
      </c>
      <c r="BF1007" s="170">
        <v>0</v>
      </c>
      <c r="BH1007" s="170">
        <v>0</v>
      </c>
    </row>
    <row r="1008" spans="1:60" x14ac:dyDescent="0.3">
      <c r="A1008" s="170" t="s">
        <v>286</v>
      </c>
      <c r="B1008" s="170" t="s">
        <v>287</v>
      </c>
      <c r="C1008" s="170" t="s">
        <v>2294</v>
      </c>
      <c r="D1008" s="170" t="s">
        <v>2295</v>
      </c>
      <c r="BF1008" s="170">
        <v>0</v>
      </c>
      <c r="BH1008" s="170">
        <v>1</v>
      </c>
    </row>
    <row r="1009" spans="1:60" x14ac:dyDescent="0.3">
      <c r="A1009" s="170" t="s">
        <v>286</v>
      </c>
      <c r="B1009" s="170" t="s">
        <v>287</v>
      </c>
      <c r="C1009" s="170" t="s">
        <v>2296</v>
      </c>
      <c r="D1009" s="170" t="s">
        <v>2297</v>
      </c>
      <c r="BB1009" s="170">
        <v>1</v>
      </c>
      <c r="BD1009" s="170">
        <v>1</v>
      </c>
      <c r="BF1009" s="170">
        <v>1</v>
      </c>
      <c r="BH1009" s="170">
        <v>1</v>
      </c>
    </row>
    <row r="1010" spans="1:60" x14ac:dyDescent="0.3">
      <c r="A1010" s="170" t="s">
        <v>286</v>
      </c>
      <c r="B1010" s="170" t="s">
        <v>287</v>
      </c>
      <c r="C1010" s="170" t="s">
        <v>2298</v>
      </c>
      <c r="D1010" s="170" t="s">
        <v>2299</v>
      </c>
      <c r="BB1010" s="170">
        <v>0</v>
      </c>
      <c r="BD1010" s="170">
        <v>0</v>
      </c>
      <c r="BF1010" s="170">
        <v>0</v>
      </c>
      <c r="BH1010" s="170">
        <v>0</v>
      </c>
    </row>
    <row r="1011" spans="1:60" x14ac:dyDescent="0.3">
      <c r="A1011" s="170" t="s">
        <v>286</v>
      </c>
      <c r="B1011" s="170" t="s">
        <v>287</v>
      </c>
      <c r="C1011" s="170" t="s">
        <v>2300</v>
      </c>
      <c r="D1011" s="170" t="s">
        <v>2301</v>
      </c>
    </row>
    <row r="1012" spans="1:60" x14ac:dyDescent="0.3">
      <c r="A1012" s="170" t="s">
        <v>286</v>
      </c>
      <c r="B1012" s="170" t="s">
        <v>287</v>
      </c>
      <c r="C1012" s="170" t="s">
        <v>2302</v>
      </c>
      <c r="D1012" s="170" t="s">
        <v>2303</v>
      </c>
    </row>
    <row r="1013" spans="1:60" x14ac:dyDescent="0.3">
      <c r="A1013" s="170" t="s">
        <v>286</v>
      </c>
      <c r="B1013" s="170" t="s">
        <v>287</v>
      </c>
      <c r="C1013" s="170" t="s">
        <v>2304</v>
      </c>
      <c r="D1013" s="170" t="s">
        <v>2305</v>
      </c>
    </row>
    <row r="1014" spans="1:60" x14ac:dyDescent="0.3">
      <c r="A1014" s="170" t="s">
        <v>286</v>
      </c>
      <c r="B1014" s="170" t="s">
        <v>287</v>
      </c>
      <c r="C1014" s="170" t="s">
        <v>2306</v>
      </c>
      <c r="D1014" s="170" t="s">
        <v>2307</v>
      </c>
    </row>
    <row r="1015" spans="1:60" x14ac:dyDescent="0.3">
      <c r="A1015" s="170" t="s">
        <v>286</v>
      </c>
      <c r="B1015" s="170" t="s">
        <v>287</v>
      </c>
      <c r="C1015" s="170" t="s">
        <v>2308</v>
      </c>
      <c r="D1015" s="170" t="s">
        <v>2309</v>
      </c>
    </row>
    <row r="1016" spans="1:60" x14ac:dyDescent="0.3">
      <c r="A1016" s="170" t="s">
        <v>286</v>
      </c>
      <c r="B1016" s="170" t="s">
        <v>287</v>
      </c>
      <c r="C1016" s="170" t="s">
        <v>2310</v>
      </c>
      <c r="D1016" s="170" t="s">
        <v>2311</v>
      </c>
    </row>
    <row r="1017" spans="1:60" x14ac:dyDescent="0.3">
      <c r="A1017" s="170" t="s">
        <v>286</v>
      </c>
      <c r="B1017" s="170" t="s">
        <v>287</v>
      </c>
      <c r="C1017" s="170" t="s">
        <v>2312</v>
      </c>
      <c r="D1017" s="170" t="s">
        <v>2313</v>
      </c>
    </row>
    <row r="1018" spans="1:60" x14ac:dyDescent="0.3">
      <c r="A1018" s="170" t="s">
        <v>286</v>
      </c>
      <c r="B1018" s="170" t="s">
        <v>287</v>
      </c>
      <c r="C1018" s="170" t="s">
        <v>2314</v>
      </c>
      <c r="D1018" s="170" t="s">
        <v>2315</v>
      </c>
      <c r="AN1018" s="170">
        <v>23</v>
      </c>
      <c r="AO1018" s="170">
        <v>22.7</v>
      </c>
      <c r="AP1018" s="170">
        <v>22.4</v>
      </c>
      <c r="AQ1018" s="170">
        <v>22.3</v>
      </c>
      <c r="AR1018" s="170">
        <v>22.3</v>
      </c>
      <c r="AS1018" s="170">
        <v>22.3</v>
      </c>
      <c r="AT1018" s="170">
        <v>22.3</v>
      </c>
      <c r="AU1018" s="170">
        <v>22.4</v>
      </c>
      <c r="AV1018" s="170">
        <v>22.5</v>
      </c>
      <c r="AW1018" s="170">
        <v>22.6</v>
      </c>
      <c r="AX1018" s="170">
        <v>22.6</v>
      </c>
      <c r="AY1018" s="170">
        <v>22.6</v>
      </c>
      <c r="AZ1018" s="170">
        <v>22.5</v>
      </c>
      <c r="BA1018" s="170">
        <v>22.3</v>
      </c>
      <c r="BB1018" s="170">
        <v>22.2</v>
      </c>
      <c r="BC1018" s="170">
        <v>22.2</v>
      </c>
      <c r="BD1018" s="170">
        <v>22.4</v>
      </c>
    </row>
    <row r="1019" spans="1:60" x14ac:dyDescent="0.3">
      <c r="A1019" s="170" t="s">
        <v>286</v>
      </c>
      <c r="B1019" s="170" t="s">
        <v>287</v>
      </c>
      <c r="C1019" s="170" t="s">
        <v>2316</v>
      </c>
      <c r="D1019" s="170" t="s">
        <v>2317</v>
      </c>
      <c r="AI1019" s="170">
        <v>34.9</v>
      </c>
      <c r="AJ1019" s="170">
        <v>33.200000000000003</v>
      </c>
      <c r="AK1019" s="170">
        <v>31.7</v>
      </c>
      <c r="AL1019" s="170">
        <v>30.3</v>
      </c>
      <c r="AM1019" s="170">
        <v>29.1</v>
      </c>
      <c r="AN1019" s="170">
        <v>28.2</v>
      </c>
      <c r="AO1019" s="170">
        <v>27.3</v>
      </c>
      <c r="AP1019" s="170">
        <v>26.7</v>
      </c>
      <c r="AQ1019" s="170">
        <v>26.2</v>
      </c>
      <c r="AR1019" s="170">
        <v>25.9</v>
      </c>
      <c r="AS1019" s="170">
        <v>25.8</v>
      </c>
      <c r="AT1019" s="170">
        <v>25.8</v>
      </c>
      <c r="AU1019" s="170">
        <v>25.9</v>
      </c>
      <c r="AV1019" s="170">
        <v>26</v>
      </c>
      <c r="AW1019" s="170">
        <v>26.1</v>
      </c>
      <c r="AX1019" s="170">
        <v>26.1</v>
      </c>
      <c r="AY1019" s="170">
        <v>25.9</v>
      </c>
      <c r="AZ1019" s="170">
        <v>25.6</v>
      </c>
      <c r="BA1019" s="170">
        <v>25.4</v>
      </c>
      <c r="BB1019" s="170">
        <v>25.2</v>
      </c>
      <c r="BC1019" s="170">
        <v>25.2</v>
      </c>
      <c r="BD1019" s="170">
        <v>25.4</v>
      </c>
    </row>
    <row r="1020" spans="1:60" x14ac:dyDescent="0.3">
      <c r="A1020" s="170" t="s">
        <v>286</v>
      </c>
      <c r="B1020" s="170" t="s">
        <v>287</v>
      </c>
      <c r="C1020" s="170" t="s">
        <v>2318</v>
      </c>
      <c r="D1020" s="170" t="s">
        <v>2319</v>
      </c>
      <c r="AN1020" s="170">
        <v>22.8</v>
      </c>
      <c r="AO1020" s="170">
        <v>22.5</v>
      </c>
      <c r="AP1020" s="170">
        <v>22.3</v>
      </c>
      <c r="AQ1020" s="170">
        <v>22.2</v>
      </c>
      <c r="AR1020" s="170">
        <v>22.1</v>
      </c>
      <c r="AS1020" s="170">
        <v>22.2</v>
      </c>
      <c r="AT1020" s="170">
        <v>22.2</v>
      </c>
      <c r="AU1020" s="170">
        <v>22.3</v>
      </c>
      <c r="AV1020" s="170">
        <v>22.4</v>
      </c>
      <c r="AW1020" s="170">
        <v>22.5</v>
      </c>
      <c r="AX1020" s="170">
        <v>22.6</v>
      </c>
      <c r="AY1020" s="170">
        <v>22.5</v>
      </c>
      <c r="AZ1020" s="170">
        <v>22.4</v>
      </c>
      <c r="BA1020" s="170">
        <v>22.3</v>
      </c>
      <c r="BB1020" s="170">
        <v>22.1</v>
      </c>
      <c r="BC1020" s="170">
        <v>22.1</v>
      </c>
      <c r="BD1020" s="170">
        <v>22.4</v>
      </c>
    </row>
    <row r="1021" spans="1:60" x14ac:dyDescent="0.3">
      <c r="A1021" s="170" t="s">
        <v>286</v>
      </c>
      <c r="B1021" s="170" t="s">
        <v>287</v>
      </c>
      <c r="C1021" s="170" t="s">
        <v>2320</v>
      </c>
      <c r="D1021" s="170" t="s">
        <v>2321</v>
      </c>
    </row>
    <row r="1022" spans="1:60" x14ac:dyDescent="0.3">
      <c r="A1022" s="170" t="s">
        <v>286</v>
      </c>
      <c r="B1022" s="170" t="s">
        <v>287</v>
      </c>
      <c r="C1022" s="170" t="s">
        <v>2322</v>
      </c>
      <c r="D1022" s="170" t="s">
        <v>2323</v>
      </c>
    </row>
    <row r="1023" spans="1:60" x14ac:dyDescent="0.3">
      <c r="A1023" s="170" t="s">
        <v>286</v>
      </c>
      <c r="B1023" s="170" t="s">
        <v>287</v>
      </c>
      <c r="C1023" s="170" t="s">
        <v>2324</v>
      </c>
      <c r="D1023" s="170" t="s">
        <v>2325</v>
      </c>
      <c r="AS1023" s="170">
        <v>2.2000000000000002</v>
      </c>
      <c r="BE1023" s="170">
        <v>2.4</v>
      </c>
    </row>
    <row r="1024" spans="1:60" x14ac:dyDescent="0.3">
      <c r="A1024" s="170" t="s">
        <v>286</v>
      </c>
      <c r="B1024" s="170" t="s">
        <v>287</v>
      </c>
      <c r="C1024" s="170" t="s">
        <v>2326</v>
      </c>
      <c r="D1024" s="170" t="s">
        <v>2327</v>
      </c>
      <c r="Y1024" s="170">
        <v>2890</v>
      </c>
      <c r="Z1024" s="170">
        <v>2803</v>
      </c>
      <c r="AA1024" s="170">
        <v>2786</v>
      </c>
      <c r="AB1024" s="170">
        <v>2800</v>
      </c>
      <c r="AC1024" s="170">
        <v>2820</v>
      </c>
      <c r="AD1024" s="170">
        <v>2783</v>
      </c>
      <c r="AE1024" s="170">
        <v>2672</v>
      </c>
      <c r="AF1024" s="170">
        <v>2520</v>
      </c>
      <c r="AG1024" s="170">
        <v>2335</v>
      </c>
      <c r="AH1024" s="170">
        <v>2162</v>
      </c>
      <c r="AI1024" s="170">
        <v>1991</v>
      </c>
      <c r="AJ1024" s="170">
        <v>1852</v>
      </c>
      <c r="AK1024" s="170">
        <v>1708</v>
      </c>
      <c r="AL1024" s="170">
        <v>1572</v>
      </c>
      <c r="AM1024" s="170">
        <v>1462</v>
      </c>
      <c r="AN1024" s="170">
        <v>1382</v>
      </c>
      <c r="AO1024" s="170">
        <v>1317</v>
      </c>
      <c r="AP1024" s="170">
        <v>1274</v>
      </c>
      <c r="AQ1024" s="170">
        <v>1223</v>
      </c>
      <c r="AR1024" s="170">
        <v>1147</v>
      </c>
      <c r="AS1024" s="170">
        <v>1051</v>
      </c>
      <c r="AT1024" s="170">
        <v>961</v>
      </c>
      <c r="AU1024" s="170">
        <v>879</v>
      </c>
      <c r="AV1024" s="170">
        <v>824</v>
      </c>
      <c r="AW1024" s="170">
        <v>770</v>
      </c>
      <c r="AX1024" s="170">
        <v>735</v>
      </c>
      <c r="AY1024" s="170">
        <v>687</v>
      </c>
      <c r="AZ1024" s="170">
        <v>637</v>
      </c>
      <c r="BA1024" s="170">
        <v>586</v>
      </c>
      <c r="BB1024" s="170">
        <v>546</v>
      </c>
      <c r="BC1024" s="170">
        <v>519</v>
      </c>
      <c r="BD1024" s="170">
        <v>492</v>
      </c>
      <c r="BE1024" s="170">
        <v>478</v>
      </c>
      <c r="BF1024" s="170">
        <v>471</v>
      </c>
      <c r="BG1024" s="170">
        <v>442</v>
      </c>
      <c r="BH1024" s="170">
        <v>428</v>
      </c>
    </row>
    <row r="1025" spans="1:60" x14ac:dyDescent="0.3">
      <c r="A1025" s="170" t="s">
        <v>286</v>
      </c>
      <c r="B1025" s="170" t="s">
        <v>287</v>
      </c>
      <c r="C1025" s="170" t="s">
        <v>2328</v>
      </c>
      <c r="D1025" s="170" t="s">
        <v>2329</v>
      </c>
      <c r="AS1025" s="170">
        <v>11.1</v>
      </c>
      <c r="BE1025" s="170">
        <v>8.8000000000000007</v>
      </c>
    </row>
    <row r="1026" spans="1:60" x14ac:dyDescent="0.3">
      <c r="A1026" s="170" t="s">
        <v>286</v>
      </c>
      <c r="B1026" s="170" t="s">
        <v>287</v>
      </c>
      <c r="C1026" s="170" t="s">
        <v>2330</v>
      </c>
      <c r="D1026" s="170" t="s">
        <v>2331</v>
      </c>
      <c r="Y1026" s="170">
        <v>3483</v>
      </c>
      <c r="Z1026" s="170">
        <v>3380</v>
      </c>
      <c r="AA1026" s="170">
        <v>3338</v>
      </c>
      <c r="AB1026" s="170">
        <v>3364</v>
      </c>
      <c r="AC1026" s="170">
        <v>3364</v>
      </c>
      <c r="AD1026" s="170">
        <v>3336</v>
      </c>
      <c r="AE1026" s="170">
        <v>3223</v>
      </c>
      <c r="AF1026" s="170">
        <v>3076</v>
      </c>
      <c r="AG1026" s="170">
        <v>2890</v>
      </c>
      <c r="AH1026" s="170">
        <v>2693</v>
      </c>
      <c r="AI1026" s="170">
        <v>2495</v>
      </c>
      <c r="AJ1026" s="170">
        <v>2342</v>
      </c>
      <c r="AK1026" s="170">
        <v>2194</v>
      </c>
      <c r="AL1026" s="170">
        <v>2049</v>
      </c>
      <c r="AM1026" s="170">
        <v>1926</v>
      </c>
      <c r="AN1026" s="170">
        <v>1832</v>
      </c>
      <c r="AO1026" s="170">
        <v>1738</v>
      </c>
      <c r="AP1026" s="170">
        <v>1665</v>
      </c>
      <c r="AQ1026" s="170">
        <v>1572</v>
      </c>
      <c r="AR1026" s="170">
        <v>1460</v>
      </c>
      <c r="AS1026" s="170">
        <v>1322</v>
      </c>
      <c r="AT1026" s="170">
        <v>1208</v>
      </c>
      <c r="AU1026" s="170">
        <v>1113</v>
      </c>
      <c r="AV1026" s="170">
        <v>1028</v>
      </c>
      <c r="AW1026" s="170">
        <v>972</v>
      </c>
      <c r="AX1026" s="170">
        <v>912</v>
      </c>
      <c r="AY1026" s="170">
        <v>860</v>
      </c>
      <c r="AZ1026" s="170">
        <v>795</v>
      </c>
      <c r="BA1026" s="170">
        <v>738</v>
      </c>
      <c r="BB1026" s="170">
        <v>693</v>
      </c>
      <c r="BC1026" s="170">
        <v>659</v>
      </c>
      <c r="BD1026" s="170">
        <v>627</v>
      </c>
      <c r="BE1026" s="170">
        <v>617</v>
      </c>
      <c r="BF1026" s="170">
        <v>604</v>
      </c>
      <c r="BG1026" s="170">
        <v>579</v>
      </c>
      <c r="BH1026" s="170">
        <v>567</v>
      </c>
    </row>
    <row r="1027" spans="1:60" x14ac:dyDescent="0.3">
      <c r="A1027" s="170" t="s">
        <v>286</v>
      </c>
      <c r="B1027" s="170" t="s">
        <v>287</v>
      </c>
      <c r="C1027" s="170" t="s">
        <v>2332</v>
      </c>
      <c r="D1027" s="170" t="s">
        <v>2333</v>
      </c>
      <c r="AS1027" s="170">
        <v>86.8</v>
      </c>
      <c r="BE1027" s="170">
        <v>88.8</v>
      </c>
    </row>
    <row r="1028" spans="1:60" x14ac:dyDescent="0.3">
      <c r="A1028" s="170" t="s">
        <v>286</v>
      </c>
      <c r="B1028" s="170" t="s">
        <v>287</v>
      </c>
      <c r="C1028" s="170" t="s">
        <v>2334</v>
      </c>
      <c r="D1028" s="170" t="s">
        <v>2335</v>
      </c>
      <c r="AI1028" s="170">
        <v>1370</v>
      </c>
      <c r="AJ1028" s="170">
        <v>1261</v>
      </c>
      <c r="AK1028" s="170">
        <v>1167</v>
      </c>
      <c r="AL1028" s="170">
        <v>1081</v>
      </c>
      <c r="AM1028" s="170">
        <v>994</v>
      </c>
      <c r="AN1028" s="170">
        <v>930</v>
      </c>
      <c r="AO1028" s="170">
        <v>896</v>
      </c>
      <c r="AP1028" s="170">
        <v>851</v>
      </c>
      <c r="AQ1028" s="170">
        <v>808</v>
      </c>
      <c r="AR1028" s="170">
        <v>755</v>
      </c>
      <c r="AS1028" s="170">
        <v>681</v>
      </c>
      <c r="AT1028" s="170">
        <v>615</v>
      </c>
      <c r="AU1028" s="170">
        <v>557</v>
      </c>
      <c r="AV1028" s="170">
        <v>508</v>
      </c>
      <c r="AW1028" s="170">
        <v>457</v>
      </c>
      <c r="AX1028" s="170">
        <v>417</v>
      </c>
      <c r="AY1028" s="170">
        <v>373</v>
      </c>
      <c r="AZ1028" s="170">
        <v>328</v>
      </c>
      <c r="BA1028" s="170">
        <v>293</v>
      </c>
      <c r="BB1028" s="170">
        <v>268</v>
      </c>
      <c r="BC1028" s="170">
        <v>254</v>
      </c>
      <c r="BD1028" s="170">
        <v>252</v>
      </c>
      <c r="BE1028" s="170">
        <v>251</v>
      </c>
      <c r="BF1028" s="170">
        <v>248</v>
      </c>
      <c r="BG1028" s="170">
        <v>240</v>
      </c>
      <c r="BH1028" s="170">
        <v>239</v>
      </c>
    </row>
    <row r="1029" spans="1:60" x14ac:dyDescent="0.3">
      <c r="A1029" s="170" t="s">
        <v>286</v>
      </c>
      <c r="B1029" s="170" t="s">
        <v>287</v>
      </c>
      <c r="C1029" s="170" t="s">
        <v>2336</v>
      </c>
      <c r="D1029" s="170" t="s">
        <v>2337</v>
      </c>
      <c r="AI1029" s="170">
        <v>50.617283950617299</v>
      </c>
      <c r="AJ1029" s="170">
        <v>48.120300751879697</v>
      </c>
      <c r="AK1029" s="170">
        <v>45.909090909090899</v>
      </c>
      <c r="AL1029" s="170">
        <v>43.665768194070097</v>
      </c>
      <c r="AM1029" s="170">
        <v>41.479099678456599</v>
      </c>
      <c r="AN1029" s="170">
        <v>39.687194525904196</v>
      </c>
      <c r="AO1029" s="170">
        <v>38.235294117647101</v>
      </c>
      <c r="AP1029" s="170">
        <v>37.001594896331703</v>
      </c>
      <c r="AQ1029" s="170">
        <v>36.046828205826301</v>
      </c>
      <c r="AR1029" s="170">
        <v>35.282688945016503</v>
      </c>
      <c r="AS1029" s="170">
        <v>34.703396006413101</v>
      </c>
      <c r="AT1029" s="170">
        <v>34.260212838997603</v>
      </c>
      <c r="AU1029" s="170">
        <v>33.910358379339399</v>
      </c>
      <c r="AV1029" s="170">
        <v>33.646048656384203</v>
      </c>
      <c r="AW1029" s="170">
        <v>33.428971308607402</v>
      </c>
      <c r="AX1029" s="170">
        <v>33.2176875039425</v>
      </c>
      <c r="AY1029" s="170">
        <v>32.986832986833001</v>
      </c>
      <c r="AZ1029" s="170">
        <v>32.742279020234299</v>
      </c>
      <c r="BA1029" s="170">
        <v>32.572562639543499</v>
      </c>
      <c r="BB1029" s="170">
        <v>32.5252431250291</v>
      </c>
      <c r="BC1029" s="170">
        <v>32.598349561192897</v>
      </c>
      <c r="BD1029" s="170">
        <v>32.951020408163302</v>
      </c>
      <c r="BE1029" s="170">
        <v>33.369004395184398</v>
      </c>
      <c r="BF1029" s="170">
        <v>33.819556996218303</v>
      </c>
      <c r="BG1029" s="170">
        <v>34.142350695391301</v>
      </c>
    </row>
    <row r="1030" spans="1:60" x14ac:dyDescent="0.3">
      <c r="A1030" s="170" t="s">
        <v>286</v>
      </c>
      <c r="B1030" s="170" t="s">
        <v>287</v>
      </c>
      <c r="C1030" s="170" t="s">
        <v>2338</v>
      </c>
      <c r="D1030" s="170" t="s">
        <v>2339</v>
      </c>
      <c r="AI1030" s="170">
        <v>0.1</v>
      </c>
      <c r="AJ1030" s="170">
        <v>0.1</v>
      </c>
      <c r="AK1030" s="170">
        <v>0.1</v>
      </c>
      <c r="AL1030" s="170">
        <v>0.1</v>
      </c>
      <c r="AM1030" s="170">
        <v>0.1</v>
      </c>
      <c r="AN1030" s="170">
        <v>0.1</v>
      </c>
      <c r="AO1030" s="170">
        <v>0.1</v>
      </c>
      <c r="AP1030" s="170">
        <v>0.1</v>
      </c>
      <c r="AQ1030" s="170">
        <v>0.1</v>
      </c>
      <c r="AR1030" s="170">
        <v>0.1</v>
      </c>
      <c r="AS1030" s="170">
        <v>0.1</v>
      </c>
      <c r="AT1030" s="170">
        <v>0.2</v>
      </c>
      <c r="AU1030" s="170">
        <v>0.2</v>
      </c>
      <c r="AV1030" s="170">
        <v>0.2</v>
      </c>
      <c r="AW1030" s="170">
        <v>0.2</v>
      </c>
      <c r="AX1030" s="170">
        <v>0.3</v>
      </c>
      <c r="AY1030" s="170">
        <v>0.3</v>
      </c>
      <c r="AZ1030" s="170">
        <v>0.3</v>
      </c>
      <c r="BA1030" s="170">
        <v>0.3</v>
      </c>
      <c r="BB1030" s="170">
        <v>0.4</v>
      </c>
      <c r="BC1030" s="170">
        <v>0.4</v>
      </c>
      <c r="BD1030" s="170">
        <v>0.4</v>
      </c>
      <c r="BE1030" s="170">
        <v>0.5</v>
      </c>
      <c r="BF1030" s="170">
        <v>0.5</v>
      </c>
      <c r="BG1030" s="170">
        <v>0.5</v>
      </c>
    </row>
    <row r="1031" spans="1:60" x14ac:dyDescent="0.3">
      <c r="A1031" s="170" t="s">
        <v>286</v>
      </c>
      <c r="B1031" s="170" t="s">
        <v>287</v>
      </c>
      <c r="C1031" s="170" t="s">
        <v>2340</v>
      </c>
      <c r="D1031" s="170" t="s">
        <v>2341</v>
      </c>
      <c r="Y1031" s="170">
        <v>23.3</v>
      </c>
      <c r="Z1031" s="170">
        <v>22.3</v>
      </c>
      <c r="AA1031" s="170">
        <v>21.3</v>
      </c>
      <c r="AB1031" s="170">
        <v>20.6</v>
      </c>
      <c r="AC1031" s="170">
        <v>19.899999999999999</v>
      </c>
      <c r="AD1031" s="170">
        <v>19.399999999999999</v>
      </c>
      <c r="AE1031" s="170">
        <v>18.7</v>
      </c>
      <c r="AF1031" s="170">
        <v>18.100000000000001</v>
      </c>
      <c r="AG1031" s="170">
        <v>17.5</v>
      </c>
      <c r="AH1031" s="170">
        <v>17</v>
      </c>
      <c r="AI1031" s="170">
        <v>16.600000000000001</v>
      </c>
      <c r="AJ1031" s="170">
        <v>16.600000000000001</v>
      </c>
      <c r="AK1031" s="170">
        <v>16.8</v>
      </c>
      <c r="AL1031" s="170">
        <v>17.100000000000001</v>
      </c>
      <c r="AM1031" s="170">
        <v>17.5</v>
      </c>
      <c r="AN1031" s="170">
        <v>17.899999999999999</v>
      </c>
      <c r="AO1031" s="170">
        <v>18</v>
      </c>
      <c r="AP1031" s="170">
        <v>17.8</v>
      </c>
      <c r="AQ1031" s="170">
        <v>17</v>
      </c>
      <c r="AR1031" s="170">
        <v>15.8</v>
      </c>
      <c r="AS1031" s="170">
        <v>14.3</v>
      </c>
      <c r="AT1031" s="170">
        <v>13</v>
      </c>
      <c r="AU1031" s="170">
        <v>11.9</v>
      </c>
      <c r="AV1031" s="170">
        <v>10.9</v>
      </c>
      <c r="AW1031" s="170">
        <v>10.199999999999999</v>
      </c>
      <c r="AX1031" s="170">
        <v>9.4</v>
      </c>
      <c r="AY1031" s="170">
        <v>8.6999999999999993</v>
      </c>
      <c r="AZ1031" s="170">
        <v>7.9</v>
      </c>
      <c r="BA1031" s="170">
        <v>7.2</v>
      </c>
      <c r="BB1031" s="170">
        <v>6.6</v>
      </c>
      <c r="BC1031" s="170">
        <v>6.1</v>
      </c>
      <c r="BD1031" s="170">
        <v>5.6</v>
      </c>
      <c r="BE1031" s="170">
        <v>5.3</v>
      </c>
      <c r="BF1031" s="170">
        <v>5</v>
      </c>
      <c r="BG1031" s="170">
        <v>4.7</v>
      </c>
      <c r="BH1031" s="170">
        <v>4.5999999999999996</v>
      </c>
    </row>
    <row r="1032" spans="1:60" x14ac:dyDescent="0.3">
      <c r="A1032" s="170" t="s">
        <v>286</v>
      </c>
      <c r="B1032" s="170" t="s">
        <v>287</v>
      </c>
      <c r="C1032" s="170" t="s">
        <v>2342</v>
      </c>
      <c r="D1032" s="170" t="s">
        <v>2343</v>
      </c>
      <c r="AI1032" s="170">
        <v>14.1</v>
      </c>
      <c r="AS1032" s="170">
        <v>12.2</v>
      </c>
      <c r="BC1032" s="170">
        <v>5.2</v>
      </c>
      <c r="BH1032" s="170">
        <v>3.9</v>
      </c>
    </row>
    <row r="1033" spans="1:60" x14ac:dyDescent="0.3">
      <c r="A1033" s="170" t="s">
        <v>286</v>
      </c>
      <c r="B1033" s="170" t="s">
        <v>287</v>
      </c>
      <c r="C1033" s="170" t="s">
        <v>2344</v>
      </c>
      <c r="D1033" s="170" t="s">
        <v>2345</v>
      </c>
      <c r="AI1033" s="170">
        <v>19</v>
      </c>
      <c r="AS1033" s="170">
        <v>16.399999999999999</v>
      </c>
      <c r="BC1033" s="170">
        <v>6.9</v>
      </c>
      <c r="BH1033" s="170">
        <v>5.0999999999999996</v>
      </c>
    </row>
    <row r="1034" spans="1:60" x14ac:dyDescent="0.3">
      <c r="A1034" s="170" t="s">
        <v>286</v>
      </c>
      <c r="B1034" s="170" t="s">
        <v>287</v>
      </c>
      <c r="C1034" s="170" t="s">
        <v>2346</v>
      </c>
      <c r="D1034" s="170" t="s">
        <v>2347</v>
      </c>
      <c r="AI1034" s="170">
        <v>9.3000000000000007</v>
      </c>
      <c r="AJ1034" s="170">
        <v>9.1999999999999993</v>
      </c>
      <c r="AK1034" s="170">
        <v>9.3000000000000007</v>
      </c>
      <c r="AL1034" s="170">
        <v>9.5</v>
      </c>
      <c r="AM1034" s="170">
        <v>9.6</v>
      </c>
      <c r="AN1034" s="170">
        <v>9.6999999999999993</v>
      </c>
      <c r="AO1034" s="170">
        <v>9.8000000000000007</v>
      </c>
      <c r="AP1034" s="170">
        <v>9.5</v>
      </c>
      <c r="AQ1034" s="170">
        <v>9</v>
      </c>
      <c r="AR1034" s="170">
        <v>8.3000000000000007</v>
      </c>
      <c r="AS1034" s="170">
        <v>7.4</v>
      </c>
      <c r="AT1034" s="170">
        <v>6.6</v>
      </c>
      <c r="AU1034" s="170">
        <v>5.9</v>
      </c>
      <c r="AV1034" s="170">
        <v>5.3</v>
      </c>
      <c r="AW1034" s="170">
        <v>4.7</v>
      </c>
      <c r="AX1034" s="170">
        <v>4.2</v>
      </c>
      <c r="AY1034" s="170">
        <v>3.7</v>
      </c>
      <c r="AZ1034" s="170">
        <v>3.2</v>
      </c>
      <c r="BA1034" s="170">
        <v>2.8</v>
      </c>
      <c r="BB1034" s="170">
        <v>2.5</v>
      </c>
      <c r="BC1034" s="170">
        <v>2.2999999999999998</v>
      </c>
      <c r="BD1034" s="170">
        <v>2.2000000000000002</v>
      </c>
      <c r="BE1034" s="170">
        <v>2.1</v>
      </c>
      <c r="BF1034" s="170">
        <v>2</v>
      </c>
      <c r="BG1034" s="170">
        <v>1.9</v>
      </c>
      <c r="BH1034" s="170">
        <v>1.9</v>
      </c>
    </row>
    <row r="1035" spans="1:60" x14ac:dyDescent="0.3">
      <c r="A1035" s="170" t="s">
        <v>286</v>
      </c>
      <c r="B1035" s="170" t="s">
        <v>287</v>
      </c>
      <c r="C1035" s="170" t="s">
        <v>2348</v>
      </c>
      <c r="D1035" s="170" t="s">
        <v>2349</v>
      </c>
    </row>
    <row r="1036" spans="1:60" x14ac:dyDescent="0.3">
      <c r="A1036" s="170" t="s">
        <v>286</v>
      </c>
      <c r="B1036" s="170" t="s">
        <v>287</v>
      </c>
      <c r="C1036" s="170" t="s">
        <v>2350</v>
      </c>
      <c r="D1036" s="170" t="s">
        <v>2351</v>
      </c>
      <c r="AI1036" s="170">
        <v>99</v>
      </c>
      <c r="AJ1036" s="170">
        <v>99</v>
      </c>
      <c r="AK1036" s="170">
        <v>99</v>
      </c>
      <c r="AL1036" s="170">
        <v>99</v>
      </c>
      <c r="AM1036" s="170">
        <v>99</v>
      </c>
      <c r="AN1036" s="170">
        <v>99</v>
      </c>
      <c r="AO1036" s="170">
        <v>99</v>
      </c>
      <c r="AP1036" s="170">
        <v>99</v>
      </c>
      <c r="AQ1036" s="170">
        <v>99</v>
      </c>
      <c r="AR1036" s="170">
        <v>99</v>
      </c>
      <c r="AS1036" s="170">
        <v>99</v>
      </c>
      <c r="AT1036" s="170">
        <v>99</v>
      </c>
      <c r="AU1036" s="170">
        <v>99</v>
      </c>
      <c r="AV1036" s="170">
        <v>99</v>
      </c>
      <c r="AW1036" s="170">
        <v>99</v>
      </c>
      <c r="AX1036" s="170">
        <v>99.1</v>
      </c>
      <c r="AY1036" s="170">
        <v>99.1</v>
      </c>
      <c r="AZ1036" s="170">
        <v>99.1</v>
      </c>
      <c r="BA1036" s="170">
        <v>99.1</v>
      </c>
      <c r="BB1036" s="170">
        <v>99.1</v>
      </c>
      <c r="BC1036" s="170">
        <v>99.1</v>
      </c>
      <c r="BD1036" s="170">
        <v>99.1</v>
      </c>
      <c r="BE1036" s="170">
        <v>99.1</v>
      </c>
      <c r="BF1036" s="170">
        <v>99.1</v>
      </c>
      <c r="BG1036" s="170">
        <v>99.1</v>
      </c>
      <c r="BH1036" s="170">
        <v>99.1</v>
      </c>
    </row>
    <row r="1037" spans="1:60" x14ac:dyDescent="0.3">
      <c r="A1037" s="170" t="s">
        <v>286</v>
      </c>
      <c r="B1037" s="170" t="s">
        <v>287</v>
      </c>
      <c r="C1037" s="170" t="s">
        <v>2352</v>
      </c>
      <c r="D1037" s="170" t="s">
        <v>2353</v>
      </c>
      <c r="AI1037" s="170">
        <v>99.7</v>
      </c>
      <c r="AJ1037" s="170">
        <v>99.7</v>
      </c>
      <c r="AK1037" s="170">
        <v>99.7</v>
      </c>
      <c r="AL1037" s="170">
        <v>99.7</v>
      </c>
      <c r="AM1037" s="170">
        <v>99.7</v>
      </c>
      <c r="AN1037" s="170">
        <v>99.7</v>
      </c>
      <c r="AO1037" s="170">
        <v>99.7</v>
      </c>
      <c r="AP1037" s="170">
        <v>99.7</v>
      </c>
      <c r="AQ1037" s="170">
        <v>99.7</v>
      </c>
      <c r="AR1037" s="170">
        <v>99.7</v>
      </c>
      <c r="AS1037" s="170">
        <v>99.7</v>
      </c>
      <c r="AT1037" s="170">
        <v>99.7</v>
      </c>
      <c r="AU1037" s="170">
        <v>99.7</v>
      </c>
      <c r="AV1037" s="170">
        <v>99.7</v>
      </c>
      <c r="AW1037" s="170">
        <v>99.7</v>
      </c>
      <c r="AX1037" s="170">
        <v>99.7</v>
      </c>
      <c r="AY1037" s="170">
        <v>99.8</v>
      </c>
      <c r="AZ1037" s="170">
        <v>99.8</v>
      </c>
      <c r="BA1037" s="170">
        <v>99.8</v>
      </c>
      <c r="BB1037" s="170">
        <v>99.8</v>
      </c>
      <c r="BC1037" s="170">
        <v>99.8</v>
      </c>
      <c r="BD1037" s="170">
        <v>99.8</v>
      </c>
      <c r="BE1037" s="170">
        <v>99.9</v>
      </c>
      <c r="BF1037" s="170">
        <v>99.9</v>
      </c>
      <c r="BG1037" s="170">
        <v>99.9</v>
      </c>
      <c r="BH1037" s="170">
        <v>99.9</v>
      </c>
    </row>
    <row r="1038" spans="1:60" x14ac:dyDescent="0.3">
      <c r="A1038" s="170" t="s">
        <v>286</v>
      </c>
      <c r="B1038" s="170" t="s">
        <v>287</v>
      </c>
      <c r="C1038" s="170" t="s">
        <v>2354</v>
      </c>
      <c r="D1038" s="170" t="s">
        <v>2355</v>
      </c>
      <c r="AI1038" s="170">
        <v>99.5</v>
      </c>
      <c r="AJ1038" s="170">
        <v>99.5</v>
      </c>
      <c r="AK1038" s="170">
        <v>99.5</v>
      </c>
      <c r="AL1038" s="170">
        <v>99.5</v>
      </c>
      <c r="AM1038" s="170">
        <v>99.5</v>
      </c>
      <c r="AN1038" s="170">
        <v>99.5</v>
      </c>
      <c r="AO1038" s="170">
        <v>99.5</v>
      </c>
      <c r="AP1038" s="170">
        <v>99.5</v>
      </c>
      <c r="AQ1038" s="170">
        <v>99.5</v>
      </c>
      <c r="AR1038" s="170">
        <v>99.5</v>
      </c>
      <c r="AS1038" s="170">
        <v>99.5</v>
      </c>
      <c r="AT1038" s="170">
        <v>99.5</v>
      </c>
      <c r="AU1038" s="170">
        <v>99.5</v>
      </c>
      <c r="AV1038" s="170">
        <v>99.5</v>
      </c>
      <c r="AW1038" s="170">
        <v>99.5</v>
      </c>
      <c r="AX1038" s="170">
        <v>99.5</v>
      </c>
      <c r="AY1038" s="170">
        <v>99.6</v>
      </c>
      <c r="AZ1038" s="170">
        <v>99.6</v>
      </c>
      <c r="BA1038" s="170">
        <v>99.6</v>
      </c>
      <c r="BB1038" s="170">
        <v>99.6</v>
      </c>
      <c r="BC1038" s="170">
        <v>99.6</v>
      </c>
      <c r="BD1038" s="170">
        <v>99.6</v>
      </c>
      <c r="BE1038" s="170">
        <v>99.7</v>
      </c>
      <c r="BF1038" s="170">
        <v>99.7</v>
      </c>
      <c r="BG1038" s="170">
        <v>99.7</v>
      </c>
      <c r="BH1038" s="170">
        <v>99.7</v>
      </c>
    </row>
    <row r="1039" spans="1:60" x14ac:dyDescent="0.3">
      <c r="A1039" s="170" t="s">
        <v>286</v>
      </c>
      <c r="B1039" s="170" t="s">
        <v>287</v>
      </c>
      <c r="C1039" s="170" t="s">
        <v>2356</v>
      </c>
      <c r="D1039" s="170" t="s">
        <v>2357</v>
      </c>
    </row>
    <row r="1040" spans="1:60" x14ac:dyDescent="0.3">
      <c r="A1040" s="170" t="s">
        <v>286</v>
      </c>
      <c r="B1040" s="170" t="s">
        <v>287</v>
      </c>
      <c r="C1040" s="170" t="s">
        <v>2358</v>
      </c>
      <c r="D1040" s="170" t="s">
        <v>2359</v>
      </c>
      <c r="AI1040" s="170">
        <v>0.1</v>
      </c>
      <c r="AJ1040" s="170">
        <v>0.1</v>
      </c>
      <c r="AK1040" s="170">
        <v>0.1</v>
      </c>
      <c r="AL1040" s="170">
        <v>0.1</v>
      </c>
      <c r="AM1040" s="170">
        <v>0.1</v>
      </c>
      <c r="AN1040" s="170">
        <v>0.1</v>
      </c>
      <c r="AO1040" s="170">
        <v>0.1</v>
      </c>
      <c r="AP1040" s="170">
        <v>0.1</v>
      </c>
      <c r="AQ1040" s="170">
        <v>0.1</v>
      </c>
      <c r="AR1040" s="170">
        <v>0.1</v>
      </c>
      <c r="AS1040" s="170">
        <v>0.1</v>
      </c>
      <c r="AT1040" s="170">
        <v>0.1</v>
      </c>
      <c r="AU1040" s="170">
        <v>0.1</v>
      </c>
      <c r="AV1040" s="170">
        <v>0.1</v>
      </c>
      <c r="AW1040" s="170">
        <v>0.1</v>
      </c>
      <c r="AX1040" s="170">
        <v>0.1</v>
      </c>
      <c r="AY1040" s="170">
        <v>0.1</v>
      </c>
      <c r="AZ1040" s="170">
        <v>0.1</v>
      </c>
      <c r="BA1040" s="170">
        <v>0.1</v>
      </c>
      <c r="BB1040" s="170">
        <v>0.1</v>
      </c>
      <c r="BC1040" s="170">
        <v>0.1</v>
      </c>
      <c r="BD1040" s="170">
        <v>0.1</v>
      </c>
      <c r="BE1040" s="170">
        <v>0.2</v>
      </c>
      <c r="BF1040" s="170">
        <v>0.2</v>
      </c>
      <c r="BG1040" s="170">
        <v>0.2</v>
      </c>
    </row>
    <row r="1041" spans="1:60" x14ac:dyDescent="0.3">
      <c r="A1041" s="170" t="s">
        <v>286</v>
      </c>
      <c r="B1041" s="170" t="s">
        <v>287</v>
      </c>
      <c r="C1041" s="170" t="s">
        <v>2360</v>
      </c>
      <c r="D1041" s="170" t="s">
        <v>2361</v>
      </c>
      <c r="AI1041" s="170">
        <v>0.1</v>
      </c>
      <c r="AJ1041" s="170">
        <v>0.1</v>
      </c>
      <c r="AK1041" s="170">
        <v>0.1</v>
      </c>
      <c r="AL1041" s="170">
        <v>0.1</v>
      </c>
      <c r="AM1041" s="170">
        <v>0.1</v>
      </c>
      <c r="AN1041" s="170">
        <v>0.1</v>
      </c>
      <c r="AO1041" s="170">
        <v>0.1</v>
      </c>
      <c r="AP1041" s="170">
        <v>0.1</v>
      </c>
      <c r="AQ1041" s="170">
        <v>0.1</v>
      </c>
      <c r="AR1041" s="170">
        <v>0.1</v>
      </c>
      <c r="AS1041" s="170">
        <v>0.1</v>
      </c>
      <c r="AT1041" s="170">
        <v>0.1</v>
      </c>
      <c r="AU1041" s="170">
        <v>0.1</v>
      </c>
      <c r="AV1041" s="170">
        <v>0.1</v>
      </c>
      <c r="AW1041" s="170">
        <v>0.1</v>
      </c>
      <c r="AX1041" s="170">
        <v>0.1</v>
      </c>
      <c r="AY1041" s="170">
        <v>0.1</v>
      </c>
      <c r="AZ1041" s="170">
        <v>0.1</v>
      </c>
      <c r="BA1041" s="170">
        <v>0.1</v>
      </c>
      <c r="BB1041" s="170">
        <v>0.1</v>
      </c>
      <c r="BC1041" s="170">
        <v>0.1</v>
      </c>
      <c r="BD1041" s="170">
        <v>0.1</v>
      </c>
      <c r="BE1041" s="170">
        <v>0.1</v>
      </c>
      <c r="BF1041" s="170">
        <v>0.1</v>
      </c>
      <c r="BG1041" s="170">
        <v>0.1</v>
      </c>
    </row>
    <row r="1042" spans="1:60" x14ac:dyDescent="0.3">
      <c r="A1042" s="170" t="s">
        <v>286</v>
      </c>
      <c r="B1042" s="170" t="s">
        <v>287</v>
      </c>
      <c r="C1042" s="170" t="s">
        <v>2362</v>
      </c>
      <c r="D1042" s="170" t="s">
        <v>2363</v>
      </c>
      <c r="AS1042" s="170">
        <v>0</v>
      </c>
      <c r="AT1042" s="170">
        <v>0</v>
      </c>
      <c r="AU1042" s="170">
        <v>0</v>
      </c>
      <c r="AV1042" s="170">
        <v>0</v>
      </c>
      <c r="AW1042" s="170">
        <v>0</v>
      </c>
      <c r="AX1042" s="170">
        <v>1</v>
      </c>
      <c r="AY1042" s="170">
        <v>4</v>
      </c>
      <c r="AZ1042" s="170">
        <v>5</v>
      </c>
      <c r="BA1042" s="170">
        <v>6</v>
      </c>
      <c r="BB1042" s="170">
        <v>8</v>
      </c>
      <c r="BC1042" s="170">
        <v>11</v>
      </c>
      <c r="BD1042" s="170">
        <v>13</v>
      </c>
      <c r="BE1042" s="170">
        <v>16</v>
      </c>
      <c r="BF1042" s="170">
        <v>19</v>
      </c>
      <c r="BG1042" s="170">
        <v>20</v>
      </c>
    </row>
    <row r="1043" spans="1:60" x14ac:dyDescent="0.3">
      <c r="A1043" s="170" t="s">
        <v>286</v>
      </c>
      <c r="B1043" s="170" t="s">
        <v>287</v>
      </c>
      <c r="C1043" s="170" t="s">
        <v>2364</v>
      </c>
      <c r="D1043" s="170" t="s">
        <v>2365</v>
      </c>
      <c r="AK1043" s="170">
        <v>90</v>
      </c>
      <c r="AL1043" s="170">
        <v>91</v>
      </c>
      <c r="AM1043" s="170">
        <v>92</v>
      </c>
      <c r="AN1043" s="170">
        <v>96</v>
      </c>
      <c r="AO1043" s="170">
        <v>98</v>
      </c>
      <c r="AP1043" s="170">
        <v>98</v>
      </c>
      <c r="AQ1043" s="170">
        <v>99</v>
      </c>
      <c r="AR1043" s="170">
        <v>99</v>
      </c>
      <c r="AS1043" s="170">
        <v>99</v>
      </c>
      <c r="AT1043" s="170">
        <v>99</v>
      </c>
      <c r="AU1043" s="170">
        <v>99</v>
      </c>
      <c r="AV1043" s="170">
        <v>50</v>
      </c>
      <c r="AW1043" s="170">
        <v>99</v>
      </c>
      <c r="AX1043" s="170">
        <v>99</v>
      </c>
      <c r="AY1043" s="170">
        <v>99</v>
      </c>
      <c r="AZ1043" s="170">
        <v>95</v>
      </c>
      <c r="BA1043" s="170">
        <v>97</v>
      </c>
      <c r="BB1043" s="170">
        <v>96</v>
      </c>
      <c r="BC1043" s="170">
        <v>98</v>
      </c>
      <c r="BD1043" s="170">
        <v>98</v>
      </c>
      <c r="BE1043" s="170">
        <v>98</v>
      </c>
      <c r="BF1043" s="170">
        <v>98</v>
      </c>
      <c r="BG1043" s="170">
        <v>97</v>
      </c>
    </row>
    <row r="1044" spans="1:60" x14ac:dyDescent="0.3">
      <c r="A1044" s="170" t="s">
        <v>286</v>
      </c>
      <c r="B1044" s="170" t="s">
        <v>287</v>
      </c>
      <c r="C1044" s="170" t="s">
        <v>2366</v>
      </c>
      <c r="D1044" s="170" t="s">
        <v>2367</v>
      </c>
      <c r="AK1044" s="170">
        <v>94</v>
      </c>
      <c r="AL1044" s="170">
        <v>96</v>
      </c>
      <c r="AM1044" s="170">
        <v>97</v>
      </c>
      <c r="AN1044" s="170">
        <v>93</v>
      </c>
      <c r="AO1044" s="170">
        <v>96</v>
      </c>
      <c r="AP1044" s="170">
        <v>97</v>
      </c>
      <c r="AQ1044" s="170">
        <v>98</v>
      </c>
      <c r="AR1044" s="170">
        <v>98</v>
      </c>
      <c r="AS1044" s="170">
        <v>98</v>
      </c>
      <c r="AT1044" s="170">
        <v>99</v>
      </c>
      <c r="AU1044" s="170">
        <v>99</v>
      </c>
      <c r="AV1044" s="170">
        <v>99</v>
      </c>
      <c r="AW1044" s="170">
        <v>99</v>
      </c>
      <c r="AX1044" s="170">
        <v>99</v>
      </c>
      <c r="AY1044" s="170">
        <v>97</v>
      </c>
      <c r="AZ1044" s="170">
        <v>99</v>
      </c>
      <c r="BA1044" s="170">
        <v>99</v>
      </c>
      <c r="BB1044" s="170">
        <v>99</v>
      </c>
      <c r="BC1044" s="170">
        <v>99</v>
      </c>
      <c r="BD1044" s="170">
        <v>99</v>
      </c>
      <c r="BE1044" s="170">
        <v>98</v>
      </c>
      <c r="BF1044" s="170">
        <v>99</v>
      </c>
      <c r="BG1044" s="170">
        <v>99</v>
      </c>
    </row>
    <row r="1045" spans="1:60" x14ac:dyDescent="0.3">
      <c r="A1045" s="170" t="s">
        <v>286</v>
      </c>
      <c r="B1045" s="170" t="s">
        <v>287</v>
      </c>
      <c r="C1045" s="170" t="s">
        <v>2368</v>
      </c>
      <c r="D1045" s="170" t="s">
        <v>2369</v>
      </c>
      <c r="Y1045" s="170">
        <v>12.546099662780801</v>
      </c>
      <c r="AD1045" s="170">
        <v>13.0712995529175</v>
      </c>
      <c r="AE1045" s="170">
        <v>13.260499954223601</v>
      </c>
      <c r="AF1045" s="170">
        <v>13.4562997817993</v>
      </c>
      <c r="AG1045" s="170">
        <v>13.3729000091553</v>
      </c>
      <c r="AH1045" s="170">
        <v>13.5795001983643</v>
      </c>
      <c r="AI1045" s="170">
        <v>13.226400375400001</v>
      </c>
      <c r="AJ1045" s="170">
        <v>13.204700470000001</v>
      </c>
      <c r="AK1045" s="170">
        <v>12.6906995773</v>
      </c>
      <c r="AL1045" s="170">
        <v>12.4762001038</v>
      </c>
      <c r="AM1045" s="170">
        <v>12.463899612400001</v>
      </c>
      <c r="AN1045" s="170">
        <v>12.3800001144</v>
      </c>
      <c r="AO1045" s="170">
        <v>12.2700004578</v>
      </c>
      <c r="AP1045" s="170">
        <v>12.359999656699999</v>
      </c>
      <c r="AQ1045" s="170">
        <v>12.420000076299999</v>
      </c>
      <c r="AR1045" s="170">
        <v>12.640000343300001</v>
      </c>
      <c r="AS1045" s="170">
        <v>12.609999656699999</v>
      </c>
      <c r="AT1045" s="170">
        <v>12.579999923700001</v>
      </c>
      <c r="AV1045" s="170">
        <v>11.300000190700001</v>
      </c>
      <c r="AX1045" s="170">
        <v>11.1</v>
      </c>
      <c r="AY1045" s="170">
        <v>11.2</v>
      </c>
      <c r="AZ1045" s="170">
        <v>11.2</v>
      </c>
      <c r="BB1045" s="170">
        <v>11.1</v>
      </c>
      <c r="BD1045" s="170">
        <v>11.3</v>
      </c>
    </row>
    <row r="1046" spans="1:60" x14ac:dyDescent="0.3">
      <c r="A1046" s="170" t="s">
        <v>286</v>
      </c>
      <c r="B1046" s="170" t="s">
        <v>287</v>
      </c>
      <c r="C1046" s="170" t="s">
        <v>2370</v>
      </c>
      <c r="D1046" s="170" t="s">
        <v>2371</v>
      </c>
    </row>
    <row r="1047" spans="1:60" x14ac:dyDescent="0.3">
      <c r="A1047" s="170" t="s">
        <v>286</v>
      </c>
      <c r="B1047" s="170" t="s">
        <v>287</v>
      </c>
      <c r="C1047" s="170" t="s">
        <v>2372</v>
      </c>
      <c r="D1047" s="170" t="s">
        <v>2373</v>
      </c>
      <c r="AY1047" s="170">
        <v>12.51</v>
      </c>
      <c r="AZ1047" s="170">
        <v>12.56</v>
      </c>
      <c r="BB1047" s="170">
        <v>10.387</v>
      </c>
      <c r="BC1047" s="170">
        <v>10.544</v>
      </c>
      <c r="BD1047" s="170">
        <v>10.444000000000001</v>
      </c>
      <c r="BE1047" s="170">
        <v>10.789</v>
      </c>
      <c r="BF1047" s="170">
        <v>10.638</v>
      </c>
    </row>
    <row r="1048" spans="1:60" x14ac:dyDescent="0.3">
      <c r="A1048" s="170" t="s">
        <v>286</v>
      </c>
      <c r="B1048" s="170" t="s">
        <v>287</v>
      </c>
      <c r="C1048" s="170" t="s">
        <v>2374</v>
      </c>
      <c r="D1048" s="170" t="s">
        <v>2375</v>
      </c>
      <c r="Y1048" s="170">
        <v>2.9616000652313232</v>
      </c>
      <c r="AD1048" s="170">
        <v>3.3285000324249268</v>
      </c>
      <c r="AE1048" s="170">
        <v>3.3752000331878662</v>
      </c>
      <c r="AF1048" s="170">
        <v>3.4453999996185303</v>
      </c>
      <c r="AG1048" s="170">
        <v>3.5123999118804932</v>
      </c>
      <c r="AH1048" s="170">
        <v>3.576200008392334</v>
      </c>
      <c r="AI1048" s="170">
        <v>3.5604000091999999</v>
      </c>
      <c r="AJ1048" s="170">
        <v>3.5764000415999999</v>
      </c>
      <c r="AK1048" s="170">
        <v>3.6382000446</v>
      </c>
      <c r="AL1048" s="170">
        <v>4.0762000083999999</v>
      </c>
      <c r="AM1048" s="170">
        <v>4.1424999237</v>
      </c>
      <c r="AN1048" s="170">
        <v>4.1550000000000002</v>
      </c>
      <c r="AO1048" s="170">
        <v>4.2859999999999996</v>
      </c>
      <c r="AP1048" s="170">
        <v>4.3650000000000002</v>
      </c>
      <c r="AQ1048" s="170">
        <v>4.431</v>
      </c>
      <c r="AR1048" s="170">
        <v>4.5510000000000002</v>
      </c>
      <c r="AS1048" s="170">
        <v>4.5789999999999997</v>
      </c>
      <c r="AT1048" s="170">
        <v>4.4969999999999999</v>
      </c>
      <c r="AU1048" s="170">
        <v>4.5258925504616796</v>
      </c>
      <c r="AV1048" s="170">
        <v>4.55</v>
      </c>
      <c r="AW1048" s="170">
        <v>4.6224018122264097</v>
      </c>
      <c r="AX1048" s="170">
        <v>4.68</v>
      </c>
      <c r="AY1048" s="170">
        <v>4.78</v>
      </c>
      <c r="AZ1048" s="170">
        <v>4.8689999999999998</v>
      </c>
      <c r="BA1048" s="170">
        <v>4.9800000000000004</v>
      </c>
      <c r="BB1048" s="170">
        <v>3.702</v>
      </c>
      <c r="BC1048" s="170">
        <v>3.5139999999999998</v>
      </c>
      <c r="BD1048" s="170">
        <v>3.7589999999999999</v>
      </c>
      <c r="BE1048" s="170">
        <v>3.8580000000000001</v>
      </c>
      <c r="BF1048" s="170">
        <v>3.9249999999999998</v>
      </c>
    </row>
    <row r="1049" spans="1:60" x14ac:dyDescent="0.3">
      <c r="A1049" s="170" t="s">
        <v>286</v>
      </c>
      <c r="B1049" s="170" t="s">
        <v>287</v>
      </c>
      <c r="C1049" s="170" t="s">
        <v>2376</v>
      </c>
      <c r="D1049" s="170" t="s">
        <v>2377</v>
      </c>
      <c r="BF1049" s="170">
        <v>121.318402704416</v>
      </c>
    </row>
    <row r="1050" spans="1:60" x14ac:dyDescent="0.3">
      <c r="A1050" s="170" t="s">
        <v>286</v>
      </c>
      <c r="B1050" s="170" t="s">
        <v>287</v>
      </c>
      <c r="C1050" s="170" t="s">
        <v>2378</v>
      </c>
      <c r="D1050" s="170" t="s">
        <v>2379</v>
      </c>
    </row>
    <row r="1051" spans="1:60" x14ac:dyDescent="0.3">
      <c r="A1051" s="170" t="s">
        <v>286</v>
      </c>
      <c r="B1051" s="170" t="s">
        <v>287</v>
      </c>
      <c r="C1051" s="170" t="s">
        <v>2380</v>
      </c>
      <c r="D1051" s="170" t="s">
        <v>2381</v>
      </c>
    </row>
    <row r="1052" spans="1:60" x14ac:dyDescent="0.3">
      <c r="A1052" s="170" t="s">
        <v>286</v>
      </c>
      <c r="B1052" s="170" t="s">
        <v>287</v>
      </c>
      <c r="C1052" s="170" t="s">
        <v>2382</v>
      </c>
      <c r="D1052" s="170" t="s">
        <v>2383</v>
      </c>
      <c r="AI1052" s="170">
        <v>46</v>
      </c>
      <c r="AJ1052" s="170">
        <v>43</v>
      </c>
      <c r="AK1052" s="170">
        <v>41</v>
      </c>
      <c r="AL1052" s="170">
        <v>40</v>
      </c>
      <c r="AM1052" s="170">
        <v>37</v>
      </c>
      <c r="AN1052" s="170">
        <v>35</v>
      </c>
      <c r="AO1052" s="170">
        <v>33</v>
      </c>
      <c r="AP1052" s="170">
        <v>30</v>
      </c>
      <c r="AQ1052" s="170">
        <v>28</v>
      </c>
      <c r="AR1052" s="170">
        <v>27</v>
      </c>
      <c r="AS1052" s="170">
        <v>23</v>
      </c>
      <c r="AT1052" s="170">
        <v>21</v>
      </c>
      <c r="AU1052" s="170">
        <v>20</v>
      </c>
      <c r="AV1052" s="170">
        <v>17</v>
      </c>
      <c r="AW1052" s="170">
        <v>15</v>
      </c>
      <c r="AX1052" s="170">
        <v>12</v>
      </c>
      <c r="AY1052" s="170">
        <v>10</v>
      </c>
      <c r="AZ1052" s="170">
        <v>8</v>
      </c>
      <c r="BA1052" s="170">
        <v>7</v>
      </c>
      <c r="BB1052" s="170">
        <v>6</v>
      </c>
      <c r="BC1052" s="170">
        <v>6</v>
      </c>
      <c r="BD1052" s="170">
        <v>6</v>
      </c>
      <c r="BE1052" s="170">
        <v>5</v>
      </c>
      <c r="BF1052" s="170">
        <v>5</v>
      </c>
      <c r="BG1052" s="170">
        <v>5</v>
      </c>
      <c r="BH1052" s="170">
        <v>5</v>
      </c>
    </row>
    <row r="1053" spans="1:60" x14ac:dyDescent="0.3">
      <c r="A1053" s="170" t="s">
        <v>286</v>
      </c>
      <c r="B1053" s="170" t="s">
        <v>287</v>
      </c>
      <c r="C1053" s="170" t="s">
        <v>2384</v>
      </c>
      <c r="D1053" s="170" t="s">
        <v>2385</v>
      </c>
      <c r="AI1053" s="170">
        <v>1600</v>
      </c>
      <c r="AJ1053" s="170">
        <v>1700</v>
      </c>
      <c r="AK1053" s="170">
        <v>1800</v>
      </c>
      <c r="AL1053" s="170">
        <v>1800</v>
      </c>
      <c r="AM1053" s="170">
        <v>2000</v>
      </c>
      <c r="AN1053" s="170">
        <v>2100</v>
      </c>
      <c r="AO1053" s="170">
        <v>2300</v>
      </c>
      <c r="AP1053" s="170">
        <v>2500</v>
      </c>
      <c r="AQ1053" s="170">
        <v>2700</v>
      </c>
      <c r="AR1053" s="170">
        <v>2800</v>
      </c>
      <c r="AS1053" s="170">
        <v>3300</v>
      </c>
      <c r="AT1053" s="170">
        <v>3700</v>
      </c>
      <c r="AU1053" s="170">
        <v>3900</v>
      </c>
      <c r="AV1053" s="170">
        <v>4500</v>
      </c>
      <c r="AW1053" s="170">
        <v>5200</v>
      </c>
      <c r="AX1053" s="170">
        <v>6100</v>
      </c>
      <c r="AY1053" s="170">
        <v>7400</v>
      </c>
      <c r="AZ1053" s="170">
        <v>9100</v>
      </c>
      <c r="BA1053" s="170">
        <v>10600</v>
      </c>
      <c r="BB1053" s="170">
        <v>11700</v>
      </c>
      <c r="BC1053" s="170">
        <v>12800</v>
      </c>
      <c r="BD1053" s="170">
        <v>12200</v>
      </c>
      <c r="BE1053" s="170">
        <v>14000</v>
      </c>
      <c r="BF1053" s="170">
        <v>14100</v>
      </c>
      <c r="BG1053" s="170">
        <v>13900</v>
      </c>
      <c r="BH1053" s="170">
        <v>13800</v>
      </c>
    </row>
    <row r="1054" spans="1:60" x14ac:dyDescent="0.3">
      <c r="A1054" s="170" t="s">
        <v>286</v>
      </c>
      <c r="B1054" s="170" t="s">
        <v>287</v>
      </c>
      <c r="C1054" s="170" t="s">
        <v>2386</v>
      </c>
      <c r="D1054" s="170" t="s">
        <v>2387</v>
      </c>
      <c r="AI1054" s="170">
        <v>6.3791726951733393E-2</v>
      </c>
      <c r="AJ1054" s="170">
        <v>5.94552274136676E-2</v>
      </c>
      <c r="AK1054" s="170">
        <v>5.5836570061457098E-2</v>
      </c>
      <c r="AL1054" s="170">
        <v>5.4176692731241698E-2</v>
      </c>
      <c r="AM1054" s="170">
        <v>4.9845069422936303E-2</v>
      </c>
      <c r="AN1054" s="170">
        <v>4.6724292052402902E-2</v>
      </c>
      <c r="AO1054" s="170">
        <v>4.3620906941752698E-2</v>
      </c>
      <c r="AP1054" s="170">
        <v>3.9743221686103301E-2</v>
      </c>
      <c r="AQ1054" s="170">
        <v>3.6758266867115703E-2</v>
      </c>
      <c r="AR1054" s="170">
        <v>3.5120333137171701E-2</v>
      </c>
      <c r="AS1054" s="170">
        <v>3.0620875662801798E-2</v>
      </c>
      <c r="AT1054" s="170">
        <v>2.6896610620408101E-2</v>
      </c>
      <c r="AU1054" s="170">
        <v>2.57474797092105E-2</v>
      </c>
      <c r="AV1054" s="170">
        <v>2.20935355466115E-2</v>
      </c>
      <c r="AW1054" s="170">
        <v>1.9413387541920599E-2</v>
      </c>
      <c r="AX1054" s="170">
        <v>1.64146627774743E-2</v>
      </c>
      <c r="AY1054" s="170">
        <v>1.34298086969699E-2</v>
      </c>
      <c r="AZ1054" s="170">
        <v>1.09662105133683E-2</v>
      </c>
      <c r="BA1054" s="170">
        <v>9.4156702263895799E-3</v>
      </c>
      <c r="BB1054" s="170">
        <v>8.5602147313321806E-3</v>
      </c>
      <c r="BC1054" s="170">
        <v>7.8145185065749308E-3</v>
      </c>
      <c r="BD1054" s="170">
        <v>8.2298124915412101E-3</v>
      </c>
      <c r="BE1054" s="170">
        <v>7.1580566297270703E-3</v>
      </c>
      <c r="BF1054" s="170">
        <v>7.0913587172201599E-3</v>
      </c>
      <c r="BG1054" s="170">
        <v>7.1701055614365999E-3</v>
      </c>
      <c r="BH1054" s="170">
        <v>7.2208061550996802E-3</v>
      </c>
    </row>
    <row r="1055" spans="1:60" x14ac:dyDescent="0.3">
      <c r="A1055" s="170" t="s">
        <v>286</v>
      </c>
      <c r="B1055" s="170" t="s">
        <v>287</v>
      </c>
      <c r="C1055" s="170" t="s">
        <v>2388</v>
      </c>
      <c r="D1055" s="170" t="s">
        <v>2389</v>
      </c>
      <c r="AN1055" s="170">
        <v>29.7</v>
      </c>
      <c r="AO1055" s="170">
        <v>29.2</v>
      </c>
      <c r="AP1055" s="170">
        <v>28.8</v>
      </c>
      <c r="AQ1055" s="170">
        <v>28.3</v>
      </c>
      <c r="AR1055" s="170">
        <v>27.9</v>
      </c>
      <c r="AS1055" s="170">
        <v>27.5</v>
      </c>
      <c r="AT1055" s="170">
        <v>27.1</v>
      </c>
      <c r="AU1055" s="170">
        <v>26.8</v>
      </c>
      <c r="AV1055" s="170">
        <v>26.5</v>
      </c>
      <c r="AW1055" s="170">
        <v>26.2</v>
      </c>
      <c r="AX1055" s="170">
        <v>25.9</v>
      </c>
      <c r="AY1055" s="170">
        <v>25.6</v>
      </c>
      <c r="AZ1055" s="170">
        <v>25.3</v>
      </c>
      <c r="BA1055" s="170">
        <v>25</v>
      </c>
      <c r="BB1055" s="170">
        <v>24.8</v>
      </c>
      <c r="BC1055" s="170">
        <v>24.6</v>
      </c>
      <c r="BD1055" s="170">
        <v>24.5</v>
      </c>
    </row>
    <row r="1056" spans="1:60" x14ac:dyDescent="0.3">
      <c r="A1056" s="170" t="s">
        <v>286</v>
      </c>
      <c r="B1056" s="170" t="s">
        <v>287</v>
      </c>
      <c r="C1056" s="170" t="s">
        <v>2390</v>
      </c>
      <c r="D1056" s="170" t="s">
        <v>2391</v>
      </c>
      <c r="AS1056" s="170">
        <v>13.4</v>
      </c>
      <c r="AX1056" s="170">
        <v>12.3</v>
      </c>
      <c r="BC1056" s="170">
        <v>11.4</v>
      </c>
      <c r="BE1056" s="170">
        <v>11</v>
      </c>
    </row>
    <row r="1057" spans="1:60" x14ac:dyDescent="0.3">
      <c r="A1057" s="170" t="s">
        <v>286</v>
      </c>
      <c r="B1057" s="170" t="s">
        <v>287</v>
      </c>
      <c r="C1057" s="170" t="s">
        <v>2392</v>
      </c>
      <c r="D1057" s="170" t="s">
        <v>2393</v>
      </c>
      <c r="AS1057" s="170">
        <v>64.099999999999994</v>
      </c>
      <c r="AX1057" s="170">
        <v>57.6</v>
      </c>
      <c r="BC1057" s="170">
        <v>51.3</v>
      </c>
      <c r="BE1057" s="170">
        <v>49.4</v>
      </c>
    </row>
    <row r="1058" spans="1:60" x14ac:dyDescent="0.3">
      <c r="A1058" s="170" t="s">
        <v>286</v>
      </c>
      <c r="B1058" s="170" t="s">
        <v>287</v>
      </c>
      <c r="C1058" s="170" t="s">
        <v>2394</v>
      </c>
      <c r="D1058" s="170" t="s">
        <v>2395</v>
      </c>
      <c r="BG1058" s="170">
        <v>21.9</v>
      </c>
    </row>
    <row r="1059" spans="1:60" x14ac:dyDescent="0.3">
      <c r="A1059" s="170" t="s">
        <v>286</v>
      </c>
      <c r="B1059" s="170" t="s">
        <v>287</v>
      </c>
      <c r="C1059" s="170" t="s">
        <v>2396</v>
      </c>
      <c r="D1059" s="170" t="s">
        <v>2397</v>
      </c>
      <c r="BG1059" s="170">
        <v>7.4</v>
      </c>
    </row>
    <row r="1060" spans="1:60" x14ac:dyDescent="0.3">
      <c r="A1060" s="170" t="s">
        <v>286</v>
      </c>
      <c r="B1060" s="170" t="s">
        <v>287</v>
      </c>
      <c r="C1060" s="170" t="s">
        <v>2398</v>
      </c>
      <c r="D1060" s="170" t="s">
        <v>2399</v>
      </c>
      <c r="BE1060" s="170">
        <v>4270</v>
      </c>
    </row>
    <row r="1061" spans="1:60" x14ac:dyDescent="0.3">
      <c r="A1061" s="170" t="s">
        <v>286</v>
      </c>
      <c r="B1061" s="170" t="s">
        <v>287</v>
      </c>
      <c r="C1061" s="170" t="s">
        <v>2400</v>
      </c>
      <c r="D1061" s="170" t="s">
        <v>2401</v>
      </c>
      <c r="AI1061" s="170">
        <v>95.1</v>
      </c>
      <c r="AJ1061" s="170">
        <v>95.1</v>
      </c>
      <c r="AK1061" s="170">
        <v>95.1</v>
      </c>
      <c r="AL1061" s="170">
        <v>95</v>
      </c>
      <c r="AM1061" s="170">
        <v>95</v>
      </c>
      <c r="AN1061" s="170">
        <v>95</v>
      </c>
      <c r="AO1061" s="170">
        <v>95</v>
      </c>
      <c r="AP1061" s="170">
        <v>95</v>
      </c>
      <c r="AQ1061" s="170">
        <v>94.9</v>
      </c>
      <c r="AR1061" s="170">
        <v>94.9</v>
      </c>
      <c r="AS1061" s="170">
        <v>94.8</v>
      </c>
      <c r="AT1061" s="170">
        <v>94.8</v>
      </c>
      <c r="AU1061" s="170">
        <v>94.8</v>
      </c>
      <c r="AV1061" s="170">
        <v>94.7</v>
      </c>
      <c r="AW1061" s="170">
        <v>94.7</v>
      </c>
      <c r="AX1061" s="170">
        <v>94.6</v>
      </c>
      <c r="AY1061" s="170">
        <v>94.6</v>
      </c>
      <c r="AZ1061" s="170">
        <v>94.6</v>
      </c>
      <c r="BA1061" s="170">
        <v>94.5</v>
      </c>
      <c r="BB1061" s="170">
        <v>94.5</v>
      </c>
      <c r="BC1061" s="170">
        <v>94.5</v>
      </c>
      <c r="BD1061" s="170">
        <v>94.4</v>
      </c>
      <c r="BE1061" s="170">
        <v>94.4</v>
      </c>
      <c r="BF1061" s="170">
        <v>94.4</v>
      </c>
      <c r="BG1061" s="170">
        <v>94.3</v>
      </c>
      <c r="BH1061" s="170">
        <v>94.3</v>
      </c>
    </row>
    <row r="1062" spans="1:60" x14ac:dyDescent="0.3">
      <c r="A1062" s="170" t="s">
        <v>286</v>
      </c>
      <c r="B1062" s="170" t="s">
        <v>287</v>
      </c>
      <c r="C1062" s="170" t="s">
        <v>2402</v>
      </c>
      <c r="D1062" s="170" t="s">
        <v>2403</v>
      </c>
      <c r="AI1062" s="170">
        <v>97.4</v>
      </c>
      <c r="AJ1062" s="170">
        <v>97.4</v>
      </c>
      <c r="AK1062" s="170">
        <v>97.4</v>
      </c>
      <c r="AL1062" s="170">
        <v>97.4</v>
      </c>
      <c r="AM1062" s="170">
        <v>97.4</v>
      </c>
      <c r="AN1062" s="170">
        <v>97.4</v>
      </c>
      <c r="AO1062" s="170">
        <v>97.4</v>
      </c>
      <c r="AP1062" s="170">
        <v>97.4</v>
      </c>
      <c r="AQ1062" s="170">
        <v>97.3</v>
      </c>
      <c r="AR1062" s="170">
        <v>97.2</v>
      </c>
      <c r="AS1062" s="170">
        <v>97.1</v>
      </c>
      <c r="AT1062" s="170">
        <v>96.9</v>
      </c>
      <c r="AU1062" s="170">
        <v>96.8</v>
      </c>
      <c r="AV1062" s="170">
        <v>96.7</v>
      </c>
      <c r="AW1062" s="170">
        <v>96.6</v>
      </c>
      <c r="AX1062" s="170">
        <v>96.4</v>
      </c>
      <c r="AY1062" s="170">
        <v>96.3</v>
      </c>
      <c r="AZ1062" s="170">
        <v>96.2</v>
      </c>
      <c r="BA1062" s="170">
        <v>96.1</v>
      </c>
      <c r="BB1062" s="170">
        <v>95.9</v>
      </c>
      <c r="BC1062" s="170">
        <v>95.8</v>
      </c>
      <c r="BD1062" s="170">
        <v>95.7</v>
      </c>
      <c r="BE1062" s="170">
        <v>95.6</v>
      </c>
      <c r="BF1062" s="170">
        <v>95.4</v>
      </c>
      <c r="BG1062" s="170">
        <v>95.3</v>
      </c>
      <c r="BH1062" s="170">
        <v>95.2</v>
      </c>
    </row>
    <row r="1063" spans="1:60" x14ac:dyDescent="0.3">
      <c r="A1063" s="170" t="s">
        <v>286</v>
      </c>
      <c r="B1063" s="170" t="s">
        <v>287</v>
      </c>
      <c r="C1063" s="170" t="s">
        <v>2404</v>
      </c>
      <c r="D1063" s="170" t="s">
        <v>2405</v>
      </c>
      <c r="AI1063" s="170">
        <v>93.9</v>
      </c>
      <c r="AJ1063" s="170">
        <v>93.9</v>
      </c>
      <c r="AK1063" s="170">
        <v>93.9</v>
      </c>
      <c r="AL1063" s="170">
        <v>93.9</v>
      </c>
      <c r="AM1063" s="170">
        <v>93.9</v>
      </c>
      <c r="AN1063" s="170">
        <v>93.9</v>
      </c>
      <c r="AO1063" s="170">
        <v>93.9</v>
      </c>
      <c r="AP1063" s="170">
        <v>93.9</v>
      </c>
      <c r="AQ1063" s="170">
        <v>93.9</v>
      </c>
      <c r="AR1063" s="170">
        <v>93.9</v>
      </c>
      <c r="AS1063" s="170">
        <v>93.9</v>
      </c>
      <c r="AT1063" s="170">
        <v>93.9</v>
      </c>
      <c r="AU1063" s="170">
        <v>93.9</v>
      </c>
      <c r="AV1063" s="170">
        <v>93.9</v>
      </c>
      <c r="AW1063" s="170">
        <v>93.9</v>
      </c>
      <c r="AX1063" s="170">
        <v>94</v>
      </c>
      <c r="AY1063" s="170">
        <v>94</v>
      </c>
      <c r="AZ1063" s="170">
        <v>94</v>
      </c>
      <c r="BA1063" s="170">
        <v>94</v>
      </c>
      <c r="BB1063" s="170">
        <v>94</v>
      </c>
      <c r="BC1063" s="170">
        <v>94</v>
      </c>
      <c r="BD1063" s="170">
        <v>94</v>
      </c>
      <c r="BE1063" s="170">
        <v>94</v>
      </c>
      <c r="BF1063" s="170">
        <v>94</v>
      </c>
      <c r="BG1063" s="170">
        <v>94.1</v>
      </c>
      <c r="BH1063" s="170">
        <v>94.1</v>
      </c>
    </row>
    <row r="1064" spans="1:60" x14ac:dyDescent="0.3">
      <c r="A1064" s="170" t="s">
        <v>286</v>
      </c>
      <c r="B1064" s="170" t="s">
        <v>287</v>
      </c>
      <c r="C1064" s="170" t="s">
        <v>2406</v>
      </c>
      <c r="D1064" s="170" t="s">
        <v>2407</v>
      </c>
      <c r="AR1064" s="170">
        <v>99.9</v>
      </c>
      <c r="AX1064" s="170">
        <v>99.4</v>
      </c>
      <c r="BE1064" s="170">
        <v>99.7</v>
      </c>
    </row>
    <row r="1065" spans="1:60" x14ac:dyDescent="0.3">
      <c r="A1065" s="170" t="s">
        <v>286</v>
      </c>
      <c r="B1065" s="170" t="s">
        <v>287</v>
      </c>
      <c r="C1065" s="170" t="s">
        <v>2408</v>
      </c>
      <c r="D1065" s="170" t="s">
        <v>2409</v>
      </c>
      <c r="AX1065" s="170">
        <v>90</v>
      </c>
      <c r="BE1065" s="170">
        <v>93.4</v>
      </c>
    </row>
    <row r="1066" spans="1:60" x14ac:dyDescent="0.3">
      <c r="A1066" s="170" t="s">
        <v>286</v>
      </c>
      <c r="B1066" s="170" t="s">
        <v>287</v>
      </c>
      <c r="C1066" s="170" t="s">
        <v>2410</v>
      </c>
      <c r="D1066" s="170" t="s">
        <v>2411</v>
      </c>
      <c r="AX1066" s="170">
        <v>9</v>
      </c>
      <c r="BE1066" s="170">
        <v>19</v>
      </c>
    </row>
    <row r="1067" spans="1:60" x14ac:dyDescent="0.3">
      <c r="A1067" s="170" t="s">
        <v>286</v>
      </c>
      <c r="B1067" s="170" t="s">
        <v>287</v>
      </c>
      <c r="C1067" s="170" t="s">
        <v>2412</v>
      </c>
      <c r="D1067" s="170" t="s">
        <v>2413</v>
      </c>
      <c r="AE1067" s="170">
        <v>100</v>
      </c>
      <c r="AH1067" s="170">
        <v>99.9</v>
      </c>
      <c r="AI1067" s="170">
        <v>99.9</v>
      </c>
      <c r="AJ1067" s="170">
        <v>99.9</v>
      </c>
      <c r="AK1067" s="170">
        <v>99.9</v>
      </c>
      <c r="AL1067" s="170">
        <v>99.9</v>
      </c>
      <c r="AM1067" s="170">
        <v>99.9</v>
      </c>
      <c r="AN1067" s="170">
        <v>99.9</v>
      </c>
      <c r="AO1067" s="170">
        <v>99.9</v>
      </c>
      <c r="AP1067" s="170">
        <v>99.9</v>
      </c>
      <c r="AQ1067" s="170">
        <v>99.9</v>
      </c>
      <c r="AR1067" s="170">
        <v>99.9</v>
      </c>
      <c r="AS1067" s="170">
        <v>99.9</v>
      </c>
      <c r="AT1067" s="170">
        <v>99.9</v>
      </c>
      <c r="AU1067" s="170">
        <v>99.9</v>
      </c>
      <c r="AV1067" s="170">
        <v>99.9</v>
      </c>
      <c r="AW1067" s="170">
        <v>99.9</v>
      </c>
      <c r="AX1067" s="170">
        <v>100</v>
      </c>
      <c r="AY1067" s="170">
        <v>99.9</v>
      </c>
      <c r="AZ1067" s="170">
        <v>99.9</v>
      </c>
      <c r="BA1067" s="170">
        <v>99.9</v>
      </c>
      <c r="BB1067" s="170">
        <v>99.9</v>
      </c>
      <c r="BC1067" s="170">
        <v>99.9</v>
      </c>
      <c r="BE1067" s="170">
        <v>100</v>
      </c>
    </row>
    <row r="1068" spans="1:60" x14ac:dyDescent="0.3">
      <c r="A1068" s="170" t="s">
        <v>286</v>
      </c>
      <c r="B1068" s="170" t="s">
        <v>287</v>
      </c>
      <c r="C1068" s="170" t="s">
        <v>2414</v>
      </c>
      <c r="D1068" s="170" t="s">
        <v>2415</v>
      </c>
      <c r="AT1068" s="170">
        <v>5.2</v>
      </c>
      <c r="AX1068" s="170">
        <v>4</v>
      </c>
      <c r="BD1068" s="170">
        <v>5.0999999999999996</v>
      </c>
    </row>
    <row r="1069" spans="1:60" x14ac:dyDescent="0.3">
      <c r="A1069" s="170" t="s">
        <v>286</v>
      </c>
      <c r="B1069" s="170" t="s">
        <v>287</v>
      </c>
      <c r="C1069" s="170" t="s">
        <v>2416</v>
      </c>
      <c r="D1069" s="170" t="s">
        <v>2417</v>
      </c>
      <c r="BH1069" s="170">
        <v>5.3</v>
      </c>
    </row>
    <row r="1070" spans="1:60" x14ac:dyDescent="0.3">
      <c r="A1070" s="170" t="s">
        <v>286</v>
      </c>
      <c r="B1070" s="170" t="s">
        <v>287</v>
      </c>
      <c r="C1070" s="170" t="s">
        <v>2418</v>
      </c>
      <c r="D1070" s="170" t="s">
        <v>2419</v>
      </c>
    </row>
    <row r="1071" spans="1:60" x14ac:dyDescent="0.3">
      <c r="A1071" s="170" t="s">
        <v>286</v>
      </c>
      <c r="B1071" s="170" t="s">
        <v>287</v>
      </c>
      <c r="C1071" s="170" t="s">
        <v>2420</v>
      </c>
      <c r="D1071" s="170" t="s">
        <v>2421</v>
      </c>
      <c r="AX1071" s="170">
        <v>1</v>
      </c>
    </row>
    <row r="1072" spans="1:60" x14ac:dyDescent="0.3">
      <c r="A1072" s="170" t="s">
        <v>286</v>
      </c>
      <c r="B1072" s="170" t="s">
        <v>287</v>
      </c>
      <c r="C1072" s="170" t="s">
        <v>2422</v>
      </c>
      <c r="D1072" s="170" t="s">
        <v>2423</v>
      </c>
      <c r="AX1072" s="170">
        <v>1.5</v>
      </c>
    </row>
    <row r="1073" spans="1:60" x14ac:dyDescent="0.3">
      <c r="A1073" s="170" t="s">
        <v>286</v>
      </c>
      <c r="B1073" s="170" t="s">
        <v>287</v>
      </c>
      <c r="C1073" s="170" t="s">
        <v>2424</v>
      </c>
      <c r="D1073" s="170" t="s">
        <v>2425</v>
      </c>
      <c r="AX1073" s="170">
        <v>1.29999995231628</v>
      </c>
    </row>
    <row r="1074" spans="1:60" x14ac:dyDescent="0.3">
      <c r="A1074" s="170" t="s">
        <v>286</v>
      </c>
      <c r="B1074" s="170" t="s">
        <v>287</v>
      </c>
      <c r="C1074" s="170" t="s">
        <v>2426</v>
      </c>
      <c r="D1074" s="170" t="s">
        <v>2427</v>
      </c>
      <c r="AI1074" s="170">
        <v>33</v>
      </c>
      <c r="AJ1074" s="170">
        <v>32</v>
      </c>
      <c r="AK1074" s="170">
        <v>32</v>
      </c>
      <c r="AL1074" s="170">
        <v>33</v>
      </c>
      <c r="AM1074" s="170">
        <v>33</v>
      </c>
      <c r="AN1074" s="170">
        <v>33</v>
      </c>
      <c r="AO1074" s="170">
        <v>32</v>
      </c>
      <c r="AP1074" s="170">
        <v>31</v>
      </c>
      <c r="AQ1074" s="170">
        <v>30</v>
      </c>
      <c r="AR1074" s="170">
        <v>30</v>
      </c>
      <c r="AS1074" s="170">
        <v>26</v>
      </c>
      <c r="AT1074" s="170">
        <v>23</v>
      </c>
      <c r="AU1074" s="170">
        <v>22</v>
      </c>
      <c r="AV1074" s="170">
        <v>19</v>
      </c>
      <c r="AW1074" s="170">
        <v>16</v>
      </c>
      <c r="AX1074" s="170">
        <v>13</v>
      </c>
      <c r="AY1074" s="170">
        <v>10</v>
      </c>
      <c r="AZ1074" s="170">
        <v>8</v>
      </c>
      <c r="BA1074" s="170">
        <v>7</v>
      </c>
      <c r="BB1074" s="170">
        <v>6</v>
      </c>
      <c r="BC1074" s="170">
        <v>5</v>
      </c>
      <c r="BD1074" s="170">
        <v>5</v>
      </c>
      <c r="BE1074" s="170">
        <v>4</v>
      </c>
      <c r="BF1074" s="170">
        <v>4</v>
      </c>
      <c r="BG1074" s="170">
        <v>4</v>
      </c>
      <c r="BH1074" s="170">
        <v>4</v>
      </c>
    </row>
    <row r="1075" spans="1:60" x14ac:dyDescent="0.3">
      <c r="A1075" s="170" t="s">
        <v>286</v>
      </c>
      <c r="B1075" s="170" t="s">
        <v>287</v>
      </c>
      <c r="C1075" s="170" t="s">
        <v>2428</v>
      </c>
      <c r="D1075" s="170" t="s">
        <v>2429</v>
      </c>
      <c r="AS1075" s="170">
        <v>21</v>
      </c>
      <c r="AT1075" s="170">
        <v>14</v>
      </c>
      <c r="AU1075" s="170">
        <v>18</v>
      </c>
      <c r="AV1075" s="170">
        <v>17</v>
      </c>
      <c r="AW1075" s="170">
        <v>17</v>
      </c>
      <c r="AX1075" s="170">
        <v>10</v>
      </c>
      <c r="AY1075" s="170">
        <v>12</v>
      </c>
      <c r="AZ1075" s="170">
        <v>6</v>
      </c>
      <c r="BA1075" s="170">
        <v>3</v>
      </c>
      <c r="BB1075" s="170">
        <v>1</v>
      </c>
      <c r="BC1075" s="170">
        <v>1</v>
      </c>
      <c r="BE1075" s="170">
        <v>1</v>
      </c>
      <c r="BF1075" s="170">
        <v>0</v>
      </c>
    </row>
    <row r="1076" spans="1:60" x14ac:dyDescent="0.3">
      <c r="A1076" s="170" t="s">
        <v>286</v>
      </c>
      <c r="B1076" s="170" t="s">
        <v>287</v>
      </c>
      <c r="C1076" s="170" t="s">
        <v>2430</v>
      </c>
      <c r="D1076" s="170" t="s">
        <v>2431</v>
      </c>
      <c r="AI1076" s="170">
        <v>0</v>
      </c>
      <c r="AJ1076" s="170">
        <v>0</v>
      </c>
      <c r="AK1076" s="170">
        <v>0</v>
      </c>
      <c r="AL1076" s="170">
        <v>0</v>
      </c>
      <c r="AM1076" s="170">
        <v>0</v>
      </c>
      <c r="AN1076" s="170">
        <v>0</v>
      </c>
      <c r="AO1076" s="170">
        <v>0</v>
      </c>
      <c r="AP1076" s="170">
        <v>0</v>
      </c>
      <c r="AQ1076" s="170">
        <v>0</v>
      </c>
      <c r="AR1076" s="170">
        <v>0</v>
      </c>
      <c r="AS1076" s="170">
        <v>0</v>
      </c>
      <c r="AT1076" s="170">
        <v>0</v>
      </c>
      <c r="AU1076" s="170">
        <v>0</v>
      </c>
      <c r="AV1076" s="170">
        <v>0</v>
      </c>
      <c r="AW1076" s="170">
        <v>0</v>
      </c>
      <c r="AX1076" s="170">
        <v>0</v>
      </c>
      <c r="AY1076" s="170">
        <v>0</v>
      </c>
      <c r="AZ1076" s="170">
        <v>0</v>
      </c>
      <c r="BA1076" s="170">
        <v>0</v>
      </c>
      <c r="BB1076" s="170">
        <v>0</v>
      </c>
      <c r="BC1076" s="170">
        <v>0</v>
      </c>
      <c r="BD1076" s="170">
        <v>0</v>
      </c>
      <c r="BE1076" s="170">
        <v>0</v>
      </c>
      <c r="BF1076" s="170">
        <v>0</v>
      </c>
      <c r="BG1076" s="170">
        <v>0</v>
      </c>
      <c r="BH1076" s="170">
        <v>0</v>
      </c>
    </row>
    <row r="1077" spans="1:60" x14ac:dyDescent="0.3">
      <c r="A1077" s="170" t="s">
        <v>286</v>
      </c>
      <c r="B1077" s="170" t="s">
        <v>287</v>
      </c>
      <c r="C1077" s="170" t="s">
        <v>2432</v>
      </c>
      <c r="D1077" s="170" t="s">
        <v>2433</v>
      </c>
      <c r="AI1077" s="170">
        <v>0</v>
      </c>
      <c r="AJ1077" s="170">
        <v>0</v>
      </c>
      <c r="AK1077" s="170">
        <v>0</v>
      </c>
      <c r="AL1077" s="170">
        <v>0</v>
      </c>
      <c r="AM1077" s="170">
        <v>0</v>
      </c>
      <c r="AN1077" s="170">
        <v>0</v>
      </c>
      <c r="AO1077" s="170">
        <v>0</v>
      </c>
      <c r="AP1077" s="170">
        <v>0</v>
      </c>
      <c r="AQ1077" s="170">
        <v>0</v>
      </c>
      <c r="AR1077" s="170">
        <v>0</v>
      </c>
      <c r="AS1077" s="170">
        <v>0</v>
      </c>
      <c r="AT1077" s="170">
        <v>0</v>
      </c>
      <c r="AU1077" s="170">
        <v>0</v>
      </c>
      <c r="AV1077" s="170">
        <v>0</v>
      </c>
      <c r="AW1077" s="170">
        <v>0</v>
      </c>
      <c r="AX1077" s="170">
        <v>0</v>
      </c>
      <c r="AY1077" s="170">
        <v>0</v>
      </c>
      <c r="AZ1077" s="170">
        <v>0</v>
      </c>
      <c r="BA1077" s="170">
        <v>0</v>
      </c>
      <c r="BB1077" s="170">
        <v>0</v>
      </c>
      <c r="BC1077" s="170">
        <v>0</v>
      </c>
      <c r="BD1077" s="170">
        <v>0</v>
      </c>
      <c r="BE1077" s="170">
        <v>0</v>
      </c>
      <c r="BF1077" s="170">
        <v>0</v>
      </c>
      <c r="BG1077" s="170">
        <v>0</v>
      </c>
      <c r="BH1077" s="170">
        <v>0</v>
      </c>
    </row>
    <row r="1078" spans="1:60" x14ac:dyDescent="0.3">
      <c r="A1078" s="170" t="s">
        <v>286</v>
      </c>
      <c r="B1078" s="170" t="s">
        <v>287</v>
      </c>
      <c r="C1078" s="170" t="s">
        <v>2434</v>
      </c>
      <c r="D1078" s="170" t="s">
        <v>2435</v>
      </c>
      <c r="AI1078" s="170">
        <v>0</v>
      </c>
      <c r="AJ1078" s="170">
        <v>0</v>
      </c>
      <c r="AK1078" s="170">
        <v>0</v>
      </c>
      <c r="AL1078" s="170">
        <v>0</v>
      </c>
      <c r="AM1078" s="170">
        <v>0</v>
      </c>
      <c r="AN1078" s="170">
        <v>0</v>
      </c>
      <c r="AO1078" s="170">
        <v>0</v>
      </c>
      <c r="AP1078" s="170">
        <v>0</v>
      </c>
      <c r="AQ1078" s="170">
        <v>0</v>
      </c>
      <c r="AR1078" s="170">
        <v>0</v>
      </c>
      <c r="AS1078" s="170">
        <v>0</v>
      </c>
      <c r="AT1078" s="170">
        <v>0</v>
      </c>
      <c r="AU1078" s="170">
        <v>0</v>
      </c>
      <c r="AV1078" s="170">
        <v>0</v>
      </c>
      <c r="AW1078" s="170">
        <v>0</v>
      </c>
      <c r="AX1078" s="170">
        <v>0</v>
      </c>
      <c r="AY1078" s="170">
        <v>0</v>
      </c>
      <c r="AZ1078" s="170">
        <v>0</v>
      </c>
      <c r="BA1078" s="170">
        <v>0</v>
      </c>
      <c r="BB1078" s="170">
        <v>0</v>
      </c>
      <c r="BC1078" s="170">
        <v>0</v>
      </c>
      <c r="BD1078" s="170">
        <v>0</v>
      </c>
      <c r="BE1078" s="170">
        <v>0</v>
      </c>
      <c r="BF1078" s="170">
        <v>0</v>
      </c>
      <c r="BG1078" s="170">
        <v>0</v>
      </c>
      <c r="BH1078" s="170">
        <v>0</v>
      </c>
    </row>
    <row r="1079" spans="1:60" x14ac:dyDescent="0.3">
      <c r="A1079" s="170" t="s">
        <v>286</v>
      </c>
      <c r="B1079" s="170" t="s">
        <v>287</v>
      </c>
      <c r="C1079" s="170" t="s">
        <v>2436</v>
      </c>
      <c r="D1079" s="170" t="s">
        <v>2437</v>
      </c>
      <c r="AX1079" s="170">
        <v>54</v>
      </c>
      <c r="BE1079" s="170">
        <v>61.2</v>
      </c>
    </row>
    <row r="1080" spans="1:60" x14ac:dyDescent="0.3">
      <c r="A1080" s="170" t="s">
        <v>286</v>
      </c>
      <c r="B1080" s="170" t="s">
        <v>287</v>
      </c>
      <c r="C1080" s="170" t="s">
        <v>2438</v>
      </c>
      <c r="D1080" s="170" t="s">
        <v>2439</v>
      </c>
      <c r="AX1080" s="170">
        <v>36.445990091572099</v>
      </c>
      <c r="BE1080" s="170">
        <v>45.3</v>
      </c>
    </row>
    <row r="1081" spans="1:60" x14ac:dyDescent="0.3">
      <c r="A1081" s="170" t="s">
        <v>286</v>
      </c>
      <c r="B1081" s="170" t="s">
        <v>287</v>
      </c>
      <c r="C1081" s="170" t="s">
        <v>2440</v>
      </c>
      <c r="D1081" s="170" t="s">
        <v>2441</v>
      </c>
      <c r="AX1081" s="170">
        <v>8.1000003814697301</v>
      </c>
    </row>
    <row r="1082" spans="1:60" x14ac:dyDescent="0.3">
      <c r="A1082" s="170" t="s">
        <v>286</v>
      </c>
      <c r="B1082" s="170" t="s">
        <v>287</v>
      </c>
      <c r="C1082" s="170" t="s">
        <v>2442</v>
      </c>
      <c r="D1082" s="170" t="s">
        <v>2443</v>
      </c>
      <c r="AX1082" s="170">
        <v>11.300000190734901</v>
      </c>
    </row>
    <row r="1083" spans="1:60" x14ac:dyDescent="0.3">
      <c r="A1083" s="170" t="s">
        <v>286</v>
      </c>
      <c r="B1083" s="170" t="s">
        <v>287</v>
      </c>
      <c r="C1083" s="170" t="s">
        <v>2444</v>
      </c>
      <c r="D1083" s="170" t="s">
        <v>2445</v>
      </c>
      <c r="AX1083" s="170">
        <v>9.6999998092651403</v>
      </c>
    </row>
    <row r="1084" spans="1:60" x14ac:dyDescent="0.3">
      <c r="A1084" s="170" t="s">
        <v>286</v>
      </c>
      <c r="B1084" s="170" t="s">
        <v>287</v>
      </c>
      <c r="C1084" s="170" t="s">
        <v>2446</v>
      </c>
      <c r="D1084" s="170" t="s">
        <v>2447</v>
      </c>
      <c r="AX1084" s="170">
        <v>4.1999998092651403</v>
      </c>
    </row>
    <row r="1085" spans="1:60" x14ac:dyDescent="0.3">
      <c r="A1085" s="170" t="s">
        <v>286</v>
      </c>
      <c r="B1085" s="170" t="s">
        <v>287</v>
      </c>
      <c r="C1085" s="170" t="s">
        <v>2448</v>
      </c>
      <c r="D1085" s="170" t="s">
        <v>2449</v>
      </c>
      <c r="AX1085" s="170">
        <v>4.6999998092651403</v>
      </c>
    </row>
    <row r="1086" spans="1:60" x14ac:dyDescent="0.3">
      <c r="A1086" s="170" t="s">
        <v>286</v>
      </c>
      <c r="B1086" s="170" t="s">
        <v>287</v>
      </c>
      <c r="C1086" s="170" t="s">
        <v>2450</v>
      </c>
      <c r="D1086" s="170" t="s">
        <v>2451</v>
      </c>
      <c r="AX1086" s="170">
        <v>4.5</v>
      </c>
    </row>
    <row r="1087" spans="1:60" x14ac:dyDescent="0.3">
      <c r="A1087" s="170" t="s">
        <v>286</v>
      </c>
      <c r="B1087" s="170" t="s">
        <v>287</v>
      </c>
      <c r="C1087" s="170" t="s">
        <v>2452</v>
      </c>
      <c r="D1087" s="170" t="s">
        <v>2453</v>
      </c>
      <c r="BF1087" s="170">
        <v>13.7</v>
      </c>
    </row>
    <row r="1088" spans="1:60" x14ac:dyDescent="0.3">
      <c r="A1088" s="170" t="s">
        <v>286</v>
      </c>
      <c r="B1088" s="170" t="s">
        <v>287</v>
      </c>
      <c r="C1088" s="170" t="s">
        <v>2454</v>
      </c>
      <c r="D1088" s="170" t="s">
        <v>2455</v>
      </c>
      <c r="AX1088" s="170">
        <v>1.6000000238418599</v>
      </c>
    </row>
    <row r="1089" spans="1:59" x14ac:dyDescent="0.3">
      <c r="A1089" s="170" t="s">
        <v>286</v>
      </c>
      <c r="B1089" s="170" t="s">
        <v>287</v>
      </c>
      <c r="C1089" s="170" t="s">
        <v>2456</v>
      </c>
      <c r="D1089" s="170" t="s">
        <v>2457</v>
      </c>
      <c r="AX1089" s="170">
        <v>2.7999999523162802</v>
      </c>
    </row>
    <row r="1090" spans="1:59" x14ac:dyDescent="0.3">
      <c r="A1090" s="170" t="s">
        <v>286</v>
      </c>
      <c r="B1090" s="170" t="s">
        <v>287</v>
      </c>
      <c r="C1090" s="170" t="s">
        <v>2458</v>
      </c>
      <c r="D1090" s="170" t="s">
        <v>2459</v>
      </c>
      <c r="AX1090" s="170">
        <v>2.2000000476837198</v>
      </c>
    </row>
    <row r="1091" spans="1:59" x14ac:dyDescent="0.3">
      <c r="A1091" s="170" t="s">
        <v>286</v>
      </c>
      <c r="B1091" s="170" t="s">
        <v>287</v>
      </c>
      <c r="C1091" s="170" t="s">
        <v>2460</v>
      </c>
      <c r="D1091" s="170" t="s">
        <v>2461</v>
      </c>
      <c r="AX1091" s="170">
        <v>0.60000002384185802</v>
      </c>
    </row>
    <row r="1092" spans="1:59" x14ac:dyDescent="0.3">
      <c r="A1092" s="170" t="s">
        <v>286</v>
      </c>
      <c r="B1092" s="170" t="s">
        <v>287</v>
      </c>
      <c r="C1092" s="170" t="s">
        <v>2462</v>
      </c>
      <c r="D1092" s="170" t="s">
        <v>2463</v>
      </c>
      <c r="AX1092" s="170">
        <v>0.60000002384185802</v>
      </c>
    </row>
    <row r="1093" spans="1:59" x14ac:dyDescent="0.3">
      <c r="A1093" s="170" t="s">
        <v>286</v>
      </c>
      <c r="B1093" s="170" t="s">
        <v>287</v>
      </c>
      <c r="C1093" s="170" t="s">
        <v>2464</v>
      </c>
      <c r="D1093" s="170" t="s">
        <v>2465</v>
      </c>
      <c r="AX1093" s="170">
        <v>0.60000002384185802</v>
      </c>
    </row>
    <row r="1094" spans="1:59" x14ac:dyDescent="0.3">
      <c r="A1094" s="170" t="s">
        <v>286</v>
      </c>
      <c r="B1094" s="170" t="s">
        <v>287</v>
      </c>
      <c r="C1094" s="170" t="s">
        <v>2466</v>
      </c>
      <c r="D1094" s="170" t="s">
        <v>2467</v>
      </c>
      <c r="AO1094" s="170">
        <v>85</v>
      </c>
      <c r="AV1094" s="170">
        <v>73</v>
      </c>
      <c r="AW1094" s="170">
        <v>74</v>
      </c>
      <c r="AX1094" s="170">
        <v>93</v>
      </c>
      <c r="AY1094" s="170">
        <v>80</v>
      </c>
      <c r="AZ1094" s="170">
        <v>82</v>
      </c>
      <c r="BA1094" s="170">
        <v>80</v>
      </c>
      <c r="BB1094" s="170">
        <v>77</v>
      </c>
      <c r="BC1094" s="170">
        <v>78</v>
      </c>
      <c r="BD1094" s="170">
        <v>71</v>
      </c>
      <c r="BE1094" s="170">
        <v>85</v>
      </c>
      <c r="BF1094" s="170">
        <v>87</v>
      </c>
    </row>
    <row r="1095" spans="1:59" x14ac:dyDescent="0.3">
      <c r="A1095" s="170" t="s">
        <v>286</v>
      </c>
      <c r="B1095" s="170" t="s">
        <v>287</v>
      </c>
      <c r="C1095" s="170" t="s">
        <v>2468</v>
      </c>
      <c r="D1095" s="170" t="s">
        <v>2469</v>
      </c>
      <c r="AI1095" s="170">
        <v>84</v>
      </c>
      <c r="AJ1095" s="170">
        <v>89</v>
      </c>
      <c r="AK1095" s="170">
        <v>49</v>
      </c>
      <c r="AL1095" s="170">
        <v>73</v>
      </c>
      <c r="AM1095" s="170">
        <v>68</v>
      </c>
      <c r="AN1095" s="170">
        <v>69</v>
      </c>
      <c r="AO1095" s="170">
        <v>74</v>
      </c>
      <c r="AP1095" s="170">
        <v>75</v>
      </c>
      <c r="AQ1095" s="170">
        <v>75</v>
      </c>
      <c r="AR1095" s="170">
        <v>88</v>
      </c>
      <c r="AS1095" s="170">
        <v>82</v>
      </c>
      <c r="AT1095" s="170">
        <v>68</v>
      </c>
      <c r="AU1095" s="170">
        <v>66</v>
      </c>
      <c r="AV1095" s="170">
        <v>80</v>
      </c>
      <c r="AW1095" s="170">
        <v>77</v>
      </c>
      <c r="AX1095" s="170">
        <v>75</v>
      </c>
      <c r="AY1095" s="170">
        <v>73</v>
      </c>
      <c r="AZ1095" s="170">
        <v>77</v>
      </c>
      <c r="BA1095" s="170">
        <v>75</v>
      </c>
      <c r="BB1095" s="170">
        <v>79</v>
      </c>
      <c r="BC1095" s="170">
        <v>78</v>
      </c>
      <c r="BD1095" s="170">
        <v>74</v>
      </c>
      <c r="BE1095" s="170">
        <v>78</v>
      </c>
      <c r="BF1095" s="170">
        <v>77</v>
      </c>
      <c r="BG1095" s="170">
        <v>70</v>
      </c>
    </row>
    <row r="1096" spans="1:59" x14ac:dyDescent="0.3">
      <c r="A1096" s="170" t="s">
        <v>286</v>
      </c>
      <c r="B1096" s="170" t="s">
        <v>287</v>
      </c>
      <c r="C1096" s="170" t="s">
        <v>2470</v>
      </c>
      <c r="D1096" s="170" t="s">
        <v>2471</v>
      </c>
      <c r="AI1096" s="170">
        <v>35</v>
      </c>
      <c r="AJ1096" s="170">
        <v>41</v>
      </c>
      <c r="AK1096" s="170">
        <v>48</v>
      </c>
      <c r="AL1096" s="170">
        <v>56</v>
      </c>
      <c r="AM1096" s="170">
        <v>63</v>
      </c>
      <c r="AN1096" s="170">
        <v>70</v>
      </c>
      <c r="AO1096" s="170">
        <v>75</v>
      </c>
      <c r="AP1096" s="170">
        <v>79</v>
      </c>
      <c r="AQ1096" s="170">
        <v>82</v>
      </c>
      <c r="AR1096" s="170">
        <v>83</v>
      </c>
      <c r="AS1096" s="170">
        <v>83</v>
      </c>
      <c r="AT1096" s="170">
        <v>82</v>
      </c>
      <c r="AU1096" s="170">
        <v>79</v>
      </c>
      <c r="AV1096" s="170">
        <v>76</v>
      </c>
      <c r="AW1096" s="170">
        <v>73</v>
      </c>
      <c r="AX1096" s="170">
        <v>74</v>
      </c>
      <c r="AY1096" s="170">
        <v>73</v>
      </c>
      <c r="AZ1096" s="170">
        <v>73</v>
      </c>
      <c r="BA1096" s="170">
        <v>72</v>
      </c>
      <c r="BB1096" s="170">
        <v>70</v>
      </c>
      <c r="BC1096" s="170">
        <v>69</v>
      </c>
      <c r="BD1096" s="170">
        <v>67</v>
      </c>
      <c r="BE1096" s="170">
        <v>64</v>
      </c>
      <c r="BF1096" s="170">
        <v>61</v>
      </c>
      <c r="BG1096" s="170">
        <v>58</v>
      </c>
    </row>
    <row r="1097" spans="1:59" x14ac:dyDescent="0.3">
      <c r="A1097" s="170" t="s">
        <v>286</v>
      </c>
      <c r="B1097" s="170" t="s">
        <v>287</v>
      </c>
      <c r="C1097" s="170" t="s">
        <v>2472</v>
      </c>
      <c r="D1097" s="170" t="s">
        <v>2473</v>
      </c>
    </row>
    <row r="1098" spans="1:59" x14ac:dyDescent="0.3">
      <c r="A1098" s="170" t="s">
        <v>286</v>
      </c>
      <c r="B1098" s="170" t="s">
        <v>287</v>
      </c>
      <c r="C1098" s="170" t="s">
        <v>2474</v>
      </c>
      <c r="D1098" s="170" t="s">
        <v>2475</v>
      </c>
      <c r="AN1098" s="170">
        <v>4.9066749999999999E-2</v>
      </c>
      <c r="AO1098" s="170">
        <v>5.6271710000000003E-2</v>
      </c>
      <c r="AP1098" s="170">
        <v>5.107159E-2</v>
      </c>
      <c r="AQ1098" s="170">
        <v>4.4996220000000003E-2</v>
      </c>
      <c r="AR1098" s="170">
        <v>7.2465509999999997E-2</v>
      </c>
      <c r="AS1098" s="170">
        <v>8.7660080000000001E-2</v>
      </c>
      <c r="AT1098" s="170">
        <v>0.16248473999999999</v>
      </c>
      <c r="AU1098" s="170">
        <v>0.14627638000000001</v>
      </c>
      <c r="AV1098" s="170">
        <v>0.11293454999999999</v>
      </c>
      <c r="AW1098" s="170">
        <v>9.0954469999999996E-2</v>
      </c>
      <c r="AX1098" s="170">
        <v>7.3492219999999997E-2</v>
      </c>
      <c r="AY1098" s="170">
        <v>0.17232768000000001</v>
      </c>
      <c r="AZ1098" s="170">
        <v>0.14128963999999999</v>
      </c>
      <c r="BA1098" s="170">
        <v>0.22546139000000001</v>
      </c>
      <c r="BB1098" s="170">
        <v>0.2289735</v>
      </c>
      <c r="BC1098" s="170">
        <v>0.52192906999999999</v>
      </c>
      <c r="BD1098" s="170">
        <v>0.31709994000000002</v>
      </c>
      <c r="BE1098" s="170">
        <v>0.64379165000000005</v>
      </c>
      <c r="BF1098" s="170">
        <v>0.45161130999999999</v>
      </c>
      <c r="BG1098" s="170">
        <v>0.36375069999999998</v>
      </c>
    </row>
    <row r="1099" spans="1:59" x14ac:dyDescent="0.3">
      <c r="A1099" s="170" t="s">
        <v>286</v>
      </c>
      <c r="B1099" s="170" t="s">
        <v>287</v>
      </c>
      <c r="C1099" s="170" t="s">
        <v>2476</v>
      </c>
      <c r="D1099" s="170" t="s">
        <v>2477</v>
      </c>
      <c r="AN1099" s="170">
        <v>18.62671654</v>
      </c>
      <c r="AO1099" s="170">
        <v>14.76966084</v>
      </c>
      <c r="AP1099" s="170">
        <v>8.7990254500000002</v>
      </c>
      <c r="AQ1099" s="170">
        <v>13.39451554</v>
      </c>
      <c r="AR1099" s="170">
        <v>13.2035853</v>
      </c>
      <c r="AS1099" s="170">
        <v>14.00511964</v>
      </c>
      <c r="AT1099" s="170">
        <v>18.282775319999999</v>
      </c>
      <c r="AU1099" s="170">
        <v>20.48864554</v>
      </c>
      <c r="AV1099" s="170">
        <v>18.216454280000001</v>
      </c>
      <c r="AW1099" s="170">
        <v>17.258573609999999</v>
      </c>
      <c r="AX1099" s="170">
        <v>19.85772162</v>
      </c>
      <c r="AY1099" s="170">
        <v>22.18169704</v>
      </c>
      <c r="AZ1099" s="170">
        <v>23.584060269999998</v>
      </c>
      <c r="BA1099" s="170">
        <v>27.453499870000002</v>
      </c>
      <c r="BB1099" s="170">
        <v>26.901949989999999</v>
      </c>
      <c r="BC1099" s="170">
        <v>19.847250370000001</v>
      </c>
      <c r="BD1099" s="170">
        <v>26.642997019999999</v>
      </c>
      <c r="BE1099" s="170">
        <v>19.46230723</v>
      </c>
      <c r="BF1099" s="170">
        <v>30.690807929999998</v>
      </c>
      <c r="BG1099" s="170">
        <v>32.03152429</v>
      </c>
    </row>
    <row r="1100" spans="1:59" x14ac:dyDescent="0.3">
      <c r="A1100" s="170" t="s">
        <v>286</v>
      </c>
      <c r="B1100" s="170" t="s">
        <v>287</v>
      </c>
      <c r="C1100" s="170" t="s">
        <v>2478</v>
      </c>
      <c r="D1100" s="170" t="s">
        <v>2479</v>
      </c>
      <c r="AN1100" s="170">
        <v>64.506299540000001</v>
      </c>
      <c r="AO1100" s="170">
        <v>59.843650500000003</v>
      </c>
      <c r="AP1100" s="170">
        <v>49.781726810000002</v>
      </c>
      <c r="AQ1100" s="170">
        <v>58.334641009999999</v>
      </c>
      <c r="AR1100" s="170">
        <v>56.217058559999998</v>
      </c>
      <c r="AS1100" s="170">
        <v>57.132326339999999</v>
      </c>
      <c r="AT1100" s="170">
        <v>64.260431909999994</v>
      </c>
      <c r="AU1100" s="170">
        <v>69.420707759999999</v>
      </c>
      <c r="AV1100" s="170">
        <v>69.644092619999995</v>
      </c>
      <c r="AW1100" s="170">
        <v>68.32309712</v>
      </c>
      <c r="AX1100" s="170">
        <v>73.377649529999999</v>
      </c>
      <c r="AY1100" s="170">
        <v>74.512876149999997</v>
      </c>
      <c r="AZ1100" s="170">
        <v>76.437363739999995</v>
      </c>
      <c r="BA1100" s="170">
        <v>78.612352869999995</v>
      </c>
      <c r="BB1100" s="170">
        <v>74.762316049999995</v>
      </c>
      <c r="BC1100" s="170">
        <v>88.942882440000005</v>
      </c>
      <c r="BD1100" s="170">
        <v>90.401011109999999</v>
      </c>
      <c r="BE1100" s="170">
        <v>85.316858499999995</v>
      </c>
      <c r="BF1100" s="170">
        <v>90.915662940000004</v>
      </c>
      <c r="BG1100" s="170">
        <v>93.622581859999997</v>
      </c>
    </row>
    <row r="1101" spans="1:59" x14ac:dyDescent="0.3">
      <c r="A1101" s="170" t="s">
        <v>286</v>
      </c>
      <c r="B1101" s="170" t="s">
        <v>287</v>
      </c>
      <c r="C1101" s="170" t="s">
        <v>2480</v>
      </c>
      <c r="D1101" s="170" t="s">
        <v>2481</v>
      </c>
      <c r="AN1101" s="170">
        <v>69.909028309999997</v>
      </c>
      <c r="AO1101" s="170">
        <v>89.285724459999997</v>
      </c>
      <c r="AP1101" s="170">
        <v>92.099513990000005</v>
      </c>
      <c r="AQ1101" s="170">
        <v>90.210344809999995</v>
      </c>
      <c r="AR1101" s="170">
        <v>74.774661739999999</v>
      </c>
      <c r="AS1101" s="170">
        <v>74.965639640000006</v>
      </c>
      <c r="AT1101" s="170">
        <v>82.227563410000002</v>
      </c>
      <c r="AU1101" s="170">
        <v>95.753152760000006</v>
      </c>
      <c r="AV1101" s="170">
        <v>119.76260105</v>
      </c>
      <c r="AW1101" s="170">
        <v>157.24226057999999</v>
      </c>
      <c r="AX1101" s="170">
        <v>215.87461504999999</v>
      </c>
      <c r="AY1101" s="170">
        <v>244.18011301999999</v>
      </c>
      <c r="AZ1101" s="170">
        <v>304.98919382000003</v>
      </c>
      <c r="BA1101" s="170">
        <v>379.10780381000001</v>
      </c>
      <c r="BB1101" s="170">
        <v>313.28704175000001</v>
      </c>
      <c r="BC1101" s="170">
        <v>322.54246096999998</v>
      </c>
      <c r="BD1101" s="170">
        <v>293.11638299999998</v>
      </c>
      <c r="BE1101" s="170">
        <v>335.96615968999998</v>
      </c>
      <c r="BF1101" s="170">
        <v>465.16745243000003</v>
      </c>
      <c r="BG1101" s="170">
        <v>450.21395575999998</v>
      </c>
    </row>
    <row r="1102" spans="1:59" x14ac:dyDescent="0.3">
      <c r="A1102" s="170" t="s">
        <v>286</v>
      </c>
      <c r="B1102" s="170" t="s">
        <v>287</v>
      </c>
      <c r="C1102" s="170" t="s">
        <v>2482</v>
      </c>
      <c r="D1102" s="170" t="s">
        <v>2483</v>
      </c>
      <c r="AN1102" s="170">
        <v>260.12697068</v>
      </c>
      <c r="AO1102" s="170">
        <v>252.72085059</v>
      </c>
      <c r="AP1102" s="170">
        <v>303.81205231000001</v>
      </c>
      <c r="AQ1102" s="170">
        <v>301.99020178000001</v>
      </c>
      <c r="AR1102" s="170">
        <v>329.54826165999998</v>
      </c>
      <c r="AS1102" s="170">
        <v>356.49303949</v>
      </c>
      <c r="AT1102" s="170">
        <v>415.26952749999998</v>
      </c>
      <c r="AU1102" s="170">
        <v>435.47297843000001</v>
      </c>
      <c r="AV1102" s="170">
        <v>487.51933521000001</v>
      </c>
      <c r="AW1102" s="170">
        <v>561.69550245999994</v>
      </c>
      <c r="AX1102" s="170">
        <v>666.90750463999996</v>
      </c>
      <c r="AY1102" s="170">
        <v>699.15824451000003</v>
      </c>
      <c r="AZ1102" s="170">
        <v>795.07164052999997</v>
      </c>
      <c r="BA1102" s="170">
        <v>828.12806718000002</v>
      </c>
      <c r="BB1102" s="170">
        <v>857.07966988999999</v>
      </c>
      <c r="BC1102" s="170">
        <v>854.34902421000004</v>
      </c>
      <c r="BD1102" s="170">
        <v>816.23004532000004</v>
      </c>
      <c r="BE1102" s="170">
        <v>859.48864543000002</v>
      </c>
      <c r="BF1102" s="170">
        <v>1068.2292153999999</v>
      </c>
      <c r="BG1102" s="170">
        <v>1030.9924107899999</v>
      </c>
    </row>
    <row r="1103" spans="1:59" x14ac:dyDescent="0.3">
      <c r="A1103" s="170" t="s">
        <v>286</v>
      </c>
      <c r="B1103" s="170" t="s">
        <v>287</v>
      </c>
      <c r="C1103" s="170" t="s">
        <v>2484</v>
      </c>
      <c r="D1103" s="170" t="s">
        <v>2485</v>
      </c>
      <c r="AN1103" s="170">
        <v>1.94630281112088</v>
      </c>
      <c r="AO1103" s="170">
        <v>1.5389779959160299</v>
      </c>
      <c r="AP1103" s="170">
        <v>1.16524275620141</v>
      </c>
      <c r="AQ1103" s="170">
        <v>1.36773867581237</v>
      </c>
      <c r="AR1103" s="170">
        <v>1.44758119072418</v>
      </c>
      <c r="AS1103" s="170">
        <v>1.5023938514783</v>
      </c>
      <c r="AT1103" s="170">
        <v>1.8848105683792</v>
      </c>
      <c r="AU1103" s="170">
        <v>1.9095754830275</v>
      </c>
      <c r="AV1103" s="170">
        <v>1.72352484330952</v>
      </c>
      <c r="AW1103" s="170">
        <v>1.66383834240731</v>
      </c>
      <c r="AX1103" s="170">
        <v>1.86360749301073</v>
      </c>
      <c r="AY1103" s="170">
        <v>1.8863979169518801</v>
      </c>
      <c r="AZ1103" s="170">
        <v>1.98630270466214</v>
      </c>
      <c r="BA1103" s="170">
        <v>2.0776134990486499</v>
      </c>
      <c r="BB1103" s="170">
        <v>2.1895987284576299</v>
      </c>
      <c r="BC1103" s="170">
        <v>1.2393985458379499</v>
      </c>
      <c r="BD1103" s="170">
        <v>1.4511013929551999</v>
      </c>
      <c r="BE1103" s="170">
        <v>1.14246572965334</v>
      </c>
      <c r="BF1103" s="170">
        <v>2.0497743927663099</v>
      </c>
      <c r="BG1103" s="170">
        <v>1.9459663289151901</v>
      </c>
    </row>
    <row r="1104" spans="1:59" x14ac:dyDescent="0.3">
      <c r="A1104" s="170" t="s">
        <v>286</v>
      </c>
      <c r="B1104" s="170" t="s">
        <v>287</v>
      </c>
      <c r="C1104" s="170" t="s">
        <v>2486</v>
      </c>
      <c r="D1104" s="170" t="s">
        <v>2487</v>
      </c>
      <c r="AN1104" s="170">
        <v>71.124189920000006</v>
      </c>
      <c r="AO1104" s="170">
        <v>75.319585770000003</v>
      </c>
      <c r="AP1104" s="170">
        <v>82.324788609999999</v>
      </c>
      <c r="AQ1104" s="170">
        <v>77.038488099999995</v>
      </c>
      <c r="AR1104" s="170">
        <v>76.513205009999993</v>
      </c>
      <c r="AS1104" s="170">
        <v>75.486523059999996</v>
      </c>
      <c r="AT1104" s="170">
        <v>71.548938010000001</v>
      </c>
      <c r="AU1104" s="170">
        <v>70.486262379999999</v>
      </c>
      <c r="AV1104" s="170">
        <v>73.843504039999999</v>
      </c>
      <c r="AW1104" s="170">
        <v>74.739766880000005</v>
      </c>
      <c r="AX1104" s="170">
        <v>72.937642800000006</v>
      </c>
      <c r="AY1104" s="170">
        <v>70.231055100000006</v>
      </c>
      <c r="AZ1104" s="170">
        <v>69.145900479999995</v>
      </c>
      <c r="BA1104" s="170">
        <v>65.077371600000006</v>
      </c>
      <c r="BB1104" s="170">
        <v>64.016697969999996</v>
      </c>
      <c r="BC1104" s="170">
        <v>77.685397839999993</v>
      </c>
      <c r="BD1104" s="170">
        <v>70.527987800000005</v>
      </c>
      <c r="BE1104" s="170">
        <v>77.188204560000003</v>
      </c>
      <c r="BF1104" s="170">
        <v>66.242551689999999</v>
      </c>
      <c r="BG1104" s="170">
        <v>65.786540329999994</v>
      </c>
    </row>
    <row r="1105" spans="1:59" x14ac:dyDescent="0.3">
      <c r="A1105" s="170" t="s">
        <v>286</v>
      </c>
      <c r="B1105" s="170" t="s">
        <v>287</v>
      </c>
      <c r="C1105" s="170" t="s">
        <v>2488</v>
      </c>
      <c r="D1105" s="170" t="s">
        <v>2489</v>
      </c>
      <c r="AN1105" s="170">
        <v>11.50743436</v>
      </c>
      <c r="AO1105" s="170">
        <v>11.455234320000001</v>
      </c>
      <c r="AP1105" s="170">
        <v>12.116522229999999</v>
      </c>
      <c r="AQ1105" s="170">
        <v>10.10639099</v>
      </c>
      <c r="AR1105" s="170">
        <v>9.9679314600000009</v>
      </c>
      <c r="AS1105" s="170">
        <v>10.08509937</v>
      </c>
      <c r="AT1105" s="170">
        <v>10.125627440000001</v>
      </c>
      <c r="AU1105" s="170">
        <v>9.8299530700000002</v>
      </c>
      <c r="AV1105" s="170">
        <v>10.30542091</v>
      </c>
      <c r="AW1105" s="170">
        <v>10.784435050000001</v>
      </c>
      <c r="AX1105" s="170">
        <v>10.45574111</v>
      </c>
      <c r="AY1105" s="170">
        <v>9.4688050199999996</v>
      </c>
      <c r="AZ1105" s="170">
        <v>9.0814852899999998</v>
      </c>
      <c r="BA1105" s="170">
        <v>7.8747379000000004</v>
      </c>
      <c r="BB1105" s="170">
        <v>8.3962942599999995</v>
      </c>
      <c r="BC1105" s="170">
        <v>13.39529256</v>
      </c>
      <c r="BD1105" s="170">
        <v>12.99160749</v>
      </c>
      <c r="BE1105" s="170">
        <v>13.21285743</v>
      </c>
      <c r="BF1105" s="170">
        <v>13.90624867</v>
      </c>
      <c r="BG1105" s="170">
        <v>13.794623919999999</v>
      </c>
    </row>
    <row r="1106" spans="1:59" x14ac:dyDescent="0.3">
      <c r="A1106" s="170" t="s">
        <v>286</v>
      </c>
      <c r="B1106" s="170" t="s">
        <v>287</v>
      </c>
      <c r="C1106" s="170" t="s">
        <v>2490</v>
      </c>
      <c r="D1106" s="170" t="s">
        <v>2491</v>
      </c>
      <c r="AN1106" s="170">
        <v>4.7939507288791203</v>
      </c>
      <c r="AO1106" s="170">
        <v>4.6966466640839704</v>
      </c>
      <c r="AP1106" s="170">
        <v>5.4272823937985804</v>
      </c>
      <c r="AQ1106" s="170">
        <v>4.5889190641876301</v>
      </c>
      <c r="AR1106" s="170">
        <v>4.7158020692758198</v>
      </c>
      <c r="AS1106" s="170">
        <v>4.6264545985216996</v>
      </c>
      <c r="AT1106" s="170">
        <v>4.7399353516208</v>
      </c>
      <c r="AU1106" s="170">
        <v>4.5605487269724998</v>
      </c>
      <c r="AV1106" s="170">
        <v>4.8657554866904702</v>
      </c>
      <c r="AW1106" s="170">
        <v>4.9229509975926904</v>
      </c>
      <c r="AX1106" s="170">
        <v>5.0227382869892798</v>
      </c>
      <c r="AY1106" s="170">
        <v>4.4504001230481203</v>
      </c>
      <c r="AZ1106" s="170">
        <v>4.45142432533786</v>
      </c>
      <c r="BA1106" s="170">
        <v>3.8715764509513502</v>
      </c>
      <c r="BB1106" s="170">
        <v>3.8954424015423799</v>
      </c>
      <c r="BC1106" s="170">
        <v>4.3148055441620503</v>
      </c>
      <c r="BD1106" s="170">
        <v>3.4725576470448001</v>
      </c>
      <c r="BE1106" s="170">
        <v>3.8657579003466598</v>
      </c>
      <c r="BF1106" s="170">
        <v>4.0222911672336901</v>
      </c>
      <c r="BG1106" s="170">
        <v>3.7417552510848102</v>
      </c>
    </row>
    <row r="1107" spans="1:59" x14ac:dyDescent="0.3">
      <c r="A1107" s="170" t="s">
        <v>286</v>
      </c>
      <c r="B1107" s="170" t="s">
        <v>287</v>
      </c>
      <c r="C1107" s="170" t="s">
        <v>2492</v>
      </c>
      <c r="D1107" s="170" t="s">
        <v>2493</v>
      </c>
      <c r="AN1107" s="170">
        <v>6.7402535400000003</v>
      </c>
      <c r="AO1107" s="170">
        <v>6.23562466</v>
      </c>
      <c r="AP1107" s="170">
        <v>6.5925251500000002</v>
      </c>
      <c r="AQ1107" s="170">
        <v>5.9566577399999998</v>
      </c>
      <c r="AR1107" s="170">
        <v>6.1633832599999998</v>
      </c>
      <c r="AS1107" s="170">
        <v>6.1288484499999996</v>
      </c>
      <c r="AT1107" s="170">
        <v>6.6247459199999996</v>
      </c>
      <c r="AU1107" s="170">
        <v>6.4701242099999998</v>
      </c>
      <c r="AV1107" s="170">
        <v>6.5892803300000002</v>
      </c>
      <c r="AW1107" s="170">
        <v>6.5867893400000002</v>
      </c>
      <c r="AX1107" s="170">
        <v>6.8863457800000001</v>
      </c>
      <c r="AY1107" s="170">
        <v>6.3367980399999997</v>
      </c>
      <c r="AZ1107" s="170">
        <v>6.4377270299999996</v>
      </c>
      <c r="BA1107" s="170">
        <v>5.9491899500000001</v>
      </c>
      <c r="BB1107" s="170">
        <v>6.0850411299999996</v>
      </c>
      <c r="BC1107" s="170">
        <v>5.5542040899999998</v>
      </c>
      <c r="BD1107" s="170">
        <v>4.9236590400000004</v>
      </c>
      <c r="BE1107" s="170">
        <v>5.0082236299999998</v>
      </c>
      <c r="BF1107" s="170">
        <v>6.0720655600000004</v>
      </c>
      <c r="BG1107" s="170">
        <v>5.6877215799999998</v>
      </c>
    </row>
    <row r="1108" spans="1:59" x14ac:dyDescent="0.3">
      <c r="A1108" s="170" t="s">
        <v>286</v>
      </c>
      <c r="B1108" s="170" t="s">
        <v>287</v>
      </c>
      <c r="C1108" s="170" t="s">
        <v>2494</v>
      </c>
      <c r="D1108" s="170" t="s">
        <v>2495</v>
      </c>
      <c r="AG1108" s="170">
        <v>14.88</v>
      </c>
      <c r="AL1108" s="170">
        <v>15.31</v>
      </c>
      <c r="AN1108" s="170">
        <v>13.47</v>
      </c>
      <c r="AQ1108" s="170">
        <v>13</v>
      </c>
      <c r="AR1108" s="170">
        <v>12.92</v>
      </c>
      <c r="AS1108" s="170">
        <v>13.24</v>
      </c>
      <c r="AT1108" s="170">
        <v>12.92</v>
      </c>
      <c r="AU1108" s="170">
        <v>13.15</v>
      </c>
      <c r="AV1108" s="170">
        <v>13.33</v>
      </c>
      <c r="AW1108" s="170">
        <v>13.97</v>
      </c>
      <c r="AX1108" s="170">
        <v>13.71</v>
      </c>
      <c r="AY1108" s="170">
        <v>13.56</v>
      </c>
      <c r="AZ1108" s="170">
        <v>13.43</v>
      </c>
      <c r="BA1108" s="170">
        <v>13.77</v>
      </c>
      <c r="BB1108" s="170">
        <v>13.83</v>
      </c>
      <c r="BC1108" s="170">
        <v>13.65</v>
      </c>
      <c r="BD1108" s="170">
        <v>14.04</v>
      </c>
      <c r="BE1108" s="170">
        <v>14.13</v>
      </c>
    </row>
    <row r="1109" spans="1:59" x14ac:dyDescent="0.3">
      <c r="A1109" s="170" t="s">
        <v>286</v>
      </c>
      <c r="B1109" s="170" t="s">
        <v>287</v>
      </c>
      <c r="C1109" s="170" t="s">
        <v>2496</v>
      </c>
      <c r="D1109" s="170" t="s">
        <v>2497</v>
      </c>
      <c r="AG1109" s="170">
        <v>18.559999999999999</v>
      </c>
      <c r="AL1109" s="170">
        <v>18.47</v>
      </c>
      <c r="AN1109" s="170">
        <v>17.73</v>
      </c>
      <c r="AQ1109" s="170">
        <v>17.100000000000001</v>
      </c>
      <c r="AR1109" s="170">
        <v>17.03</v>
      </c>
      <c r="AS1109" s="170">
        <v>17.38</v>
      </c>
      <c r="AT1109" s="170">
        <v>17.04</v>
      </c>
      <c r="AU1109" s="170">
        <v>17.27</v>
      </c>
      <c r="AV1109" s="170">
        <v>17.37</v>
      </c>
      <c r="AW1109" s="170">
        <v>17.809999999999999</v>
      </c>
      <c r="AX1109" s="170">
        <v>17.77</v>
      </c>
      <c r="AY1109" s="170">
        <v>17.71</v>
      </c>
      <c r="AZ1109" s="170">
        <v>17.46</v>
      </c>
      <c r="BA1109" s="170">
        <v>17.760000000000002</v>
      </c>
      <c r="BB1109" s="170">
        <v>17.690000000000001</v>
      </c>
      <c r="BC1109" s="170">
        <v>17.670000000000002</v>
      </c>
      <c r="BD1109" s="170">
        <v>17.89</v>
      </c>
      <c r="BE1109" s="170">
        <v>17.940000000000001</v>
      </c>
    </row>
    <row r="1110" spans="1:59" x14ac:dyDescent="0.3">
      <c r="A1110" s="170" t="s">
        <v>286</v>
      </c>
      <c r="B1110" s="170" t="s">
        <v>287</v>
      </c>
      <c r="C1110" s="170" t="s">
        <v>2498</v>
      </c>
      <c r="D1110" s="170" t="s">
        <v>2499</v>
      </c>
      <c r="AG1110" s="170">
        <v>22.95</v>
      </c>
      <c r="AL1110" s="170">
        <v>22.21</v>
      </c>
      <c r="AN1110" s="170">
        <v>23.06</v>
      </c>
      <c r="AQ1110" s="170">
        <v>22.46</v>
      </c>
      <c r="AR1110" s="170">
        <v>22.37</v>
      </c>
      <c r="AS1110" s="170">
        <v>22.71</v>
      </c>
      <c r="AT1110" s="170">
        <v>22.54</v>
      </c>
      <c r="AU1110" s="170">
        <v>22.58</v>
      </c>
      <c r="AV1110" s="170">
        <v>22.82</v>
      </c>
      <c r="AW1110" s="170">
        <v>22.8</v>
      </c>
      <c r="AX1110" s="170">
        <v>23.02</v>
      </c>
      <c r="AY1110" s="170">
        <v>22.92</v>
      </c>
      <c r="AZ1110" s="170">
        <v>22.57</v>
      </c>
      <c r="BA1110" s="170">
        <v>22.99</v>
      </c>
      <c r="BB1110" s="170">
        <v>22.42</v>
      </c>
      <c r="BC1110" s="170">
        <v>22.79</v>
      </c>
      <c r="BD1110" s="170">
        <v>22.83</v>
      </c>
      <c r="BE1110" s="170">
        <v>22.5</v>
      </c>
    </row>
    <row r="1111" spans="1:59" x14ac:dyDescent="0.3">
      <c r="A1111" s="170" t="s">
        <v>286</v>
      </c>
      <c r="B1111" s="170" t="s">
        <v>287</v>
      </c>
      <c r="C1111" s="170" t="s">
        <v>2500</v>
      </c>
      <c r="D1111" s="170" t="s">
        <v>2501</v>
      </c>
      <c r="AG1111" s="170">
        <v>33.119999999999997</v>
      </c>
      <c r="AL1111" s="170">
        <v>32.9</v>
      </c>
      <c r="AN1111" s="170">
        <v>37.229999999999997</v>
      </c>
      <c r="AQ1111" s="170">
        <v>39.130000000000003</v>
      </c>
      <c r="AR1111" s="170">
        <v>39.61</v>
      </c>
      <c r="AS1111" s="170">
        <v>38.26</v>
      </c>
      <c r="AT1111" s="170">
        <v>39.33</v>
      </c>
      <c r="AU1111" s="170">
        <v>38.68</v>
      </c>
      <c r="AV1111" s="170">
        <v>38.1</v>
      </c>
      <c r="AW1111" s="170">
        <v>36.06</v>
      </c>
      <c r="AX1111" s="170">
        <v>36.659999999999997</v>
      </c>
      <c r="AY1111" s="170">
        <v>37.020000000000003</v>
      </c>
      <c r="AZ1111" s="170">
        <v>37.74</v>
      </c>
      <c r="BA1111" s="170">
        <v>36.29</v>
      </c>
      <c r="BB1111" s="170">
        <v>36.99</v>
      </c>
      <c r="BC1111" s="170">
        <v>36.85</v>
      </c>
      <c r="BD1111" s="170">
        <v>35.869999999999997</v>
      </c>
      <c r="BE1111" s="170">
        <v>35.78</v>
      </c>
    </row>
    <row r="1112" spans="1:59" x14ac:dyDescent="0.3">
      <c r="A1112" s="170" t="s">
        <v>286</v>
      </c>
      <c r="B1112" s="170" t="s">
        <v>287</v>
      </c>
      <c r="C1112" s="170" t="s">
        <v>2502</v>
      </c>
      <c r="D1112" s="170" t="s">
        <v>2503</v>
      </c>
      <c r="AG1112" s="170">
        <v>19.2</v>
      </c>
      <c r="AL1112" s="170">
        <v>19.399999999999999</v>
      </c>
      <c r="AN1112" s="170">
        <v>22.55</v>
      </c>
      <c r="AQ1112" s="170">
        <v>24.44</v>
      </c>
      <c r="AR1112" s="170">
        <v>24.86</v>
      </c>
      <c r="AS1112" s="170">
        <v>23.54</v>
      </c>
      <c r="AT1112" s="170">
        <v>24.52</v>
      </c>
      <c r="AU1112" s="170">
        <v>23.92</v>
      </c>
      <c r="AV1112" s="170">
        <v>23.1</v>
      </c>
      <c r="AW1112" s="170">
        <v>21.47</v>
      </c>
      <c r="AX1112" s="170">
        <v>21.95</v>
      </c>
      <c r="AY1112" s="170">
        <v>22.32</v>
      </c>
      <c r="AZ1112" s="170">
        <v>23.01</v>
      </c>
      <c r="BA1112" s="170">
        <v>21.95</v>
      </c>
      <c r="BB1112" s="170">
        <v>22.58</v>
      </c>
      <c r="BC1112" s="170">
        <v>22.34</v>
      </c>
      <c r="BD1112" s="170">
        <v>21.47</v>
      </c>
      <c r="BE1112" s="170">
        <v>21.54</v>
      </c>
    </row>
    <row r="1113" spans="1:59" x14ac:dyDescent="0.3">
      <c r="A1113" s="170" t="s">
        <v>286</v>
      </c>
      <c r="B1113" s="170" t="s">
        <v>287</v>
      </c>
      <c r="C1113" s="170" t="s">
        <v>2504</v>
      </c>
      <c r="D1113" s="170" t="s">
        <v>2505</v>
      </c>
      <c r="AG1113" s="170">
        <v>4.47</v>
      </c>
      <c r="AL1113" s="170">
        <v>4.87</v>
      </c>
      <c r="AN1113" s="170">
        <v>3.39</v>
      </c>
      <c r="AQ1113" s="170">
        <v>3.32</v>
      </c>
      <c r="AR1113" s="170">
        <v>3.22</v>
      </c>
      <c r="AS1113" s="170">
        <v>3.4</v>
      </c>
      <c r="AT1113" s="170">
        <v>3.29</v>
      </c>
      <c r="AU1113" s="170">
        <v>3.37</v>
      </c>
      <c r="AV1113" s="170">
        <v>3.38</v>
      </c>
      <c r="AW1113" s="170">
        <v>3.84</v>
      </c>
      <c r="AX1113" s="170">
        <v>3.62</v>
      </c>
      <c r="AY1113" s="170">
        <v>3.63</v>
      </c>
      <c r="AZ1113" s="170">
        <v>3.59</v>
      </c>
      <c r="BA1113" s="170">
        <v>3.79</v>
      </c>
      <c r="BB1113" s="170">
        <v>3.71</v>
      </c>
      <c r="BC1113" s="170">
        <v>3.76</v>
      </c>
      <c r="BD1113" s="170">
        <v>3.88</v>
      </c>
      <c r="BE1113" s="170">
        <v>4.05</v>
      </c>
    </row>
    <row r="1114" spans="1:59" x14ac:dyDescent="0.3">
      <c r="A1114" s="170" t="s">
        <v>286</v>
      </c>
      <c r="B1114" s="170" t="s">
        <v>287</v>
      </c>
      <c r="C1114" s="170" t="s">
        <v>2506</v>
      </c>
      <c r="D1114" s="170" t="s">
        <v>2507</v>
      </c>
      <c r="AG1114" s="170">
        <v>10.48</v>
      </c>
      <c r="AL1114" s="170">
        <v>11.12</v>
      </c>
      <c r="AN1114" s="170">
        <v>8.5</v>
      </c>
      <c r="AQ1114" s="170">
        <v>8.31</v>
      </c>
      <c r="AR1114" s="170">
        <v>8.07</v>
      </c>
      <c r="AS1114" s="170">
        <v>8.41</v>
      </c>
      <c r="AT1114" s="170">
        <v>8.17</v>
      </c>
      <c r="AU1114" s="170">
        <v>8.33</v>
      </c>
      <c r="AV1114" s="170">
        <v>8.39</v>
      </c>
      <c r="AW1114" s="170">
        <v>9.35</v>
      </c>
      <c r="AX1114" s="170">
        <v>8.83</v>
      </c>
      <c r="AY1114" s="170">
        <v>8.7899999999999991</v>
      </c>
      <c r="AZ1114" s="170">
        <v>8.8000000000000007</v>
      </c>
      <c r="BA1114" s="170">
        <v>9.19</v>
      </c>
      <c r="BB1114" s="170">
        <v>9.06</v>
      </c>
      <c r="BC1114" s="170">
        <v>9.0399999999999991</v>
      </c>
      <c r="BD1114" s="170">
        <v>9.3699999999999992</v>
      </c>
      <c r="BE1114" s="170">
        <v>9.65</v>
      </c>
    </row>
    <row r="1115" spans="1:59" x14ac:dyDescent="0.3">
      <c r="A1115" s="170" t="s">
        <v>286</v>
      </c>
      <c r="B1115" s="170" t="s">
        <v>287</v>
      </c>
      <c r="C1115" s="170" t="s">
        <v>2508</v>
      </c>
      <c r="D1115" s="170" t="s">
        <v>2509</v>
      </c>
      <c r="AG1115" s="170">
        <v>0.64</v>
      </c>
      <c r="AL1115" s="170">
        <v>2.7</v>
      </c>
      <c r="AN1115" s="170">
        <v>2.62</v>
      </c>
      <c r="AQ1115" s="170">
        <v>15.03</v>
      </c>
      <c r="AR1115" s="170">
        <v>12.37</v>
      </c>
      <c r="AS1115" s="170">
        <v>10.029999999999999</v>
      </c>
      <c r="AT1115" s="170">
        <v>6.37</v>
      </c>
      <c r="AU1115" s="170">
        <v>9.84</v>
      </c>
      <c r="AV1115" s="170">
        <v>8.7200000000000006</v>
      </c>
      <c r="AW1115" s="170">
        <v>3.63</v>
      </c>
      <c r="AX1115" s="170">
        <v>2.1800000000000002</v>
      </c>
      <c r="AY1115" s="170">
        <v>0.92</v>
      </c>
      <c r="AZ1115" s="170">
        <v>0.59</v>
      </c>
      <c r="BA1115" s="170">
        <v>0.39</v>
      </c>
      <c r="BB1115" s="170">
        <v>0.54</v>
      </c>
      <c r="BC1115" s="170">
        <v>0.09</v>
      </c>
      <c r="BD1115" s="170">
        <v>0.01</v>
      </c>
      <c r="BE1115" s="170">
        <v>0.03</v>
      </c>
    </row>
    <row r="1116" spans="1:59" x14ac:dyDescent="0.3">
      <c r="A1116" s="170" t="s">
        <v>286</v>
      </c>
      <c r="B1116" s="170" t="s">
        <v>287</v>
      </c>
      <c r="C1116" s="170" t="s">
        <v>2510</v>
      </c>
      <c r="D1116" s="170" t="s">
        <v>2511</v>
      </c>
      <c r="AG1116" s="170">
        <v>0.15</v>
      </c>
      <c r="AL1116" s="170">
        <v>0.09</v>
      </c>
      <c r="AN1116" s="170">
        <v>0.7</v>
      </c>
      <c r="AQ1116" s="170">
        <v>3.2</v>
      </c>
      <c r="AR1116" s="170">
        <v>2.71</v>
      </c>
      <c r="AS1116" s="170">
        <v>1.99</v>
      </c>
      <c r="AT1116" s="170">
        <v>1.1200000000000001</v>
      </c>
      <c r="AU1116" s="170">
        <v>1.98</v>
      </c>
      <c r="AV1116" s="170">
        <v>1.49</v>
      </c>
      <c r="AW1116" s="170">
        <v>0.32</v>
      </c>
      <c r="AX1116" s="170">
        <v>0.36</v>
      </c>
      <c r="AY1116" s="170">
        <v>0.11</v>
      </c>
      <c r="AZ1116" s="170">
        <v>0</v>
      </c>
      <c r="BA1116" s="170">
        <v>0</v>
      </c>
      <c r="BB1116" s="170">
        <v>0.03</v>
      </c>
      <c r="BC1116" s="170">
        <v>0</v>
      </c>
      <c r="BD1116" s="170">
        <v>0</v>
      </c>
      <c r="BE1116" s="170">
        <v>0</v>
      </c>
    </row>
    <row r="1117" spans="1:59" x14ac:dyDescent="0.3">
      <c r="A1117" s="170" t="s">
        <v>286</v>
      </c>
      <c r="B1117" s="170" t="s">
        <v>287</v>
      </c>
      <c r="C1117" s="170" t="s">
        <v>2512</v>
      </c>
      <c r="D1117" s="170" t="s">
        <v>2513</v>
      </c>
      <c r="AG1117" s="170">
        <v>0.18</v>
      </c>
      <c r="AL1117" s="170">
        <v>0.32</v>
      </c>
      <c r="AN1117" s="170">
        <v>0.78</v>
      </c>
      <c r="AQ1117" s="170">
        <v>3.7</v>
      </c>
      <c r="AR1117" s="170">
        <v>3</v>
      </c>
      <c r="AS1117" s="170">
        <v>2.2999999999999998</v>
      </c>
      <c r="AT1117" s="170">
        <v>1.41</v>
      </c>
      <c r="AU1117" s="170">
        <v>2.27</v>
      </c>
      <c r="AV1117" s="170">
        <v>1.95</v>
      </c>
      <c r="AW1117" s="170">
        <v>0.7</v>
      </c>
      <c r="AX1117" s="170">
        <v>0.45</v>
      </c>
      <c r="AY1117" s="170">
        <v>0.21</v>
      </c>
      <c r="AZ1117" s="170">
        <v>0.09</v>
      </c>
      <c r="BA1117" s="170">
        <v>0.05</v>
      </c>
      <c r="BB1117" s="170">
        <v>0.08</v>
      </c>
      <c r="BC1117" s="170">
        <v>0.01</v>
      </c>
      <c r="BD1117" s="170">
        <v>0</v>
      </c>
      <c r="BE1117" s="170">
        <v>0.01</v>
      </c>
    </row>
    <row r="1118" spans="1:59" x14ac:dyDescent="0.3">
      <c r="A1118" s="170" t="s">
        <v>286</v>
      </c>
      <c r="B1118" s="170" t="s">
        <v>287</v>
      </c>
      <c r="C1118" s="170" t="s">
        <v>2514</v>
      </c>
      <c r="D1118" s="170" t="s">
        <v>2515</v>
      </c>
      <c r="AG1118" s="170">
        <v>0.08</v>
      </c>
      <c r="AL1118" s="170">
        <v>0.02</v>
      </c>
      <c r="AN1118" s="170">
        <v>0.35</v>
      </c>
      <c r="AQ1118" s="170">
        <v>0.8</v>
      </c>
      <c r="AR1118" s="170">
        <v>0.65</v>
      </c>
      <c r="AS1118" s="170">
        <v>0.41</v>
      </c>
      <c r="AT1118" s="170">
        <v>0.23</v>
      </c>
      <c r="AU1118" s="170">
        <v>0.46</v>
      </c>
      <c r="AV1118" s="170">
        <v>0.38</v>
      </c>
      <c r="AW1118" s="170">
        <v>7.0000000000000007E-2</v>
      </c>
      <c r="AX1118" s="170">
        <v>7.0000000000000007E-2</v>
      </c>
      <c r="AY1118" s="170">
        <v>0.04</v>
      </c>
      <c r="AZ1118" s="170">
        <v>0</v>
      </c>
      <c r="BA1118" s="170">
        <v>0</v>
      </c>
      <c r="BB1118" s="170">
        <v>0.01</v>
      </c>
      <c r="BC1118" s="170">
        <v>0</v>
      </c>
      <c r="BD1118" s="170">
        <v>0</v>
      </c>
      <c r="BE1118" s="170">
        <v>0</v>
      </c>
    </row>
    <row r="1119" spans="1:59" x14ac:dyDescent="0.3">
      <c r="A1119" s="170" t="s">
        <v>286</v>
      </c>
      <c r="B1119" s="170" t="s">
        <v>287</v>
      </c>
      <c r="C1119" s="170" t="s">
        <v>2516</v>
      </c>
      <c r="D1119" s="170" t="s">
        <v>2517</v>
      </c>
      <c r="AG1119" s="170">
        <v>22.76</v>
      </c>
      <c r="AL1119" s="170">
        <v>21.6</v>
      </c>
      <c r="AN1119" s="170">
        <v>28.76</v>
      </c>
      <c r="AQ1119" s="170">
        <v>30.67</v>
      </c>
      <c r="AR1119" s="170">
        <v>31.31</v>
      </c>
      <c r="AS1119" s="170">
        <v>29.72</v>
      </c>
      <c r="AT1119" s="170">
        <v>30.97</v>
      </c>
      <c r="AU1119" s="170">
        <v>30.18</v>
      </c>
      <c r="AV1119" s="170">
        <v>29.52</v>
      </c>
      <c r="AW1119" s="170">
        <v>26.59</v>
      </c>
      <c r="AX1119" s="170">
        <v>27.78</v>
      </c>
      <c r="AY1119" s="170">
        <v>28.17</v>
      </c>
      <c r="AZ1119" s="170">
        <v>28.78</v>
      </c>
      <c r="BA1119" s="170">
        <v>27.22</v>
      </c>
      <c r="BB1119" s="170">
        <v>27.69</v>
      </c>
      <c r="BC1119" s="170">
        <v>27.72</v>
      </c>
      <c r="BD1119" s="170">
        <v>26.46</v>
      </c>
      <c r="BE1119" s="170">
        <v>26.01</v>
      </c>
    </row>
    <row r="1120" spans="1:59" x14ac:dyDescent="0.3">
      <c r="A1120" s="170" t="s">
        <v>286</v>
      </c>
      <c r="B1120" s="170" t="s">
        <v>287</v>
      </c>
      <c r="C1120" s="170" t="s">
        <v>2518</v>
      </c>
      <c r="D1120" s="170" t="s">
        <v>2519</v>
      </c>
    </row>
    <row r="1121" spans="1:60" x14ac:dyDescent="0.3">
      <c r="A1121" s="170" t="s">
        <v>286</v>
      </c>
      <c r="B1121" s="170" t="s">
        <v>287</v>
      </c>
      <c r="C1121" s="170" t="s">
        <v>2520</v>
      </c>
      <c r="D1121" s="170" t="s">
        <v>2521</v>
      </c>
      <c r="AS1121" s="170">
        <v>41.9</v>
      </c>
      <c r="AT1121" s="170">
        <v>28.9</v>
      </c>
      <c r="AU1121" s="170">
        <v>30.5</v>
      </c>
      <c r="AV1121" s="170">
        <v>27.1</v>
      </c>
      <c r="AW1121" s="170">
        <v>17.8</v>
      </c>
      <c r="AX1121" s="170">
        <v>12.7</v>
      </c>
      <c r="AY1121" s="170">
        <v>11.1</v>
      </c>
      <c r="AZ1121" s="170">
        <v>7.7</v>
      </c>
      <c r="BA1121" s="170">
        <v>6.1</v>
      </c>
      <c r="BB1121" s="170">
        <v>5.4</v>
      </c>
      <c r="BC1121" s="170">
        <v>5.2</v>
      </c>
      <c r="BD1121" s="170">
        <v>7.3</v>
      </c>
      <c r="BE1121" s="170">
        <v>6.3</v>
      </c>
      <c r="BF1121" s="170">
        <v>5.5</v>
      </c>
      <c r="BG1121" s="170">
        <v>4.8</v>
      </c>
      <c r="BH1121" s="170">
        <v>5.0999999999999996</v>
      </c>
    </row>
    <row r="1122" spans="1:60" x14ac:dyDescent="0.3">
      <c r="A1122" s="170" t="s">
        <v>286</v>
      </c>
      <c r="B1122" s="170" t="s">
        <v>287</v>
      </c>
      <c r="C1122" s="170" t="s">
        <v>2522</v>
      </c>
      <c r="D1122" s="170" t="s">
        <v>2523</v>
      </c>
    </row>
    <row r="1123" spans="1:60" x14ac:dyDescent="0.3">
      <c r="A1123" s="170" t="s">
        <v>286</v>
      </c>
      <c r="B1123" s="170" t="s">
        <v>287</v>
      </c>
      <c r="C1123" s="170" t="s">
        <v>2524</v>
      </c>
      <c r="D1123" s="170" t="s">
        <v>2525</v>
      </c>
      <c r="AS1123" s="170">
        <v>50.8</v>
      </c>
      <c r="AX1123" s="170">
        <v>16.7</v>
      </c>
      <c r="AY1123" s="170">
        <v>15.5</v>
      </c>
      <c r="AZ1123" s="170">
        <v>12.4</v>
      </c>
      <c r="BA1123" s="170">
        <v>9.6999999999999993</v>
      </c>
      <c r="BB1123" s="170">
        <v>9.5</v>
      </c>
      <c r="BC1123" s="170">
        <v>8.9</v>
      </c>
      <c r="BD1123" s="170">
        <v>11.5</v>
      </c>
      <c r="BE1123" s="170">
        <v>9.4</v>
      </c>
      <c r="BF1123" s="170">
        <v>9</v>
      </c>
      <c r="BG1123" s="170">
        <v>7.9</v>
      </c>
    </row>
    <row r="1124" spans="1:60" x14ac:dyDescent="0.3">
      <c r="A1124" s="170" t="s">
        <v>286</v>
      </c>
      <c r="B1124" s="170" t="s">
        <v>287</v>
      </c>
      <c r="C1124" s="170" t="s">
        <v>2526</v>
      </c>
      <c r="D1124" s="170" t="s">
        <v>2527</v>
      </c>
    </row>
    <row r="1125" spans="1:60" x14ac:dyDescent="0.3">
      <c r="A1125" s="170" t="s">
        <v>286</v>
      </c>
      <c r="B1125" s="170" t="s">
        <v>287</v>
      </c>
      <c r="C1125" s="170" t="s">
        <v>2528</v>
      </c>
      <c r="D1125" s="170" t="s">
        <v>2529</v>
      </c>
      <c r="AS1125" s="170">
        <v>37.9</v>
      </c>
      <c r="AX1125" s="170">
        <v>10.9</v>
      </c>
      <c r="AY1125" s="170">
        <v>9.1</v>
      </c>
      <c r="AZ1125" s="170">
        <v>5.6</v>
      </c>
      <c r="BA1125" s="170">
        <v>4.4000000000000004</v>
      </c>
      <c r="BB1125" s="170">
        <v>4</v>
      </c>
      <c r="BC1125" s="170">
        <v>3.8</v>
      </c>
      <c r="BD1125" s="170">
        <v>5.8</v>
      </c>
      <c r="BE1125" s="170">
        <v>5.2</v>
      </c>
      <c r="BF1125" s="170">
        <v>4.2</v>
      </c>
      <c r="BG1125" s="170">
        <v>3.7</v>
      </c>
    </row>
    <row r="1126" spans="1:60" x14ac:dyDescent="0.3">
      <c r="A1126" s="170" t="s">
        <v>286</v>
      </c>
      <c r="B1126" s="170" t="s">
        <v>287</v>
      </c>
      <c r="C1126" s="170" t="s">
        <v>2530</v>
      </c>
      <c r="D1126" s="170" t="s">
        <v>2531</v>
      </c>
      <c r="BD1126" s="170">
        <v>2.4331111111111099</v>
      </c>
      <c r="BE1126" s="170">
        <v>2.2130000000000001</v>
      </c>
      <c r="BF1126" s="170">
        <v>2.0707499999999999</v>
      </c>
      <c r="BG1126" s="170">
        <v>2.10825</v>
      </c>
      <c r="BH1126" s="170">
        <v>1.49159722222222</v>
      </c>
    </row>
    <row r="1127" spans="1:60" x14ac:dyDescent="0.3">
      <c r="A1127" s="170" t="s">
        <v>286</v>
      </c>
      <c r="B1127" s="170" t="s">
        <v>287</v>
      </c>
      <c r="C1127" s="170" t="s">
        <v>2532</v>
      </c>
      <c r="D1127" s="170" t="s">
        <v>2533</v>
      </c>
      <c r="AY1127" s="170">
        <v>6.5119138014174798</v>
      </c>
      <c r="BD1127" s="170">
        <v>10.079606559108701</v>
      </c>
    </row>
    <row r="1128" spans="1:60" x14ac:dyDescent="0.3">
      <c r="A1128" s="170" t="s">
        <v>286</v>
      </c>
      <c r="B1128" s="170" t="s">
        <v>287</v>
      </c>
      <c r="C1128" s="170" t="s">
        <v>2534</v>
      </c>
      <c r="D1128" s="170" t="s">
        <v>2535</v>
      </c>
    </row>
    <row r="1129" spans="1:60" x14ac:dyDescent="0.3">
      <c r="A1129" s="170" t="s">
        <v>286</v>
      </c>
      <c r="B1129" s="170" t="s">
        <v>287</v>
      </c>
      <c r="C1129" s="170" t="s">
        <v>2536</v>
      </c>
      <c r="D1129" s="170" t="s">
        <v>2537</v>
      </c>
      <c r="BD1129" s="170">
        <v>9.13071169651651</v>
      </c>
    </row>
    <row r="1130" spans="1:60" x14ac:dyDescent="0.3">
      <c r="A1130" s="170" t="s">
        <v>286</v>
      </c>
      <c r="B1130" s="170" t="s">
        <v>287</v>
      </c>
      <c r="C1130" s="170" t="s">
        <v>2538</v>
      </c>
      <c r="D1130" s="170" t="s">
        <v>2539</v>
      </c>
      <c r="AY1130" s="170">
        <v>11.653730858110499</v>
      </c>
      <c r="BD1130" s="170">
        <v>17.230475811207299</v>
      </c>
    </row>
    <row r="1131" spans="1:60" x14ac:dyDescent="0.3">
      <c r="A1131" s="170" t="s">
        <v>286</v>
      </c>
      <c r="B1131" s="170" t="s">
        <v>287</v>
      </c>
      <c r="C1131" s="170" t="s">
        <v>2540</v>
      </c>
      <c r="D1131" s="170" t="s">
        <v>2541</v>
      </c>
    </row>
    <row r="1132" spans="1:60" x14ac:dyDescent="0.3">
      <c r="A1132" s="170" t="s">
        <v>286</v>
      </c>
      <c r="B1132" s="170" t="s">
        <v>287</v>
      </c>
      <c r="C1132" s="170" t="s">
        <v>2542</v>
      </c>
      <c r="D1132" s="170" t="s">
        <v>2543</v>
      </c>
      <c r="BD1132" s="170">
        <v>8.1350430091120298</v>
      </c>
    </row>
    <row r="1133" spans="1:60" x14ac:dyDescent="0.3">
      <c r="A1133" s="170" t="s">
        <v>286</v>
      </c>
      <c r="B1133" s="170" t="s">
        <v>287</v>
      </c>
      <c r="C1133" s="170" t="s">
        <v>2544</v>
      </c>
      <c r="D1133" s="170" t="s">
        <v>2545</v>
      </c>
    </row>
    <row r="1134" spans="1:60" x14ac:dyDescent="0.3">
      <c r="A1134" s="170" t="s">
        <v>286</v>
      </c>
      <c r="B1134" s="170" t="s">
        <v>287</v>
      </c>
      <c r="C1134" s="170" t="s">
        <v>2546</v>
      </c>
      <c r="D1134" s="170" t="s">
        <v>2547</v>
      </c>
    </row>
    <row r="1135" spans="1:60" x14ac:dyDescent="0.3">
      <c r="A1135" s="170" t="s">
        <v>286</v>
      </c>
      <c r="B1135" s="170" t="s">
        <v>287</v>
      </c>
      <c r="C1135" s="170" t="s">
        <v>2548</v>
      </c>
      <c r="D1135" s="170" t="s">
        <v>2549</v>
      </c>
    </row>
    <row r="1136" spans="1:60" x14ac:dyDescent="0.3">
      <c r="A1136" s="170" t="s">
        <v>286</v>
      </c>
      <c r="B1136" s="170" t="s">
        <v>287</v>
      </c>
      <c r="C1136" s="170" t="s">
        <v>2550</v>
      </c>
      <c r="D1136" s="170" t="s">
        <v>2551</v>
      </c>
      <c r="BB1136" s="170">
        <v>7.8000001907348597</v>
      </c>
    </row>
    <row r="1137" spans="1:59" x14ac:dyDescent="0.3">
      <c r="A1137" s="170" t="s">
        <v>286</v>
      </c>
      <c r="B1137" s="170" t="s">
        <v>287</v>
      </c>
      <c r="C1137" s="170" t="s">
        <v>2552</v>
      </c>
      <c r="D1137" s="170" t="s">
        <v>2553</v>
      </c>
      <c r="BB1137" s="170">
        <v>13.1000003814697</v>
      </c>
    </row>
    <row r="1138" spans="1:59" x14ac:dyDescent="0.3">
      <c r="A1138" s="170" t="s">
        <v>286</v>
      </c>
      <c r="B1138" s="170" t="s">
        <v>287</v>
      </c>
      <c r="C1138" s="170" t="s">
        <v>2554</v>
      </c>
      <c r="D1138" s="170" t="s">
        <v>2555</v>
      </c>
      <c r="AF1138" s="170">
        <v>23.799999237060501</v>
      </c>
      <c r="AG1138" s="170">
        <v>22.899999618530298</v>
      </c>
      <c r="AH1138" s="170">
        <v>22.100000381469702</v>
      </c>
      <c r="AI1138" s="170">
        <v>21.600000381469702</v>
      </c>
      <c r="AJ1138" s="170">
        <v>21.100000381469702</v>
      </c>
      <c r="AK1138" s="170">
        <v>22.299999237060501</v>
      </c>
      <c r="AL1138" s="170">
        <v>21.700000762939499</v>
      </c>
      <c r="AM1138" s="170">
        <v>21.200000762939499</v>
      </c>
      <c r="BB1138" s="170">
        <v>10.5</v>
      </c>
      <c r="BC1138" s="170">
        <v>10.5</v>
      </c>
      <c r="BD1138" s="170">
        <v>10.3999996185303</v>
      </c>
      <c r="BE1138" s="170">
        <v>10.1000003814697</v>
      </c>
      <c r="BF1138" s="170">
        <v>9.6000003814697301</v>
      </c>
    </row>
    <row r="1139" spans="1:59" x14ac:dyDescent="0.3">
      <c r="A1139" s="170" t="s">
        <v>286</v>
      </c>
      <c r="B1139" s="170" t="s">
        <v>287</v>
      </c>
      <c r="C1139" s="170" t="s">
        <v>2556</v>
      </c>
      <c r="D1139" s="170" t="s">
        <v>2557</v>
      </c>
      <c r="BB1139" s="170">
        <v>37.299999237060497</v>
      </c>
    </row>
    <row r="1140" spans="1:59" x14ac:dyDescent="0.3">
      <c r="A1140" s="170" t="s">
        <v>286</v>
      </c>
      <c r="B1140" s="170" t="s">
        <v>287</v>
      </c>
      <c r="C1140" s="170" t="s">
        <v>2558</v>
      </c>
      <c r="D1140" s="170" t="s">
        <v>2559</v>
      </c>
      <c r="AJ1140" s="170">
        <v>44</v>
      </c>
      <c r="AK1140" s="170">
        <v>43.099998474121101</v>
      </c>
      <c r="AL1140" s="170">
        <v>42.200000762939503</v>
      </c>
      <c r="AM1140" s="170">
        <v>41.299999237060497</v>
      </c>
      <c r="AN1140" s="170">
        <v>40.299999237060497</v>
      </c>
      <c r="AO1140" s="170">
        <v>39.200000762939503</v>
      </c>
      <c r="AP1140" s="170">
        <v>37.700000762939503</v>
      </c>
      <c r="AQ1140" s="170">
        <v>36.599998474121101</v>
      </c>
      <c r="AR1140" s="170">
        <v>35.5</v>
      </c>
      <c r="AS1140" s="170">
        <v>34.400001525878899</v>
      </c>
      <c r="AT1140" s="170">
        <v>33.400001525878899</v>
      </c>
      <c r="AU1140" s="170">
        <v>32.5</v>
      </c>
      <c r="AV1140" s="170">
        <v>31.600000381469702</v>
      </c>
      <c r="AW1140" s="170">
        <v>30.799999237060501</v>
      </c>
      <c r="AX1140" s="170">
        <v>30.100000381469702</v>
      </c>
      <c r="AY1140" s="170">
        <v>29.5</v>
      </c>
      <c r="AZ1140" s="170">
        <v>29</v>
      </c>
      <c r="BA1140" s="170">
        <v>28.5</v>
      </c>
      <c r="BB1140" s="170">
        <v>28.100000381469702</v>
      </c>
      <c r="BC1140" s="170">
        <v>28.700000762939499</v>
      </c>
      <c r="BD1140" s="170">
        <v>29.200000762939499</v>
      </c>
      <c r="BE1140" s="170">
        <v>29.700000762939499</v>
      </c>
      <c r="BF1140" s="170">
        <v>30</v>
      </c>
      <c r="BG1140" s="170">
        <v>30.200000762939499</v>
      </c>
    </row>
    <row r="1141" spans="1:59" x14ac:dyDescent="0.3">
      <c r="A1141" s="170" t="s">
        <v>286</v>
      </c>
      <c r="B1141" s="170" t="s">
        <v>287</v>
      </c>
      <c r="C1141" s="170" t="s">
        <v>2560</v>
      </c>
      <c r="D1141" s="170" t="s">
        <v>2561</v>
      </c>
      <c r="BB1141" s="170">
        <v>46.799999237060497</v>
      </c>
    </row>
    <row r="1142" spans="1:59" x14ac:dyDescent="0.3">
      <c r="A1142" s="170" t="s">
        <v>286</v>
      </c>
      <c r="B1142" s="170" t="s">
        <v>287</v>
      </c>
      <c r="C1142" s="170" t="s">
        <v>2562</v>
      </c>
      <c r="D1142" s="170" t="s">
        <v>2563</v>
      </c>
      <c r="AJ1142" s="170">
        <v>45.200000762939503</v>
      </c>
      <c r="AK1142" s="170">
        <v>45</v>
      </c>
      <c r="AL1142" s="170">
        <v>44.700000762939503</v>
      </c>
      <c r="AM1142" s="170">
        <v>45.299999237060497</v>
      </c>
      <c r="AN1142" s="170">
        <v>44.200000762939503</v>
      </c>
      <c r="AO1142" s="170">
        <v>44.400001525878899</v>
      </c>
      <c r="AP1142" s="170">
        <v>43.900001525878899</v>
      </c>
      <c r="AQ1142" s="170">
        <v>42.400001525878899</v>
      </c>
      <c r="AR1142" s="170">
        <v>41.200000762939503</v>
      </c>
      <c r="AS1142" s="170">
        <v>40.599998474121101</v>
      </c>
      <c r="AT1142" s="170">
        <v>39.5</v>
      </c>
      <c r="AU1142" s="170">
        <v>37.900001525878899</v>
      </c>
      <c r="AV1142" s="170">
        <v>37.700000762939503</v>
      </c>
      <c r="AW1142" s="170">
        <v>37.400001525878899</v>
      </c>
      <c r="AX1142" s="170">
        <v>37.299999237060497</v>
      </c>
      <c r="AY1142" s="170">
        <v>37</v>
      </c>
      <c r="AZ1142" s="170">
        <v>36.900001525878899</v>
      </c>
      <c r="BA1142" s="170">
        <v>37.400001525878899</v>
      </c>
      <c r="BB1142" s="170">
        <v>36.400001525878899</v>
      </c>
      <c r="BC1142" s="170">
        <v>37.099998474121101</v>
      </c>
      <c r="BD1142" s="170">
        <v>38.099998474121101</v>
      </c>
      <c r="BE1142" s="170">
        <v>39</v>
      </c>
      <c r="BF1142" s="170">
        <v>39.200000762939503</v>
      </c>
      <c r="BG1142" s="170">
        <v>39.200000762939503</v>
      </c>
    </row>
    <row r="1143" spans="1:59" x14ac:dyDescent="0.3">
      <c r="A1143" s="170" t="s">
        <v>286</v>
      </c>
      <c r="B1143" s="170" t="s">
        <v>287</v>
      </c>
      <c r="C1143" s="170" t="s">
        <v>2564</v>
      </c>
      <c r="D1143" s="170" t="s">
        <v>2565</v>
      </c>
      <c r="BB1143" s="170">
        <v>42.200000762939503</v>
      </c>
    </row>
    <row r="1144" spans="1:59" x14ac:dyDescent="0.3">
      <c r="A1144" s="170" t="s">
        <v>286</v>
      </c>
      <c r="B1144" s="170" t="s">
        <v>287</v>
      </c>
      <c r="C1144" s="170" t="s">
        <v>2566</v>
      </c>
      <c r="D1144" s="170" t="s">
        <v>2567</v>
      </c>
      <c r="AJ1144" s="170">
        <v>44.599998474121101</v>
      </c>
      <c r="AK1144" s="170">
        <v>44.099998474121101</v>
      </c>
      <c r="AL1144" s="170">
        <v>43.5</v>
      </c>
      <c r="AM1144" s="170">
        <v>43.299999237060497</v>
      </c>
      <c r="AN1144" s="170">
        <v>42.299999237060497</v>
      </c>
      <c r="AO1144" s="170">
        <v>41.799999237060497</v>
      </c>
      <c r="AP1144" s="170">
        <v>40.799999237060497</v>
      </c>
      <c r="AQ1144" s="170">
        <v>39.5</v>
      </c>
      <c r="AR1144" s="170">
        <v>38.400001525878899</v>
      </c>
      <c r="AS1144" s="170">
        <v>37.5</v>
      </c>
      <c r="AT1144" s="170">
        <v>36.5</v>
      </c>
      <c r="AU1144" s="170">
        <v>35.200000762939503</v>
      </c>
      <c r="AV1144" s="170">
        <v>34.700000762939503</v>
      </c>
      <c r="AW1144" s="170">
        <v>34.099998474121101</v>
      </c>
      <c r="AX1144" s="170">
        <v>33.799999237060497</v>
      </c>
      <c r="AY1144" s="170">
        <v>33.299999237060497</v>
      </c>
      <c r="AZ1144" s="170">
        <v>33.099998474121101</v>
      </c>
      <c r="BA1144" s="170">
        <v>33</v>
      </c>
      <c r="BB1144" s="170">
        <v>32.400001525878899</v>
      </c>
      <c r="BC1144" s="170">
        <v>33</v>
      </c>
      <c r="BD1144" s="170">
        <v>33.799999237060497</v>
      </c>
      <c r="BE1144" s="170">
        <v>34.5</v>
      </c>
      <c r="BF1144" s="170">
        <v>34.700000762939503</v>
      </c>
      <c r="BG1144" s="170">
        <v>34.799999237060497</v>
      </c>
    </row>
    <row r="1145" spans="1:59" x14ac:dyDescent="0.3">
      <c r="A1145" s="170" t="s">
        <v>286</v>
      </c>
      <c r="B1145" s="170" t="s">
        <v>287</v>
      </c>
      <c r="C1145" s="170" t="s">
        <v>2568</v>
      </c>
      <c r="D1145" s="170" t="s">
        <v>2569</v>
      </c>
      <c r="AI1145" s="170">
        <v>51.9</v>
      </c>
      <c r="AJ1145" s="170">
        <v>51.8</v>
      </c>
      <c r="AK1145" s="170">
        <v>51.9</v>
      </c>
      <c r="AL1145" s="170">
        <v>50.6</v>
      </c>
      <c r="AM1145" s="170">
        <v>51.5</v>
      </c>
      <c r="AN1145" s="170">
        <v>52.2</v>
      </c>
      <c r="AO1145" s="170">
        <v>51.2</v>
      </c>
      <c r="AP1145" s="170">
        <v>51.3</v>
      </c>
      <c r="AQ1145" s="170">
        <v>51.4</v>
      </c>
      <c r="AR1145" s="170">
        <v>52.1</v>
      </c>
      <c r="AS1145" s="170">
        <v>52.4</v>
      </c>
      <c r="AT1145" s="170">
        <v>52.8</v>
      </c>
      <c r="AU1145" s="170">
        <v>53</v>
      </c>
      <c r="AV1145" s="170">
        <v>53.1</v>
      </c>
      <c r="AW1145" s="170">
        <v>53</v>
      </c>
      <c r="AX1145" s="170">
        <v>52.9</v>
      </c>
      <c r="AY1145" s="170">
        <v>52.8</v>
      </c>
      <c r="AZ1145" s="170">
        <v>52.8</v>
      </c>
      <c r="BA1145" s="170">
        <v>52.8</v>
      </c>
      <c r="BC1145" s="170">
        <v>52.1</v>
      </c>
      <c r="BD1145" s="170">
        <v>51.1</v>
      </c>
      <c r="BE1145" s="170">
        <v>52.2</v>
      </c>
      <c r="BF1145" s="170">
        <v>51.1</v>
      </c>
    </row>
    <row r="1146" spans="1:59" x14ac:dyDescent="0.3">
      <c r="A1146" s="170" t="s">
        <v>286</v>
      </c>
      <c r="B1146" s="170" t="s">
        <v>287</v>
      </c>
      <c r="C1146" s="170" t="s">
        <v>2570</v>
      </c>
      <c r="D1146" s="170" t="s">
        <v>2571</v>
      </c>
      <c r="BB1146" s="170">
        <v>0.69999998807907104</v>
      </c>
    </row>
    <row r="1147" spans="1:59" x14ac:dyDescent="0.3">
      <c r="A1147" s="170" t="s">
        <v>286</v>
      </c>
      <c r="B1147" s="170" t="s">
        <v>287</v>
      </c>
      <c r="C1147" s="170" t="s">
        <v>2572</v>
      </c>
      <c r="D1147" s="170" t="s">
        <v>2573</v>
      </c>
      <c r="BB1147" s="170">
        <v>1.3999999761581401</v>
      </c>
    </row>
    <row r="1148" spans="1:59" x14ac:dyDescent="0.3">
      <c r="A1148" s="170" t="s">
        <v>286</v>
      </c>
      <c r="B1148" s="170" t="s">
        <v>287</v>
      </c>
      <c r="C1148" s="170" t="s">
        <v>2574</v>
      </c>
      <c r="D1148" s="170" t="s">
        <v>2575</v>
      </c>
      <c r="BB1148" s="170">
        <v>1.1000000238418599</v>
      </c>
    </row>
    <row r="1149" spans="1:59" x14ac:dyDescent="0.3">
      <c r="A1149" s="170" t="s">
        <v>286</v>
      </c>
      <c r="B1149" s="170" t="s">
        <v>287</v>
      </c>
      <c r="C1149" s="170" t="s">
        <v>2576</v>
      </c>
      <c r="D1149" s="170" t="s">
        <v>2577</v>
      </c>
      <c r="BB1149" s="170">
        <v>2.4000000953674299</v>
      </c>
    </row>
    <row r="1150" spans="1:59" x14ac:dyDescent="0.3">
      <c r="A1150" s="170" t="s">
        <v>286</v>
      </c>
      <c r="B1150" s="170" t="s">
        <v>287</v>
      </c>
      <c r="C1150" s="170" t="s">
        <v>2578</v>
      </c>
      <c r="D1150" s="170" t="s">
        <v>2579</v>
      </c>
      <c r="BB1150" s="170">
        <v>3.9000000953674299</v>
      </c>
    </row>
    <row r="1151" spans="1:59" x14ac:dyDescent="0.3">
      <c r="A1151" s="170" t="s">
        <v>286</v>
      </c>
      <c r="B1151" s="170" t="s">
        <v>287</v>
      </c>
      <c r="C1151" s="170" t="s">
        <v>2580</v>
      </c>
      <c r="D1151" s="170" t="s">
        <v>2581</v>
      </c>
      <c r="BB1151" s="170">
        <v>3.0999999046325701</v>
      </c>
    </row>
    <row r="1152" spans="1:59" x14ac:dyDescent="0.3">
      <c r="A1152" s="170" t="s">
        <v>286</v>
      </c>
      <c r="B1152" s="170" t="s">
        <v>287</v>
      </c>
      <c r="C1152" s="170" t="s">
        <v>2582</v>
      </c>
      <c r="D1152" s="170" t="s">
        <v>2583</v>
      </c>
      <c r="BB1152" s="170">
        <v>52.700000762939503</v>
      </c>
      <c r="BC1152" s="170">
        <v>86.300003051757798</v>
      </c>
      <c r="BD1152" s="170">
        <v>85.199996948242202</v>
      </c>
      <c r="BE1152" s="170">
        <v>85.5</v>
      </c>
      <c r="BF1152" s="170">
        <v>85.599998474121094</v>
      </c>
    </row>
    <row r="1153" spans="1:59" x14ac:dyDescent="0.3">
      <c r="A1153" s="170" t="s">
        <v>286</v>
      </c>
      <c r="B1153" s="170" t="s">
        <v>287</v>
      </c>
      <c r="C1153" s="170" t="s">
        <v>2584</v>
      </c>
      <c r="D1153" s="170" t="s">
        <v>2585</v>
      </c>
      <c r="AJ1153" s="170">
        <v>56.5</v>
      </c>
      <c r="AK1153" s="170">
        <v>55.599998474121101</v>
      </c>
      <c r="AL1153" s="170">
        <v>54.700000762939503</v>
      </c>
      <c r="AM1153" s="170">
        <v>53.900001525878899</v>
      </c>
      <c r="AN1153" s="170">
        <v>53.099998474121101</v>
      </c>
      <c r="AO1153" s="170">
        <v>52.299999237060497</v>
      </c>
      <c r="AP1153" s="170">
        <v>51.599998474121101</v>
      </c>
      <c r="AQ1153" s="170">
        <v>51</v>
      </c>
      <c r="AR1153" s="170">
        <v>50.400001525878899</v>
      </c>
      <c r="AS1153" s="170">
        <v>50.099998474121101</v>
      </c>
      <c r="AT1153" s="170">
        <v>49.799999237060497</v>
      </c>
      <c r="AU1153" s="170">
        <v>49.5</v>
      </c>
      <c r="AV1153" s="170">
        <v>49.099998474121101</v>
      </c>
      <c r="AW1153" s="170">
        <v>48.700000762939503</v>
      </c>
      <c r="AX1153" s="170">
        <v>48.299999237060497</v>
      </c>
      <c r="AY1153" s="170">
        <v>48</v>
      </c>
      <c r="AZ1153" s="170">
        <v>47.599998474121101</v>
      </c>
      <c r="BA1153" s="170">
        <v>47.200000762939503</v>
      </c>
      <c r="BB1153" s="170">
        <v>46.900001525878899</v>
      </c>
      <c r="BC1153" s="170">
        <v>47.200000762939503</v>
      </c>
      <c r="BD1153" s="170">
        <v>47.400001525878899</v>
      </c>
      <c r="BE1153" s="170">
        <v>47.700000762939503</v>
      </c>
      <c r="BF1153" s="170">
        <v>47.900001525878899</v>
      </c>
      <c r="BG1153" s="170">
        <v>48.099998474121101</v>
      </c>
    </row>
    <row r="1154" spans="1:59" x14ac:dyDescent="0.3">
      <c r="A1154" s="170" t="s">
        <v>286</v>
      </c>
      <c r="B1154" s="170" t="s">
        <v>287</v>
      </c>
      <c r="C1154" s="170" t="s">
        <v>2586</v>
      </c>
      <c r="D1154" s="170" t="s">
        <v>2587</v>
      </c>
      <c r="BB1154" s="170">
        <v>63.599998474121101</v>
      </c>
      <c r="BC1154" s="170">
        <v>74.300003051757798</v>
      </c>
      <c r="BD1154" s="170">
        <v>76.199996948242202</v>
      </c>
      <c r="BE1154" s="170">
        <v>75</v>
      </c>
      <c r="BF1154" s="170">
        <v>75.5</v>
      </c>
    </row>
    <row r="1155" spans="1:59" x14ac:dyDescent="0.3">
      <c r="A1155" s="170" t="s">
        <v>286</v>
      </c>
      <c r="B1155" s="170" t="s">
        <v>287</v>
      </c>
      <c r="C1155" s="170" t="s">
        <v>2588</v>
      </c>
      <c r="D1155" s="170" t="s">
        <v>2589</v>
      </c>
      <c r="AJ1155" s="170">
        <v>68.599998474121094</v>
      </c>
      <c r="AK1155" s="170">
        <v>67.699996948242202</v>
      </c>
      <c r="AL1155" s="170">
        <v>66.800003051757798</v>
      </c>
      <c r="AM1155" s="170">
        <v>66</v>
      </c>
      <c r="AN1155" s="170">
        <v>64.800003051757798</v>
      </c>
      <c r="AO1155" s="170">
        <v>64</v>
      </c>
      <c r="AP1155" s="170">
        <v>62.799999237060497</v>
      </c>
      <c r="AQ1155" s="170">
        <v>61.599998474121101</v>
      </c>
      <c r="AR1155" s="170">
        <v>60.400001525878899</v>
      </c>
      <c r="AS1155" s="170">
        <v>59.900001525878899</v>
      </c>
      <c r="AT1155" s="170">
        <v>59.400001525878899</v>
      </c>
      <c r="AU1155" s="170">
        <v>58.799999237060497</v>
      </c>
      <c r="AV1155" s="170">
        <v>58.5</v>
      </c>
      <c r="AW1155" s="170">
        <v>58.099998474121101</v>
      </c>
      <c r="AX1155" s="170">
        <v>57.799999237060497</v>
      </c>
      <c r="AY1155" s="170">
        <v>57.5</v>
      </c>
      <c r="AZ1155" s="170">
        <v>57.200000762939503</v>
      </c>
      <c r="BA1155" s="170">
        <v>56.900001525878899</v>
      </c>
      <c r="BB1155" s="170">
        <v>56.5</v>
      </c>
      <c r="BC1155" s="170">
        <v>57</v>
      </c>
      <c r="BD1155" s="170">
        <v>57.5</v>
      </c>
      <c r="BE1155" s="170">
        <v>58.099998474121101</v>
      </c>
      <c r="BF1155" s="170">
        <v>58.400001525878899</v>
      </c>
      <c r="BG1155" s="170">
        <v>58.799999237060497</v>
      </c>
    </row>
    <row r="1156" spans="1:59" x14ac:dyDescent="0.3">
      <c r="A1156" s="170" t="s">
        <v>286</v>
      </c>
      <c r="B1156" s="170" t="s">
        <v>287</v>
      </c>
      <c r="C1156" s="170" t="s">
        <v>2590</v>
      </c>
      <c r="D1156" s="170" t="s">
        <v>2591</v>
      </c>
      <c r="BB1156" s="170">
        <v>57.700000762939503</v>
      </c>
      <c r="BC1156" s="170">
        <v>80.099998474121094</v>
      </c>
      <c r="BD1156" s="170">
        <v>80.599998474121094</v>
      </c>
      <c r="BE1156" s="170">
        <v>80</v>
      </c>
      <c r="BF1156" s="170">
        <v>80.400001525878906</v>
      </c>
    </row>
    <row r="1157" spans="1:59" x14ac:dyDescent="0.3">
      <c r="A1157" s="170" t="s">
        <v>286</v>
      </c>
      <c r="B1157" s="170" t="s">
        <v>287</v>
      </c>
      <c r="C1157" s="170" t="s">
        <v>2592</v>
      </c>
      <c r="D1157" s="170" t="s">
        <v>2593</v>
      </c>
      <c r="AJ1157" s="170">
        <v>62</v>
      </c>
      <c r="AK1157" s="170">
        <v>61.099998474121101</v>
      </c>
      <c r="AL1157" s="170">
        <v>60.200000762939503</v>
      </c>
      <c r="AM1157" s="170">
        <v>59.400001525878899</v>
      </c>
      <c r="AN1157" s="170">
        <v>58.400001525878899</v>
      </c>
      <c r="AO1157" s="170">
        <v>57.700000762939503</v>
      </c>
      <c r="AP1157" s="170">
        <v>56.700000762939503</v>
      </c>
      <c r="AQ1157" s="170">
        <v>55.799999237060497</v>
      </c>
      <c r="AR1157" s="170">
        <v>55</v>
      </c>
      <c r="AS1157" s="170">
        <v>54.599998474121101</v>
      </c>
      <c r="AT1157" s="170">
        <v>54.200000762939503</v>
      </c>
      <c r="AU1157" s="170">
        <v>53.700000762939503</v>
      </c>
      <c r="AV1157" s="170">
        <v>53.400001525878899</v>
      </c>
      <c r="AW1157" s="170">
        <v>53</v>
      </c>
      <c r="AX1157" s="170">
        <v>52.700000762939503</v>
      </c>
      <c r="AY1157" s="170">
        <v>52.299999237060497</v>
      </c>
      <c r="AZ1157" s="170">
        <v>52</v>
      </c>
      <c r="BA1157" s="170">
        <v>51.700000762939503</v>
      </c>
      <c r="BB1157" s="170">
        <v>51.299999237060497</v>
      </c>
      <c r="BC1157" s="170">
        <v>51.599998474121101</v>
      </c>
      <c r="BD1157" s="170">
        <v>52</v>
      </c>
      <c r="BE1157" s="170">
        <v>52.400001525878899</v>
      </c>
      <c r="BF1157" s="170">
        <v>52.700000762939503</v>
      </c>
      <c r="BG1157" s="170">
        <v>52.900001525878899</v>
      </c>
    </row>
    <row r="1158" spans="1:59" x14ac:dyDescent="0.3">
      <c r="A1158" s="170" t="s">
        <v>286</v>
      </c>
      <c r="B1158" s="170" t="s">
        <v>287</v>
      </c>
      <c r="C1158" s="170" t="s">
        <v>2594</v>
      </c>
      <c r="D1158" s="170" t="s">
        <v>2595</v>
      </c>
      <c r="BB1158" s="170">
        <v>1.70000004768372</v>
      </c>
    </row>
    <row r="1159" spans="1:59" x14ac:dyDescent="0.3">
      <c r="A1159" s="170" t="s">
        <v>286</v>
      </c>
      <c r="B1159" s="170" t="s">
        <v>287</v>
      </c>
      <c r="C1159" s="170" t="s">
        <v>2596</v>
      </c>
      <c r="D1159" s="170" t="s">
        <v>2597</v>
      </c>
      <c r="BB1159" s="170">
        <v>2.5</v>
      </c>
    </row>
    <row r="1160" spans="1:59" x14ac:dyDescent="0.3">
      <c r="A1160" s="170" t="s">
        <v>286</v>
      </c>
      <c r="B1160" s="170" t="s">
        <v>287</v>
      </c>
      <c r="C1160" s="170" t="s">
        <v>2598</v>
      </c>
      <c r="D1160" s="170" t="s">
        <v>2599</v>
      </c>
      <c r="BB1160" s="170">
        <v>2.0999999046325701</v>
      </c>
    </row>
    <row r="1161" spans="1:59" x14ac:dyDescent="0.3">
      <c r="A1161" s="170" t="s">
        <v>286</v>
      </c>
      <c r="B1161" s="170" t="s">
        <v>287</v>
      </c>
      <c r="C1161" s="170" t="s">
        <v>2600</v>
      </c>
      <c r="D1161" s="170" t="s">
        <v>2601</v>
      </c>
      <c r="BB1161" s="170">
        <v>94.900001525878906</v>
      </c>
    </row>
    <row r="1162" spans="1:59" x14ac:dyDescent="0.3">
      <c r="A1162" s="170" t="s">
        <v>286</v>
      </c>
      <c r="B1162" s="170" t="s">
        <v>287</v>
      </c>
      <c r="C1162" s="170" t="s">
        <v>2602</v>
      </c>
      <c r="D1162" s="170" t="s">
        <v>2603</v>
      </c>
      <c r="BB1162" s="170">
        <v>93.5</v>
      </c>
    </row>
    <row r="1163" spans="1:59" x14ac:dyDescent="0.3">
      <c r="A1163" s="170" t="s">
        <v>286</v>
      </c>
      <c r="B1163" s="170" t="s">
        <v>287</v>
      </c>
      <c r="C1163" s="170" t="s">
        <v>2604</v>
      </c>
      <c r="D1163" s="170" t="s">
        <v>2605</v>
      </c>
      <c r="BB1163" s="170">
        <v>94.199996948242202</v>
      </c>
    </row>
    <row r="1164" spans="1:59" x14ac:dyDescent="0.3">
      <c r="A1164" s="170" t="s">
        <v>286</v>
      </c>
      <c r="B1164" s="170" t="s">
        <v>287</v>
      </c>
      <c r="C1164" s="170" t="s">
        <v>2606</v>
      </c>
      <c r="D1164" s="170" t="s">
        <v>2607</v>
      </c>
      <c r="AX1164" s="170">
        <v>84.5</v>
      </c>
      <c r="BE1164" s="170">
        <v>82.87</v>
      </c>
    </row>
    <row r="1165" spans="1:59" x14ac:dyDescent="0.3">
      <c r="A1165" s="170" t="s">
        <v>286</v>
      </c>
      <c r="B1165" s="170" t="s">
        <v>287</v>
      </c>
      <c r="C1165" s="170" t="s">
        <v>2608</v>
      </c>
      <c r="D1165" s="170" t="s">
        <v>2609</v>
      </c>
      <c r="AX1165" s="170">
        <v>73.7</v>
      </c>
      <c r="BE1165" s="170">
        <v>81.819999999999993</v>
      </c>
    </row>
    <row r="1166" spans="1:59" x14ac:dyDescent="0.3">
      <c r="A1166" s="170" t="s">
        <v>286</v>
      </c>
      <c r="B1166" s="170" t="s">
        <v>287</v>
      </c>
      <c r="C1166" s="170" t="s">
        <v>2610</v>
      </c>
      <c r="D1166" s="170" t="s">
        <v>2611</v>
      </c>
      <c r="AX1166" s="170">
        <v>78.77</v>
      </c>
      <c r="BE1166" s="170">
        <v>82.4</v>
      </c>
    </row>
    <row r="1167" spans="1:59" x14ac:dyDescent="0.3">
      <c r="A1167" s="170" t="s">
        <v>286</v>
      </c>
      <c r="B1167" s="170" t="s">
        <v>287</v>
      </c>
      <c r="C1167" s="170" t="s">
        <v>2612</v>
      </c>
      <c r="D1167" s="170" t="s">
        <v>2613</v>
      </c>
      <c r="BB1167" s="170">
        <v>0.10000000149011599</v>
      </c>
    </row>
    <row r="1168" spans="1:59" x14ac:dyDescent="0.3">
      <c r="A1168" s="170" t="s">
        <v>286</v>
      </c>
      <c r="B1168" s="170" t="s">
        <v>287</v>
      </c>
      <c r="C1168" s="170" t="s">
        <v>2614</v>
      </c>
      <c r="D1168" s="170" t="s">
        <v>2615</v>
      </c>
      <c r="BB1168" s="170">
        <v>0.10000000149011599</v>
      </c>
    </row>
    <row r="1169" spans="1:60" x14ac:dyDescent="0.3">
      <c r="A1169" s="170" t="s">
        <v>286</v>
      </c>
      <c r="B1169" s="170" t="s">
        <v>287</v>
      </c>
      <c r="C1169" s="170" t="s">
        <v>2616</v>
      </c>
      <c r="D1169" s="170" t="s">
        <v>2617</v>
      </c>
      <c r="BB1169" s="170">
        <v>0.10000000149011599</v>
      </c>
    </row>
    <row r="1170" spans="1:60" x14ac:dyDescent="0.3">
      <c r="A1170" s="170" t="s">
        <v>286</v>
      </c>
      <c r="B1170" s="170" t="s">
        <v>287</v>
      </c>
      <c r="C1170" s="170" t="s">
        <v>2618</v>
      </c>
      <c r="D1170" s="170" t="s">
        <v>2619</v>
      </c>
      <c r="AJ1170" s="170">
        <v>16575.970703125</v>
      </c>
      <c r="AK1170" s="170">
        <v>15176.509765625</v>
      </c>
      <c r="AL1170" s="170">
        <v>14216.83984375</v>
      </c>
      <c r="AM1170" s="170">
        <v>12707.759765625</v>
      </c>
      <c r="AN1170" s="170">
        <v>11545.1796875</v>
      </c>
      <c r="AO1170" s="170">
        <v>11986.919921875</v>
      </c>
      <c r="AP1170" s="170">
        <v>13517.7099609375</v>
      </c>
      <c r="AQ1170" s="170">
        <v>14822.51953125</v>
      </c>
      <c r="AR1170" s="170">
        <v>15505.66015625</v>
      </c>
      <c r="AS1170" s="170">
        <v>16460.5</v>
      </c>
      <c r="AT1170" s="170">
        <v>17320.359375</v>
      </c>
      <c r="AU1170" s="170">
        <v>18322.9609375</v>
      </c>
      <c r="AV1170" s="170">
        <v>19721.51953125</v>
      </c>
      <c r="AW1170" s="170">
        <v>22137.08984375</v>
      </c>
      <c r="AX1170" s="170">
        <v>24373.51953125</v>
      </c>
      <c r="AY1170" s="170">
        <v>27011.400390625</v>
      </c>
      <c r="AZ1170" s="170">
        <v>29561.880859375</v>
      </c>
      <c r="BA1170" s="170">
        <v>32847.2890625</v>
      </c>
      <c r="BB1170" s="170">
        <v>33209.078125</v>
      </c>
      <c r="BC1170" s="170">
        <v>35711.12890625</v>
      </c>
      <c r="BD1170" s="170">
        <v>37609.73046875</v>
      </c>
      <c r="BE1170" s="170">
        <v>38224.33984375</v>
      </c>
      <c r="BF1170" s="170">
        <v>38667.890625</v>
      </c>
      <c r="BG1170" s="170">
        <v>39153.671875</v>
      </c>
      <c r="BH1170" s="170">
        <v>39916.1484375</v>
      </c>
    </row>
    <row r="1171" spans="1:60" x14ac:dyDescent="0.3">
      <c r="A1171" s="170" t="s">
        <v>286</v>
      </c>
      <c r="B1171" s="170" t="s">
        <v>287</v>
      </c>
      <c r="C1171" s="170" t="s">
        <v>2620</v>
      </c>
      <c r="D1171" s="170" t="s">
        <v>2621</v>
      </c>
      <c r="BB1171" s="170">
        <v>24</v>
      </c>
    </row>
    <row r="1172" spans="1:60" x14ac:dyDescent="0.3">
      <c r="A1172" s="170" t="s">
        <v>286</v>
      </c>
      <c r="B1172" s="170" t="s">
        <v>287</v>
      </c>
      <c r="C1172" s="170" t="s">
        <v>2622</v>
      </c>
      <c r="D1172" s="170" t="s">
        <v>2623</v>
      </c>
      <c r="BB1172" s="170">
        <v>43.299999237060497</v>
      </c>
    </row>
    <row r="1173" spans="1:60" x14ac:dyDescent="0.3">
      <c r="A1173" s="170" t="s">
        <v>286</v>
      </c>
      <c r="B1173" s="170" t="s">
        <v>287</v>
      </c>
      <c r="C1173" s="170" t="s">
        <v>2624</v>
      </c>
      <c r="D1173" s="170" t="s">
        <v>2625</v>
      </c>
      <c r="AF1173" s="170">
        <v>36.900001525878899</v>
      </c>
      <c r="AG1173" s="170">
        <v>37.700000762939503</v>
      </c>
      <c r="AH1173" s="170">
        <v>38.5</v>
      </c>
      <c r="AI1173" s="170">
        <v>38.5</v>
      </c>
      <c r="AJ1173" s="170">
        <v>37.299999237060497</v>
      </c>
      <c r="AK1173" s="170">
        <v>36.900001525878899</v>
      </c>
      <c r="AL1173" s="170">
        <v>36.200000762939503</v>
      </c>
      <c r="AM1173" s="170">
        <v>34.900001525878899</v>
      </c>
      <c r="BB1173" s="170">
        <v>33.700000762939503</v>
      </c>
      <c r="BC1173" s="170">
        <v>34.099998474121101</v>
      </c>
      <c r="BD1173" s="170">
        <v>34.099998474121101</v>
      </c>
      <c r="BE1173" s="170">
        <v>33.299999237060497</v>
      </c>
      <c r="BF1173" s="170">
        <v>33.200000762939503</v>
      </c>
    </row>
    <row r="1174" spans="1:60" x14ac:dyDescent="0.3">
      <c r="A1174" s="170" t="s">
        <v>286</v>
      </c>
      <c r="B1174" s="170" t="s">
        <v>287</v>
      </c>
      <c r="C1174" s="170" t="s">
        <v>2626</v>
      </c>
      <c r="D1174" s="170" t="s">
        <v>2627</v>
      </c>
    </row>
    <row r="1175" spans="1:60" x14ac:dyDescent="0.3">
      <c r="A1175" s="170" t="s">
        <v>286</v>
      </c>
      <c r="B1175" s="170" t="s">
        <v>287</v>
      </c>
      <c r="C1175" s="170" t="s">
        <v>2628</v>
      </c>
      <c r="D1175" s="170" t="s">
        <v>2629</v>
      </c>
    </row>
    <row r="1176" spans="1:60" x14ac:dyDescent="0.3">
      <c r="A1176" s="170" t="s">
        <v>286</v>
      </c>
      <c r="B1176" s="170" t="s">
        <v>287</v>
      </c>
      <c r="C1176" s="170" t="s">
        <v>2630</v>
      </c>
      <c r="D1176" s="170" t="s">
        <v>2631</v>
      </c>
    </row>
    <row r="1177" spans="1:60" x14ac:dyDescent="0.3">
      <c r="A1177" s="170" t="s">
        <v>286</v>
      </c>
      <c r="B1177" s="170" t="s">
        <v>287</v>
      </c>
      <c r="C1177" s="170" t="s">
        <v>2632</v>
      </c>
      <c r="D1177" s="170" t="s">
        <v>2633</v>
      </c>
    </row>
    <row r="1178" spans="1:60" x14ac:dyDescent="0.3">
      <c r="A1178" s="170" t="s">
        <v>286</v>
      </c>
      <c r="B1178" s="170" t="s">
        <v>287</v>
      </c>
      <c r="C1178" s="170" t="s">
        <v>2634</v>
      </c>
      <c r="D1178" s="170" t="s">
        <v>2635</v>
      </c>
    </row>
    <row r="1179" spans="1:60" x14ac:dyDescent="0.3">
      <c r="A1179" s="170" t="s">
        <v>286</v>
      </c>
      <c r="B1179" s="170" t="s">
        <v>287</v>
      </c>
      <c r="C1179" s="170" t="s">
        <v>2636</v>
      </c>
      <c r="D1179" s="170" t="s">
        <v>2637</v>
      </c>
    </row>
    <row r="1180" spans="1:60" x14ac:dyDescent="0.3">
      <c r="A1180" s="170" t="s">
        <v>286</v>
      </c>
      <c r="B1180" s="170" t="s">
        <v>287</v>
      </c>
      <c r="C1180" s="170" t="s">
        <v>2638</v>
      </c>
      <c r="D1180" s="170" t="s">
        <v>2639</v>
      </c>
    </row>
    <row r="1181" spans="1:60" x14ac:dyDescent="0.3">
      <c r="A1181" s="170" t="s">
        <v>286</v>
      </c>
      <c r="B1181" s="170" t="s">
        <v>287</v>
      </c>
      <c r="C1181" s="170" t="s">
        <v>2640</v>
      </c>
      <c r="D1181" s="170" t="s">
        <v>2641</v>
      </c>
    </row>
    <row r="1182" spans="1:60" x14ac:dyDescent="0.3">
      <c r="A1182" s="170" t="s">
        <v>286</v>
      </c>
      <c r="B1182" s="170" t="s">
        <v>287</v>
      </c>
      <c r="C1182" s="170" t="s">
        <v>2642</v>
      </c>
      <c r="D1182" s="170" t="s">
        <v>2643</v>
      </c>
    </row>
    <row r="1183" spans="1:60" x14ac:dyDescent="0.3">
      <c r="A1183" s="170" t="s">
        <v>286</v>
      </c>
      <c r="B1183" s="170" t="s">
        <v>287</v>
      </c>
      <c r="C1183" s="170" t="s">
        <v>2644</v>
      </c>
      <c r="D1183" s="170" t="s">
        <v>2645</v>
      </c>
    </row>
    <row r="1184" spans="1:60" x14ac:dyDescent="0.3">
      <c r="A1184" s="170" t="s">
        <v>286</v>
      </c>
      <c r="B1184" s="170" t="s">
        <v>287</v>
      </c>
      <c r="C1184" s="170" t="s">
        <v>2646</v>
      </c>
      <c r="D1184" s="170" t="s">
        <v>2647</v>
      </c>
    </row>
    <row r="1185" spans="1:58" x14ac:dyDescent="0.3">
      <c r="A1185" s="170" t="s">
        <v>286</v>
      </c>
      <c r="B1185" s="170" t="s">
        <v>287</v>
      </c>
      <c r="C1185" s="170" t="s">
        <v>2648</v>
      </c>
      <c r="D1185" s="170" t="s">
        <v>2649</v>
      </c>
    </row>
    <row r="1186" spans="1:58" x14ac:dyDescent="0.3">
      <c r="A1186" s="170" t="s">
        <v>286</v>
      </c>
      <c r="B1186" s="170" t="s">
        <v>287</v>
      </c>
      <c r="C1186" s="170" t="s">
        <v>2650</v>
      </c>
      <c r="D1186" s="170" t="s">
        <v>2651</v>
      </c>
      <c r="BB1186" s="170">
        <v>62.5</v>
      </c>
    </row>
    <row r="1187" spans="1:58" x14ac:dyDescent="0.3">
      <c r="A1187" s="170" t="s">
        <v>286</v>
      </c>
      <c r="B1187" s="170" t="s">
        <v>287</v>
      </c>
      <c r="C1187" s="170" t="s">
        <v>2652</v>
      </c>
      <c r="D1187" s="170" t="s">
        <v>2653</v>
      </c>
      <c r="BB1187" s="170">
        <v>37.400001525878899</v>
      </c>
    </row>
    <row r="1188" spans="1:58" x14ac:dyDescent="0.3">
      <c r="A1188" s="170" t="s">
        <v>286</v>
      </c>
      <c r="B1188" s="170" t="s">
        <v>287</v>
      </c>
      <c r="C1188" s="170" t="s">
        <v>2654</v>
      </c>
      <c r="D1188" s="170" t="s">
        <v>2655</v>
      </c>
      <c r="AF1188" s="170">
        <v>35.900001525878899</v>
      </c>
      <c r="AG1188" s="170">
        <v>35.799999237060497</v>
      </c>
      <c r="AH1188" s="170">
        <v>35.599998474121101</v>
      </c>
      <c r="AI1188" s="170">
        <v>36.099998474121101</v>
      </c>
      <c r="AJ1188" s="170">
        <v>36.599998474121101</v>
      </c>
      <c r="AK1188" s="170">
        <v>36.599998474121101</v>
      </c>
      <c r="AL1188" s="170">
        <v>38.200000762939503</v>
      </c>
      <c r="AM1188" s="170">
        <v>40</v>
      </c>
      <c r="BB1188" s="170">
        <v>49.900001525878899</v>
      </c>
      <c r="BC1188" s="170">
        <v>55.299999237060497</v>
      </c>
      <c r="BD1188" s="170">
        <v>55.5</v>
      </c>
      <c r="BE1188" s="170">
        <v>56.599998474121101</v>
      </c>
      <c r="BF1188" s="170">
        <v>57.200000762939503</v>
      </c>
    </row>
    <row r="1189" spans="1:58" x14ac:dyDescent="0.3">
      <c r="A1189" s="170" t="s">
        <v>286</v>
      </c>
      <c r="B1189" s="170" t="s">
        <v>287</v>
      </c>
      <c r="C1189" s="170" t="s">
        <v>2656</v>
      </c>
      <c r="D1189" s="170" t="s">
        <v>2657</v>
      </c>
      <c r="AX1189" s="170">
        <v>11.2</v>
      </c>
      <c r="BE1189" s="170">
        <v>2.6</v>
      </c>
    </row>
    <row r="1190" spans="1:58" x14ac:dyDescent="0.3">
      <c r="A1190" s="170" t="s">
        <v>286</v>
      </c>
      <c r="B1190" s="170" t="s">
        <v>287</v>
      </c>
      <c r="C1190" s="170" t="s">
        <v>2658</v>
      </c>
      <c r="D1190" s="170" t="s">
        <v>2659</v>
      </c>
      <c r="AX1190" s="170">
        <v>12.1</v>
      </c>
      <c r="BE1190" s="170">
        <v>2</v>
      </c>
    </row>
    <row r="1191" spans="1:58" x14ac:dyDescent="0.3">
      <c r="A1191" s="170" t="s">
        <v>286</v>
      </c>
      <c r="B1191" s="170" t="s">
        <v>287</v>
      </c>
      <c r="C1191" s="170" t="s">
        <v>2660</v>
      </c>
      <c r="D1191" s="170" t="s">
        <v>2661</v>
      </c>
      <c r="BE1191" s="170">
        <v>2.1</v>
      </c>
    </row>
    <row r="1192" spans="1:58" x14ac:dyDescent="0.3">
      <c r="A1192" s="170" t="s">
        <v>286</v>
      </c>
      <c r="B1192" s="170" t="s">
        <v>287</v>
      </c>
      <c r="C1192" s="170" t="s">
        <v>2662</v>
      </c>
      <c r="D1192" s="170" t="s">
        <v>2663</v>
      </c>
      <c r="BE1192" s="170">
        <v>100</v>
      </c>
    </row>
    <row r="1193" spans="1:58" x14ac:dyDescent="0.3">
      <c r="A1193" s="170" t="s">
        <v>286</v>
      </c>
      <c r="B1193" s="170" t="s">
        <v>287</v>
      </c>
      <c r="C1193" s="170" t="s">
        <v>2664</v>
      </c>
      <c r="D1193" s="170" t="s">
        <v>2665</v>
      </c>
      <c r="BE1193" s="170">
        <v>2.5</v>
      </c>
    </row>
    <row r="1194" spans="1:58" x14ac:dyDescent="0.3">
      <c r="A1194" s="170" t="s">
        <v>286</v>
      </c>
      <c r="B1194" s="170" t="s">
        <v>287</v>
      </c>
      <c r="C1194" s="170" t="s">
        <v>2666</v>
      </c>
      <c r="D1194" s="170" t="s">
        <v>2667</v>
      </c>
      <c r="BE1194" s="170">
        <v>100</v>
      </c>
    </row>
    <row r="1195" spans="1:58" x14ac:dyDescent="0.3">
      <c r="A1195" s="170" t="s">
        <v>286</v>
      </c>
      <c r="B1195" s="170" t="s">
        <v>287</v>
      </c>
      <c r="C1195" s="170" t="s">
        <v>2668</v>
      </c>
      <c r="D1195" s="170" t="s">
        <v>2669</v>
      </c>
      <c r="BE1195" s="170">
        <v>2.2999999999999998</v>
      </c>
    </row>
    <row r="1196" spans="1:58" x14ac:dyDescent="0.3">
      <c r="A1196" s="170" t="s">
        <v>286</v>
      </c>
      <c r="B1196" s="170" t="s">
        <v>287</v>
      </c>
      <c r="C1196" s="170" t="s">
        <v>2670</v>
      </c>
      <c r="D1196" s="170" t="s">
        <v>2671</v>
      </c>
      <c r="AX1196" s="170">
        <v>100</v>
      </c>
      <c r="BE1196" s="170">
        <v>100</v>
      </c>
    </row>
    <row r="1197" spans="1:58" x14ac:dyDescent="0.3">
      <c r="A1197" s="170" t="s">
        <v>286</v>
      </c>
      <c r="B1197" s="170" t="s">
        <v>287</v>
      </c>
      <c r="C1197" s="170" t="s">
        <v>2672</v>
      </c>
      <c r="D1197" s="170" t="s">
        <v>2673</v>
      </c>
    </row>
    <row r="1198" spans="1:58" x14ac:dyDescent="0.3">
      <c r="A1198" s="170" t="s">
        <v>286</v>
      </c>
      <c r="B1198" s="170" t="s">
        <v>287</v>
      </c>
      <c r="C1198" s="170" t="s">
        <v>2674</v>
      </c>
      <c r="D1198" s="170" t="s">
        <v>2675</v>
      </c>
      <c r="BE1198" s="170">
        <v>0</v>
      </c>
    </row>
    <row r="1199" spans="1:58" x14ac:dyDescent="0.3">
      <c r="A1199" s="170" t="s">
        <v>286</v>
      </c>
      <c r="B1199" s="170" t="s">
        <v>287</v>
      </c>
      <c r="C1199" s="170" t="s">
        <v>2676</v>
      </c>
      <c r="D1199" s="170" t="s">
        <v>2677</v>
      </c>
    </row>
    <row r="1200" spans="1:58" x14ac:dyDescent="0.3">
      <c r="A1200" s="170" t="s">
        <v>286</v>
      </c>
      <c r="B1200" s="170" t="s">
        <v>287</v>
      </c>
      <c r="C1200" s="170" t="s">
        <v>2678</v>
      </c>
      <c r="D1200" s="170" t="s">
        <v>2679</v>
      </c>
      <c r="BE1200" s="170">
        <v>0</v>
      </c>
    </row>
    <row r="1201" spans="1:59" x14ac:dyDescent="0.3">
      <c r="A1201" s="170" t="s">
        <v>286</v>
      </c>
      <c r="B1201" s="170" t="s">
        <v>287</v>
      </c>
      <c r="C1201" s="170" t="s">
        <v>2680</v>
      </c>
      <c r="D1201" s="170" t="s">
        <v>2681</v>
      </c>
    </row>
    <row r="1202" spans="1:59" x14ac:dyDescent="0.3">
      <c r="A1202" s="170" t="s">
        <v>286</v>
      </c>
      <c r="B1202" s="170" t="s">
        <v>287</v>
      </c>
      <c r="C1202" s="170" t="s">
        <v>2682</v>
      </c>
      <c r="D1202" s="170" t="s">
        <v>2683</v>
      </c>
      <c r="AX1202" s="170">
        <v>0</v>
      </c>
      <c r="BE1202" s="170">
        <v>0</v>
      </c>
    </row>
    <row r="1203" spans="1:59" x14ac:dyDescent="0.3">
      <c r="A1203" s="170" t="s">
        <v>286</v>
      </c>
      <c r="B1203" s="170" t="s">
        <v>287</v>
      </c>
      <c r="C1203" s="170" t="s">
        <v>2684</v>
      </c>
      <c r="D1203" s="170" t="s">
        <v>2685</v>
      </c>
      <c r="AX1203" s="170">
        <v>11.7</v>
      </c>
      <c r="BE1203" s="170">
        <v>2.2999999999999998</v>
      </c>
    </row>
    <row r="1204" spans="1:59" x14ac:dyDescent="0.3">
      <c r="A1204" s="170" t="s">
        <v>286</v>
      </c>
      <c r="B1204" s="170" t="s">
        <v>287</v>
      </c>
      <c r="C1204" s="170" t="s">
        <v>2686</v>
      </c>
      <c r="D1204" s="170" t="s">
        <v>2687</v>
      </c>
      <c r="AH1204" s="170">
        <v>53.900001525878899</v>
      </c>
      <c r="AR1204" s="170">
        <v>40.900001525878899</v>
      </c>
      <c r="BB1204" s="170">
        <v>42.700000762939503</v>
      </c>
    </row>
    <row r="1205" spans="1:59" x14ac:dyDescent="0.3">
      <c r="A1205" s="170" t="s">
        <v>286</v>
      </c>
      <c r="B1205" s="170" t="s">
        <v>287</v>
      </c>
      <c r="C1205" s="170" t="s">
        <v>2688</v>
      </c>
      <c r="D1205" s="170" t="s">
        <v>2689</v>
      </c>
      <c r="AI1205" s="170">
        <v>51.900001525878899</v>
      </c>
      <c r="AJ1205" s="170">
        <v>50.700000762939503</v>
      </c>
      <c r="AK1205" s="170">
        <v>49.599998474121101</v>
      </c>
      <c r="AL1205" s="170">
        <v>48.599998474121101</v>
      </c>
      <c r="AM1205" s="170">
        <v>47.5</v>
      </c>
      <c r="AN1205" s="170">
        <v>46.400001525878899</v>
      </c>
      <c r="AO1205" s="170">
        <v>45.099998474121101</v>
      </c>
      <c r="AP1205" s="170">
        <v>43.700000762939503</v>
      </c>
      <c r="AQ1205" s="170">
        <v>42.200000762939503</v>
      </c>
      <c r="AR1205" s="170">
        <v>40.900001525878899</v>
      </c>
      <c r="AS1205" s="170">
        <v>39.599998474121101</v>
      </c>
      <c r="AT1205" s="170">
        <v>38.400001525878899</v>
      </c>
      <c r="AU1205" s="170">
        <v>37.400001525878899</v>
      </c>
      <c r="AV1205" s="170">
        <v>36.400001525878899</v>
      </c>
      <c r="AW1205" s="170">
        <v>35.599998474121101</v>
      </c>
      <c r="AX1205" s="170">
        <v>34.799999237060497</v>
      </c>
      <c r="AY1205" s="170">
        <v>34.099998474121101</v>
      </c>
      <c r="AZ1205" s="170">
        <v>33.5</v>
      </c>
      <c r="BA1205" s="170">
        <v>32.900001525878899</v>
      </c>
      <c r="BB1205" s="170">
        <v>32.299999237060497</v>
      </c>
      <c r="BC1205" s="170">
        <v>33.099998474121101</v>
      </c>
      <c r="BD1205" s="170">
        <v>33.700000762939503</v>
      </c>
      <c r="BE1205" s="170">
        <v>34.099998474121101</v>
      </c>
      <c r="BF1205" s="170">
        <v>34.400001525878899</v>
      </c>
      <c r="BG1205" s="170">
        <v>34.599998474121101</v>
      </c>
    </row>
    <row r="1206" spans="1:59" x14ac:dyDescent="0.3">
      <c r="A1206" s="170" t="s">
        <v>286</v>
      </c>
      <c r="B1206" s="170" t="s">
        <v>287</v>
      </c>
      <c r="C1206" s="170" t="s">
        <v>2690</v>
      </c>
      <c r="D1206" s="170" t="s">
        <v>2691</v>
      </c>
      <c r="AH1206" s="170">
        <v>54.099998474121101</v>
      </c>
      <c r="AR1206" s="170">
        <v>48.400001525878899</v>
      </c>
      <c r="BB1206" s="170">
        <v>53.5</v>
      </c>
    </row>
    <row r="1207" spans="1:59" x14ac:dyDescent="0.3">
      <c r="A1207" s="170" t="s">
        <v>286</v>
      </c>
      <c r="B1207" s="170" t="s">
        <v>287</v>
      </c>
      <c r="C1207" s="170" t="s">
        <v>2692</v>
      </c>
      <c r="D1207" s="170" t="s">
        <v>2693</v>
      </c>
      <c r="AI1207" s="170">
        <v>52.900001525878899</v>
      </c>
      <c r="AJ1207" s="170">
        <v>52.200000762939503</v>
      </c>
      <c r="AK1207" s="170">
        <v>51.900001525878899</v>
      </c>
      <c r="AL1207" s="170">
        <v>51.700000762939503</v>
      </c>
      <c r="AM1207" s="170">
        <v>51.400001525878899</v>
      </c>
      <c r="AN1207" s="170">
        <v>51.099998474121101</v>
      </c>
      <c r="AO1207" s="170">
        <v>50.5</v>
      </c>
      <c r="AP1207" s="170">
        <v>49.900001525878899</v>
      </c>
      <c r="AQ1207" s="170">
        <v>49.200000762939503</v>
      </c>
      <c r="AR1207" s="170">
        <v>48.599998474121101</v>
      </c>
      <c r="AS1207" s="170">
        <v>47.400001525878899</v>
      </c>
      <c r="AT1207" s="170">
        <v>46.299999237060497</v>
      </c>
      <c r="AU1207" s="170">
        <v>45.400001525878899</v>
      </c>
      <c r="AV1207" s="170">
        <v>44.5</v>
      </c>
      <c r="AW1207" s="170">
        <v>43.799999237060497</v>
      </c>
      <c r="AX1207" s="170">
        <v>43.200000762939503</v>
      </c>
      <c r="AY1207" s="170">
        <v>42.700000762939503</v>
      </c>
      <c r="AZ1207" s="170">
        <v>42.400001525878899</v>
      </c>
      <c r="BA1207" s="170">
        <v>42.099998474121101</v>
      </c>
      <c r="BB1207" s="170">
        <v>41.700000762939503</v>
      </c>
      <c r="BC1207" s="170">
        <v>42.599998474121101</v>
      </c>
      <c r="BD1207" s="170">
        <v>43.299999237060497</v>
      </c>
      <c r="BE1207" s="170">
        <v>43.799999237060497</v>
      </c>
      <c r="BF1207" s="170">
        <v>44.099998474121101</v>
      </c>
      <c r="BG1207" s="170">
        <v>44.299999237060497</v>
      </c>
    </row>
    <row r="1208" spans="1:59" x14ac:dyDescent="0.3">
      <c r="A1208" s="170" t="s">
        <v>286</v>
      </c>
      <c r="B1208" s="170" t="s">
        <v>287</v>
      </c>
      <c r="C1208" s="170" t="s">
        <v>2694</v>
      </c>
      <c r="D1208" s="170" t="s">
        <v>2695</v>
      </c>
      <c r="AH1208" s="170">
        <v>54</v>
      </c>
      <c r="AR1208" s="170">
        <v>44.700000762939503</v>
      </c>
      <c r="BB1208" s="170">
        <v>48.200000762939503</v>
      </c>
    </row>
    <row r="1209" spans="1:59" x14ac:dyDescent="0.3">
      <c r="A1209" s="170" t="s">
        <v>286</v>
      </c>
      <c r="B1209" s="170" t="s">
        <v>287</v>
      </c>
      <c r="C1209" s="170" t="s">
        <v>2696</v>
      </c>
      <c r="D1209" s="170" t="s">
        <v>2697</v>
      </c>
      <c r="AI1209" s="170">
        <v>52.400001525878899</v>
      </c>
      <c r="AJ1209" s="170">
        <v>51.400001525878899</v>
      </c>
      <c r="AK1209" s="170">
        <v>50.700000762939503</v>
      </c>
      <c r="AL1209" s="170">
        <v>50.099998474121101</v>
      </c>
      <c r="AM1209" s="170">
        <v>49.5</v>
      </c>
      <c r="AN1209" s="170">
        <v>48.700000762939503</v>
      </c>
      <c r="AO1209" s="170">
        <v>47.799999237060497</v>
      </c>
      <c r="AP1209" s="170">
        <v>46.799999237060497</v>
      </c>
      <c r="AQ1209" s="170">
        <v>45.799999237060497</v>
      </c>
      <c r="AR1209" s="170">
        <v>44.799999237060497</v>
      </c>
      <c r="AS1209" s="170">
        <v>43.599998474121101</v>
      </c>
      <c r="AT1209" s="170">
        <v>42.5</v>
      </c>
      <c r="AU1209" s="170">
        <v>41.5</v>
      </c>
      <c r="AV1209" s="170">
        <v>40.599998474121101</v>
      </c>
      <c r="AW1209" s="170">
        <v>39.799999237060497</v>
      </c>
      <c r="AX1209" s="170">
        <v>39.099998474121101</v>
      </c>
      <c r="AY1209" s="170">
        <v>38.5</v>
      </c>
      <c r="AZ1209" s="170">
        <v>38</v>
      </c>
      <c r="BA1209" s="170">
        <v>37.599998474121101</v>
      </c>
      <c r="BB1209" s="170">
        <v>37.099998474121101</v>
      </c>
      <c r="BC1209" s="170">
        <v>38</v>
      </c>
      <c r="BD1209" s="170">
        <v>38.599998474121101</v>
      </c>
      <c r="BE1209" s="170">
        <v>39.099998474121101</v>
      </c>
      <c r="BF1209" s="170">
        <v>39.400001525878899</v>
      </c>
      <c r="BG1209" s="170">
        <v>39.599998474121101</v>
      </c>
    </row>
    <row r="1210" spans="1:59" x14ac:dyDescent="0.3">
      <c r="A1210" s="170" t="s">
        <v>286</v>
      </c>
      <c r="B1210" s="170" t="s">
        <v>287</v>
      </c>
      <c r="C1210" s="170" t="s">
        <v>2698</v>
      </c>
      <c r="D1210" s="170" t="s">
        <v>2699</v>
      </c>
      <c r="AI1210" s="170">
        <v>72.400001525878906</v>
      </c>
      <c r="AJ1210" s="170">
        <v>71.699996948242202</v>
      </c>
      <c r="AK1210" s="170">
        <v>71</v>
      </c>
      <c r="AL1210" s="170">
        <v>70.300003051757798</v>
      </c>
      <c r="AM1210" s="170">
        <v>69.599998474121094</v>
      </c>
      <c r="AN1210" s="170">
        <v>68.900001525878906</v>
      </c>
      <c r="AO1210" s="170">
        <v>68.199996948242202</v>
      </c>
      <c r="AP1210" s="170">
        <v>67.5</v>
      </c>
      <c r="AQ1210" s="170">
        <v>66.699996948242202</v>
      </c>
      <c r="AR1210" s="170">
        <v>66</v>
      </c>
      <c r="AS1210" s="170">
        <v>65.699996948242202</v>
      </c>
      <c r="AT1210" s="170">
        <v>65.5</v>
      </c>
      <c r="AU1210" s="170">
        <v>65.300003051757798</v>
      </c>
      <c r="AV1210" s="170">
        <v>65</v>
      </c>
      <c r="AW1210" s="170">
        <v>64.699996948242202</v>
      </c>
      <c r="AX1210" s="170">
        <v>64.199996948242202</v>
      </c>
      <c r="AY1210" s="170">
        <v>63.599998474121101</v>
      </c>
      <c r="AZ1210" s="170">
        <v>63</v>
      </c>
      <c r="BA1210" s="170">
        <v>62.200000762939503</v>
      </c>
      <c r="BB1210" s="170">
        <v>61.5</v>
      </c>
      <c r="BC1210" s="170">
        <v>61.700000762939503</v>
      </c>
      <c r="BD1210" s="170">
        <v>61.900001525878899</v>
      </c>
      <c r="BE1210" s="170">
        <v>62.099998474121101</v>
      </c>
      <c r="BF1210" s="170">
        <v>62.200000762939503</v>
      </c>
      <c r="BG1210" s="170">
        <v>62.400001525878899</v>
      </c>
    </row>
    <row r="1211" spans="1:59" x14ac:dyDescent="0.3">
      <c r="A1211" s="170" t="s">
        <v>286</v>
      </c>
      <c r="B1211" s="170" t="s">
        <v>287</v>
      </c>
      <c r="C1211" s="170" t="s">
        <v>2700</v>
      </c>
      <c r="D1211" s="170" t="s">
        <v>2701</v>
      </c>
      <c r="AI1211" s="170">
        <v>81.699996948242202</v>
      </c>
      <c r="AJ1211" s="170">
        <v>81</v>
      </c>
      <c r="AK1211" s="170">
        <v>80.400001525878906</v>
      </c>
      <c r="AL1211" s="170">
        <v>79.800003051757798</v>
      </c>
      <c r="AM1211" s="170">
        <v>79.099998474121094</v>
      </c>
      <c r="AN1211" s="170">
        <v>78.199996948242202</v>
      </c>
      <c r="AO1211" s="170">
        <v>77.300003051757798</v>
      </c>
      <c r="AP1211" s="170">
        <v>76.199996948242202</v>
      </c>
      <c r="AQ1211" s="170">
        <v>75</v>
      </c>
      <c r="AR1211" s="170">
        <v>73.800003051757798</v>
      </c>
      <c r="AS1211" s="170">
        <v>73.199996948242202</v>
      </c>
      <c r="AT1211" s="170">
        <v>72.699996948242202</v>
      </c>
      <c r="AU1211" s="170">
        <v>72.199996948242202</v>
      </c>
      <c r="AV1211" s="170">
        <v>71.800003051757798</v>
      </c>
      <c r="AW1211" s="170">
        <v>71.400001525878906</v>
      </c>
      <c r="AX1211" s="170">
        <v>70.900001525878906</v>
      </c>
      <c r="AY1211" s="170">
        <v>70.400001525878906</v>
      </c>
      <c r="AZ1211" s="170">
        <v>69.800003051757798</v>
      </c>
      <c r="BA1211" s="170">
        <v>69.099998474121094</v>
      </c>
      <c r="BB1211" s="170">
        <v>68.5</v>
      </c>
      <c r="BC1211" s="170">
        <v>69</v>
      </c>
      <c r="BD1211" s="170">
        <v>69.400001525878906</v>
      </c>
      <c r="BE1211" s="170">
        <v>69.800003051757798</v>
      </c>
      <c r="BF1211" s="170">
        <v>70.199996948242202</v>
      </c>
      <c r="BG1211" s="170">
        <v>70.599998474121094</v>
      </c>
    </row>
    <row r="1212" spans="1:59" x14ac:dyDescent="0.3">
      <c r="A1212" s="170" t="s">
        <v>286</v>
      </c>
      <c r="B1212" s="170" t="s">
        <v>287</v>
      </c>
      <c r="C1212" s="170" t="s">
        <v>2702</v>
      </c>
      <c r="D1212" s="170" t="s">
        <v>2703</v>
      </c>
      <c r="AI1212" s="170">
        <v>76.800003051757798</v>
      </c>
      <c r="AJ1212" s="170">
        <v>76.199996948242202</v>
      </c>
      <c r="AK1212" s="170">
        <v>75.5</v>
      </c>
      <c r="AL1212" s="170">
        <v>74.900001525878906</v>
      </c>
      <c r="AM1212" s="170">
        <v>74.199996948242202</v>
      </c>
      <c r="AN1212" s="170">
        <v>73.400001525878906</v>
      </c>
      <c r="AO1212" s="170">
        <v>72.599998474121094</v>
      </c>
      <c r="AP1212" s="170">
        <v>71.699996948242202</v>
      </c>
      <c r="AQ1212" s="170">
        <v>70.699996948242202</v>
      </c>
      <c r="AR1212" s="170">
        <v>69.800003051757798</v>
      </c>
      <c r="AS1212" s="170">
        <v>69.300003051757798</v>
      </c>
      <c r="AT1212" s="170">
        <v>69</v>
      </c>
      <c r="AU1212" s="170">
        <v>68.699996948242202</v>
      </c>
      <c r="AV1212" s="170">
        <v>68.300003051757798</v>
      </c>
      <c r="AW1212" s="170">
        <v>67.900001525878906</v>
      </c>
      <c r="AX1212" s="170">
        <v>67.5</v>
      </c>
      <c r="AY1212" s="170">
        <v>66.900001525878906</v>
      </c>
      <c r="AZ1212" s="170">
        <v>66.300003051757798</v>
      </c>
      <c r="BA1212" s="170">
        <v>65.599998474121094</v>
      </c>
      <c r="BB1212" s="170">
        <v>64.900001525878906</v>
      </c>
      <c r="BC1212" s="170">
        <v>65.199996948242202</v>
      </c>
      <c r="BD1212" s="170">
        <v>65.5</v>
      </c>
      <c r="BE1212" s="170">
        <v>65.800003051757798</v>
      </c>
      <c r="BF1212" s="170">
        <v>66.099998474121094</v>
      </c>
      <c r="BG1212" s="170">
        <v>66.400001525878906</v>
      </c>
    </row>
    <row r="1213" spans="1:59" x14ac:dyDescent="0.3">
      <c r="A1213" s="170" t="s">
        <v>286</v>
      </c>
      <c r="B1213" s="170" t="s">
        <v>287</v>
      </c>
      <c r="C1213" s="170" t="s">
        <v>2704</v>
      </c>
      <c r="D1213" s="170" t="s">
        <v>2705</v>
      </c>
      <c r="AH1213" s="170">
        <v>61.299999237060497</v>
      </c>
      <c r="AR1213" s="170">
        <v>52.700000762939503</v>
      </c>
      <c r="AT1213" s="170">
        <v>45.299999237060497</v>
      </c>
      <c r="AU1213" s="170">
        <v>45.599998474121101</v>
      </c>
      <c r="AV1213" s="170">
        <v>45.700000762939503</v>
      </c>
      <c r="AW1213" s="170">
        <v>45.299999237060497</v>
      </c>
      <c r="AX1213" s="170">
        <v>45.299999237060497</v>
      </c>
      <c r="AZ1213" s="170">
        <v>53.099998474121101</v>
      </c>
      <c r="BA1213" s="170">
        <v>54.799999237060497</v>
      </c>
      <c r="BB1213" s="170">
        <v>55.200000762939503</v>
      </c>
      <c r="BC1213" s="170">
        <v>87.099998474121094</v>
      </c>
      <c r="BD1213" s="170">
        <v>85.800003051757798</v>
      </c>
      <c r="BE1213" s="170">
        <v>86</v>
      </c>
      <c r="BF1213" s="170">
        <v>86</v>
      </c>
    </row>
    <row r="1214" spans="1:59" x14ac:dyDescent="0.3">
      <c r="A1214" s="170" t="s">
        <v>286</v>
      </c>
      <c r="B1214" s="170" t="s">
        <v>287</v>
      </c>
      <c r="C1214" s="170" t="s">
        <v>2706</v>
      </c>
      <c r="D1214" s="170" t="s">
        <v>2707</v>
      </c>
      <c r="AI1214" s="170">
        <v>60.400001525878899</v>
      </c>
      <c r="AJ1214" s="170">
        <v>59.400001525878899</v>
      </c>
      <c r="AK1214" s="170">
        <v>58.5</v>
      </c>
      <c r="AL1214" s="170">
        <v>57.5</v>
      </c>
      <c r="AM1214" s="170">
        <v>56.599998474121101</v>
      </c>
      <c r="AN1214" s="170">
        <v>55.799999237060497</v>
      </c>
      <c r="AO1214" s="170">
        <v>55</v>
      </c>
      <c r="AP1214" s="170">
        <v>54.299999237060497</v>
      </c>
      <c r="AQ1214" s="170">
        <v>53.599998474121101</v>
      </c>
      <c r="AR1214" s="170">
        <v>52.900001525878899</v>
      </c>
      <c r="AS1214" s="170">
        <v>52.599998474121101</v>
      </c>
      <c r="AT1214" s="170">
        <v>52.299999237060497</v>
      </c>
      <c r="AU1214" s="170">
        <v>52</v>
      </c>
      <c r="AV1214" s="170">
        <v>51.599998474121101</v>
      </c>
      <c r="AW1214" s="170">
        <v>51.200000762939503</v>
      </c>
      <c r="AX1214" s="170">
        <v>50.799999237060497</v>
      </c>
      <c r="AY1214" s="170">
        <v>50.400001525878899</v>
      </c>
      <c r="AZ1214" s="170">
        <v>50</v>
      </c>
      <c r="BA1214" s="170">
        <v>49.599998474121101</v>
      </c>
      <c r="BB1214" s="170">
        <v>49.200000762939503</v>
      </c>
      <c r="BC1214" s="170">
        <v>49.5</v>
      </c>
      <c r="BD1214" s="170">
        <v>49.700000762939503</v>
      </c>
      <c r="BE1214" s="170">
        <v>49.900001525878899</v>
      </c>
      <c r="BF1214" s="170">
        <v>50.099998474121101</v>
      </c>
      <c r="BG1214" s="170">
        <v>50.299999237060497</v>
      </c>
    </row>
    <row r="1215" spans="1:59" x14ac:dyDescent="0.3">
      <c r="A1215" s="170" t="s">
        <v>286</v>
      </c>
      <c r="B1215" s="170" t="s">
        <v>287</v>
      </c>
      <c r="C1215" s="170" t="s">
        <v>2708</v>
      </c>
      <c r="D1215" s="170" t="s">
        <v>2709</v>
      </c>
      <c r="AH1215" s="170">
        <v>80.23559949314452</v>
      </c>
      <c r="AR1215" s="170">
        <v>80.213094689267692</v>
      </c>
      <c r="AT1215" s="170">
        <v>99.342106914256021</v>
      </c>
      <c r="AU1215" s="170">
        <v>100.44052189762196</v>
      </c>
      <c r="AV1215" s="170">
        <v>101.10619467159381</v>
      </c>
      <c r="AW1215" s="170">
        <v>100.44346068670968</v>
      </c>
      <c r="AX1215" s="170">
        <v>99.560437883649442</v>
      </c>
      <c r="AZ1215" s="170">
        <v>94.991050133582661</v>
      </c>
      <c r="BA1215" s="170">
        <v>94.809688512804613</v>
      </c>
      <c r="BB1215" s="170">
        <v>80.232555689587542</v>
      </c>
      <c r="BC1215" s="170">
        <v>116.28838010641019</v>
      </c>
      <c r="BD1215" s="170">
        <v>111.86441520937265</v>
      </c>
      <c r="BE1215" s="170">
        <v>113.90728476821192</v>
      </c>
      <c r="BF1215" s="170">
        <v>113.1578947368421</v>
      </c>
    </row>
    <row r="1216" spans="1:59" x14ac:dyDescent="0.3">
      <c r="A1216" s="170" t="s">
        <v>286</v>
      </c>
      <c r="B1216" s="170" t="s">
        <v>287</v>
      </c>
      <c r="C1216" s="170" t="s">
        <v>2710</v>
      </c>
      <c r="D1216" s="170" t="s">
        <v>2711</v>
      </c>
      <c r="AI1216" s="170">
        <v>80.212482175283156</v>
      </c>
      <c r="AJ1216" s="170">
        <v>79.838710090909757</v>
      </c>
      <c r="AK1216" s="170">
        <v>79.700270822711687</v>
      </c>
      <c r="AL1216" s="170">
        <v>79.419887828934648</v>
      </c>
      <c r="AM1216" s="170">
        <v>79.271704852284145</v>
      </c>
      <c r="AN1216" s="170">
        <v>79.374106422126616</v>
      </c>
      <c r="AO1216" s="170">
        <v>79.479772291228528</v>
      </c>
      <c r="AP1216" s="170">
        <v>79.735683485654135</v>
      </c>
      <c r="AQ1216" s="170">
        <v>80.119577356641813</v>
      </c>
      <c r="AR1216" s="170">
        <v>80.517509867699061</v>
      </c>
      <c r="AS1216" s="170">
        <v>80.798770671294164</v>
      </c>
      <c r="AT1216" s="170">
        <v>80.959753053263611</v>
      </c>
      <c r="AU1216" s="170">
        <v>81.123246860908765</v>
      </c>
      <c r="AV1216" s="170">
        <v>81.132075019022508</v>
      </c>
      <c r="AW1216" s="170">
        <v>81.012658457060013</v>
      </c>
      <c r="AX1216" s="170">
        <v>80.89171951308181</v>
      </c>
      <c r="AY1216" s="170">
        <v>80.89887984444367</v>
      </c>
      <c r="AZ1216" s="170">
        <v>80.645161290322577</v>
      </c>
      <c r="BA1216" s="170">
        <v>80.519480036933217</v>
      </c>
      <c r="BB1216" s="170">
        <v>80.392157107182967</v>
      </c>
      <c r="BC1216" s="170">
        <v>80.226903383982602</v>
      </c>
      <c r="BD1216" s="170">
        <v>79.903537223993339</v>
      </c>
      <c r="BE1216" s="170">
        <v>79.585328418964892</v>
      </c>
      <c r="BF1216" s="170">
        <v>79.397780801323421</v>
      </c>
      <c r="BG1216" s="170">
        <v>79.33753631934664</v>
      </c>
    </row>
    <row r="1217" spans="1:59" x14ac:dyDescent="0.3">
      <c r="A1217" s="170" t="s">
        <v>286</v>
      </c>
      <c r="B1217" s="170" t="s">
        <v>287</v>
      </c>
      <c r="C1217" s="170" t="s">
        <v>2712</v>
      </c>
      <c r="D1217" s="170" t="s">
        <v>2713</v>
      </c>
      <c r="AH1217" s="170">
        <v>76.400001525878906</v>
      </c>
      <c r="AR1217" s="170">
        <v>65.699996948242202</v>
      </c>
      <c r="AT1217" s="170">
        <v>45.599998474121101</v>
      </c>
      <c r="AU1217" s="170">
        <v>45.400001525878899</v>
      </c>
      <c r="AV1217" s="170">
        <v>45.200000762939503</v>
      </c>
      <c r="AW1217" s="170">
        <v>45.099998474121101</v>
      </c>
      <c r="AX1217" s="170">
        <v>45.5</v>
      </c>
      <c r="AZ1217" s="170">
        <v>55.900001525878899</v>
      </c>
      <c r="BA1217" s="170">
        <v>57.799999237060497</v>
      </c>
      <c r="BB1217" s="170">
        <v>68.800003051757798</v>
      </c>
      <c r="BC1217" s="170">
        <v>74.900001525878906</v>
      </c>
      <c r="BD1217" s="170">
        <v>76.699996948242202</v>
      </c>
      <c r="BE1217" s="170">
        <v>75.5</v>
      </c>
      <c r="BF1217" s="170">
        <v>76</v>
      </c>
    </row>
    <row r="1218" spans="1:59" x14ac:dyDescent="0.3">
      <c r="A1218" s="170" t="s">
        <v>286</v>
      </c>
      <c r="B1218" s="170" t="s">
        <v>287</v>
      </c>
      <c r="C1218" s="170" t="s">
        <v>2714</v>
      </c>
      <c r="D1218" s="170" t="s">
        <v>2715</v>
      </c>
      <c r="AI1218" s="170">
        <v>75.300003051757798</v>
      </c>
      <c r="AJ1218" s="170">
        <v>74.400001525878906</v>
      </c>
      <c r="AK1218" s="170">
        <v>73.400001525878906</v>
      </c>
      <c r="AL1218" s="170">
        <v>72.400001525878906</v>
      </c>
      <c r="AM1218" s="170">
        <v>71.400001525878906</v>
      </c>
      <c r="AN1218" s="170">
        <v>70.300003051757798</v>
      </c>
      <c r="AO1218" s="170">
        <v>69.199996948242202</v>
      </c>
      <c r="AP1218" s="170">
        <v>68.099998474121094</v>
      </c>
      <c r="AQ1218" s="170">
        <v>66.900001525878906</v>
      </c>
      <c r="AR1218" s="170">
        <v>65.699996948242202</v>
      </c>
      <c r="AS1218" s="170">
        <v>65.099998474121094</v>
      </c>
      <c r="AT1218" s="170">
        <v>64.599998474121094</v>
      </c>
      <c r="AU1218" s="170">
        <v>64.099998474121094</v>
      </c>
      <c r="AV1218" s="170">
        <v>63.599998474121101</v>
      </c>
      <c r="AW1218" s="170">
        <v>63.200000762939503</v>
      </c>
      <c r="AX1218" s="170">
        <v>62.799999237060497</v>
      </c>
      <c r="AY1218" s="170">
        <v>62.299999237060497</v>
      </c>
      <c r="AZ1218" s="170">
        <v>62</v>
      </c>
      <c r="BA1218" s="170">
        <v>61.599998474121101</v>
      </c>
      <c r="BB1218" s="170">
        <v>61.200000762939503</v>
      </c>
      <c r="BC1218" s="170">
        <v>61.700000762939503</v>
      </c>
      <c r="BD1218" s="170">
        <v>62.200000762939503</v>
      </c>
      <c r="BE1218" s="170">
        <v>62.700000762939503</v>
      </c>
      <c r="BF1218" s="170">
        <v>63.099998474121101</v>
      </c>
      <c r="BG1218" s="170">
        <v>63.400001525878899</v>
      </c>
    </row>
    <row r="1219" spans="1:59" x14ac:dyDescent="0.3">
      <c r="A1219" s="170" t="s">
        <v>286</v>
      </c>
      <c r="B1219" s="170" t="s">
        <v>287</v>
      </c>
      <c r="C1219" s="170" t="s">
        <v>2716</v>
      </c>
      <c r="D1219" s="170" t="s">
        <v>2717</v>
      </c>
      <c r="AH1219" s="170">
        <v>68.199996948242202</v>
      </c>
      <c r="AR1219" s="170">
        <v>58.700000762939503</v>
      </c>
      <c r="AT1219" s="170">
        <v>45.400001525878899</v>
      </c>
      <c r="AU1219" s="170">
        <v>45.5</v>
      </c>
      <c r="AV1219" s="170">
        <v>45.5</v>
      </c>
      <c r="AW1219" s="170">
        <v>45.200000762939503</v>
      </c>
      <c r="AX1219" s="170">
        <v>45.400001525878899</v>
      </c>
      <c r="AZ1219" s="170">
        <v>54.400001525878899</v>
      </c>
      <c r="BA1219" s="170">
        <v>56.200000762939503</v>
      </c>
      <c r="BB1219" s="170">
        <v>61.400001525878899</v>
      </c>
      <c r="BC1219" s="170">
        <v>80.800003051757798</v>
      </c>
      <c r="BD1219" s="170">
        <v>81.099998474121094</v>
      </c>
      <c r="BE1219" s="170">
        <v>80.5</v>
      </c>
      <c r="BF1219" s="170">
        <v>80.800003051757798</v>
      </c>
    </row>
    <row r="1220" spans="1:59" x14ac:dyDescent="0.3">
      <c r="A1220" s="170" t="s">
        <v>286</v>
      </c>
      <c r="B1220" s="170" t="s">
        <v>287</v>
      </c>
      <c r="C1220" s="170" t="s">
        <v>2718</v>
      </c>
      <c r="D1220" s="170" t="s">
        <v>2719</v>
      </c>
      <c r="AI1220" s="170">
        <v>67.199996948242202</v>
      </c>
      <c r="AJ1220" s="170">
        <v>66.199996948242202</v>
      </c>
      <c r="AK1220" s="170">
        <v>65.300003051757798</v>
      </c>
      <c r="AL1220" s="170">
        <v>64.300003051757798</v>
      </c>
      <c r="AM1220" s="170">
        <v>63.400001525878899</v>
      </c>
      <c r="AN1220" s="170">
        <v>62.5</v>
      </c>
      <c r="AO1220" s="170">
        <v>61.5</v>
      </c>
      <c r="AP1220" s="170">
        <v>60.599998474121101</v>
      </c>
      <c r="AQ1220" s="170">
        <v>59.700000762939503</v>
      </c>
      <c r="AR1220" s="170">
        <v>58.799999237060497</v>
      </c>
      <c r="AS1220" s="170">
        <v>58.400001525878899</v>
      </c>
      <c r="AT1220" s="170">
        <v>57.900001525878899</v>
      </c>
      <c r="AU1220" s="170">
        <v>57.5</v>
      </c>
      <c r="AV1220" s="170">
        <v>57.099998474121101</v>
      </c>
      <c r="AW1220" s="170">
        <v>56.700000762939503</v>
      </c>
      <c r="AX1220" s="170">
        <v>56.299999237060497</v>
      </c>
      <c r="AY1220" s="170">
        <v>55.900001525878899</v>
      </c>
      <c r="AZ1220" s="170">
        <v>55.5</v>
      </c>
      <c r="BA1220" s="170">
        <v>55.099998474121101</v>
      </c>
      <c r="BB1220" s="170">
        <v>54.700000762939503</v>
      </c>
      <c r="BC1220" s="170">
        <v>55.099998474121101</v>
      </c>
      <c r="BD1220" s="170">
        <v>55.400001525878899</v>
      </c>
      <c r="BE1220" s="170">
        <v>55.700000762939503</v>
      </c>
      <c r="BF1220" s="170">
        <v>56</v>
      </c>
      <c r="BG1220" s="170">
        <v>56.200000762939503</v>
      </c>
    </row>
    <row r="1221" spans="1:59" x14ac:dyDescent="0.3">
      <c r="A1221" s="170" t="s">
        <v>286</v>
      </c>
      <c r="B1221" s="170" t="s">
        <v>287</v>
      </c>
      <c r="C1221" s="170" t="s">
        <v>2720</v>
      </c>
      <c r="D1221" s="170" t="s">
        <v>2721</v>
      </c>
    </row>
    <row r="1222" spans="1:59" x14ac:dyDescent="0.3">
      <c r="A1222" s="170" t="s">
        <v>286</v>
      </c>
      <c r="B1222" s="170" t="s">
        <v>287</v>
      </c>
      <c r="C1222" s="170" t="s">
        <v>2722</v>
      </c>
      <c r="D1222" s="170" t="s">
        <v>2723</v>
      </c>
    </row>
    <row r="1223" spans="1:59" x14ac:dyDescent="0.3">
      <c r="A1223" s="170" t="s">
        <v>286</v>
      </c>
      <c r="B1223" s="170" t="s">
        <v>287</v>
      </c>
      <c r="C1223" s="170" t="s">
        <v>2724</v>
      </c>
      <c r="D1223" s="170" t="s">
        <v>2725</v>
      </c>
    </row>
    <row r="1224" spans="1:59" x14ac:dyDescent="0.3">
      <c r="A1224" s="170" t="s">
        <v>286</v>
      </c>
      <c r="B1224" s="170" t="s">
        <v>287</v>
      </c>
      <c r="C1224" s="170" t="s">
        <v>2726</v>
      </c>
      <c r="D1224" s="170" t="s">
        <v>2727</v>
      </c>
    </row>
    <row r="1225" spans="1:59" x14ac:dyDescent="0.3">
      <c r="A1225" s="170" t="s">
        <v>286</v>
      </c>
      <c r="B1225" s="170" t="s">
        <v>287</v>
      </c>
      <c r="C1225" s="170" t="s">
        <v>2728</v>
      </c>
      <c r="D1225" s="170" t="s">
        <v>2729</v>
      </c>
      <c r="BB1225" s="170">
        <v>2.2000000476837198</v>
      </c>
    </row>
    <row r="1226" spans="1:59" x14ac:dyDescent="0.3">
      <c r="A1226" s="170" t="s">
        <v>286</v>
      </c>
      <c r="B1226" s="170" t="s">
        <v>287</v>
      </c>
      <c r="C1226" s="170" t="s">
        <v>2730</v>
      </c>
      <c r="D1226" s="170" t="s">
        <v>2731</v>
      </c>
      <c r="BB1226" s="170">
        <v>4.4000000953674299</v>
      </c>
    </row>
    <row r="1227" spans="1:59" x14ac:dyDescent="0.3">
      <c r="A1227" s="170" t="s">
        <v>286</v>
      </c>
      <c r="B1227" s="170" t="s">
        <v>287</v>
      </c>
      <c r="C1227" s="170" t="s">
        <v>2732</v>
      </c>
      <c r="D1227" s="170" t="s">
        <v>2733</v>
      </c>
      <c r="BB1227" s="170">
        <v>3.2999999523162802</v>
      </c>
    </row>
    <row r="1228" spans="1:59" x14ac:dyDescent="0.3">
      <c r="A1228" s="170" t="s">
        <v>286</v>
      </c>
      <c r="B1228" s="170" t="s">
        <v>287</v>
      </c>
      <c r="C1228" s="170" t="s">
        <v>2734</v>
      </c>
      <c r="D1228" s="170" t="s">
        <v>2735</v>
      </c>
      <c r="BB1228" s="170">
        <v>67.699996948242202</v>
      </c>
    </row>
    <row r="1229" spans="1:59" x14ac:dyDescent="0.3">
      <c r="A1229" s="170" t="s">
        <v>286</v>
      </c>
      <c r="B1229" s="170" t="s">
        <v>287</v>
      </c>
      <c r="C1229" s="170" t="s">
        <v>2736</v>
      </c>
      <c r="D1229" s="170" t="s">
        <v>2737</v>
      </c>
      <c r="BB1229" s="170">
        <v>72</v>
      </c>
    </row>
    <row r="1230" spans="1:59" x14ac:dyDescent="0.3">
      <c r="A1230" s="170" t="s">
        <v>286</v>
      </c>
      <c r="B1230" s="170" t="s">
        <v>287</v>
      </c>
      <c r="C1230" s="170" t="s">
        <v>2738</v>
      </c>
      <c r="D1230" s="170" t="s">
        <v>2739</v>
      </c>
      <c r="BB1230" s="170">
        <v>69.900001525878906</v>
      </c>
    </row>
    <row r="1231" spans="1:59" x14ac:dyDescent="0.3">
      <c r="A1231" s="170" t="s">
        <v>286</v>
      </c>
      <c r="B1231" s="170" t="s">
        <v>287</v>
      </c>
      <c r="C1231" s="170" t="s">
        <v>2740</v>
      </c>
      <c r="D1231" s="170" t="s">
        <v>2741</v>
      </c>
      <c r="BB1231" s="170">
        <v>27.600000381469702</v>
      </c>
    </row>
    <row r="1232" spans="1:59" x14ac:dyDescent="0.3">
      <c r="A1232" s="170" t="s">
        <v>286</v>
      </c>
      <c r="B1232" s="170" t="s">
        <v>287</v>
      </c>
      <c r="C1232" s="170" t="s">
        <v>2742</v>
      </c>
      <c r="D1232" s="170" t="s">
        <v>2743</v>
      </c>
      <c r="BB1232" s="170">
        <v>21.100000381469702</v>
      </c>
    </row>
    <row r="1233" spans="1:59" x14ac:dyDescent="0.3">
      <c r="A1233" s="170" t="s">
        <v>286</v>
      </c>
      <c r="B1233" s="170" t="s">
        <v>287</v>
      </c>
      <c r="C1233" s="170" t="s">
        <v>2744</v>
      </c>
      <c r="D1233" s="170" t="s">
        <v>2745</v>
      </c>
      <c r="BB1233" s="170">
        <v>24.299999237060501</v>
      </c>
    </row>
    <row r="1234" spans="1:59" x14ac:dyDescent="0.3">
      <c r="A1234" s="170" t="s">
        <v>286</v>
      </c>
      <c r="B1234" s="170" t="s">
        <v>287</v>
      </c>
      <c r="C1234" s="170" t="s">
        <v>2746</v>
      </c>
      <c r="D1234" s="170" t="s">
        <v>2747</v>
      </c>
      <c r="AI1234" s="170">
        <v>48.797104438047484</v>
      </c>
      <c r="AJ1234" s="170">
        <v>48.700632176740882</v>
      </c>
      <c r="AK1234" s="170">
        <v>48.614987387323886</v>
      </c>
      <c r="AL1234" s="170">
        <v>48.520331156668064</v>
      </c>
      <c r="AM1234" s="170">
        <v>48.42915016272201</v>
      </c>
      <c r="AN1234" s="170">
        <v>48.414845664959991</v>
      </c>
      <c r="AO1234" s="170">
        <v>48.467443161861084</v>
      </c>
      <c r="AP1234" s="170">
        <v>48.524388156066976</v>
      </c>
      <c r="AQ1234" s="170">
        <v>48.5809273986021</v>
      </c>
      <c r="AR1234" s="170">
        <v>48.643920830987348</v>
      </c>
      <c r="AS1234" s="170">
        <v>48.673261223865111</v>
      </c>
      <c r="AT1234" s="170">
        <v>48.818347866139355</v>
      </c>
      <c r="AU1234" s="170">
        <v>48.894569177244804</v>
      </c>
      <c r="AV1234" s="170">
        <v>48.887052201063874</v>
      </c>
      <c r="AW1234" s="170">
        <v>48.884709357627401</v>
      </c>
      <c r="AX1234" s="170">
        <v>48.883503065903696</v>
      </c>
      <c r="AY1234" s="170">
        <v>48.881549934400304</v>
      </c>
      <c r="AZ1234" s="170">
        <v>48.877710086108095</v>
      </c>
      <c r="BA1234" s="170">
        <v>48.87159062805295</v>
      </c>
      <c r="BB1234" s="170">
        <v>48.8628767600459</v>
      </c>
      <c r="BC1234" s="170">
        <v>48.832818963081678</v>
      </c>
      <c r="BD1234" s="170">
        <v>48.784033663886127</v>
      </c>
      <c r="BE1234" s="170">
        <v>48.735078933792529</v>
      </c>
      <c r="BF1234" s="170">
        <v>48.687062745571325</v>
      </c>
      <c r="BG1234" s="170">
        <v>48.726722837389616</v>
      </c>
    </row>
    <row r="1235" spans="1:59" x14ac:dyDescent="0.3">
      <c r="A1235" s="170" t="s">
        <v>286</v>
      </c>
      <c r="B1235" s="170" t="s">
        <v>287</v>
      </c>
      <c r="C1235" s="170" t="s">
        <v>2748</v>
      </c>
      <c r="D1235" s="170" t="s">
        <v>2749</v>
      </c>
      <c r="AI1235" s="170">
        <v>5280633</v>
      </c>
      <c r="AJ1235" s="170">
        <v>5212150</v>
      </c>
      <c r="AK1235" s="170">
        <v>5164249</v>
      </c>
      <c r="AL1235" s="170">
        <v>5112867</v>
      </c>
      <c r="AM1235" s="170">
        <v>5055862</v>
      </c>
      <c r="AN1235" s="170">
        <v>4992353</v>
      </c>
      <c r="AO1235" s="170">
        <v>4933879</v>
      </c>
      <c r="AP1235" s="170">
        <v>4877265</v>
      </c>
      <c r="AQ1235" s="170">
        <v>4818640</v>
      </c>
      <c r="AR1235" s="170">
        <v>4768785</v>
      </c>
      <c r="AS1235" s="170">
        <v>4763221</v>
      </c>
      <c r="AT1235" s="170">
        <v>4722075</v>
      </c>
      <c r="AU1235" s="170">
        <v>4695771</v>
      </c>
      <c r="AV1235" s="170">
        <v>4665403</v>
      </c>
      <c r="AW1235" s="170">
        <v>4631035</v>
      </c>
      <c r="AX1235" s="170">
        <v>4590653</v>
      </c>
      <c r="AY1235" s="170">
        <v>4546515</v>
      </c>
      <c r="AZ1235" s="170">
        <v>4506545</v>
      </c>
      <c r="BA1235" s="170">
        <v>4468015</v>
      </c>
      <c r="BB1235" s="170">
        <v>4429643</v>
      </c>
      <c r="BC1235" s="170">
        <v>4452694</v>
      </c>
      <c r="BD1235" s="170">
        <v>4464844</v>
      </c>
      <c r="BE1235" s="170">
        <v>4473876</v>
      </c>
      <c r="BF1235" s="170">
        <v>4482659</v>
      </c>
      <c r="BG1235" s="170">
        <v>4482881</v>
      </c>
    </row>
    <row r="1236" spans="1:59" x14ac:dyDescent="0.3">
      <c r="A1236" s="170" t="s">
        <v>286</v>
      </c>
      <c r="B1236" s="170" t="s">
        <v>287</v>
      </c>
      <c r="C1236" s="170" t="s">
        <v>2750</v>
      </c>
      <c r="D1236" s="170" t="s">
        <v>2751</v>
      </c>
      <c r="BB1236" s="170">
        <v>12.6000003814697</v>
      </c>
    </row>
    <row r="1237" spans="1:59" x14ac:dyDescent="0.3">
      <c r="A1237" s="170" t="s">
        <v>286</v>
      </c>
      <c r="B1237" s="170" t="s">
        <v>287</v>
      </c>
      <c r="C1237" s="170" t="s">
        <v>2752</v>
      </c>
      <c r="D1237" s="170" t="s">
        <v>2753</v>
      </c>
      <c r="AJ1237" s="170">
        <v>13.1000003814697</v>
      </c>
      <c r="AK1237" s="170">
        <v>13</v>
      </c>
      <c r="AL1237" s="170">
        <v>13</v>
      </c>
      <c r="AM1237" s="170">
        <v>13</v>
      </c>
      <c r="AN1237" s="170">
        <v>13</v>
      </c>
      <c r="AO1237" s="170">
        <v>13.1000003814697</v>
      </c>
      <c r="AP1237" s="170">
        <v>13.6000003814697</v>
      </c>
      <c r="AQ1237" s="170">
        <v>13.3999996185303</v>
      </c>
      <c r="AR1237" s="170">
        <v>13.1000003814697</v>
      </c>
      <c r="AS1237" s="170">
        <v>13.199999809265099</v>
      </c>
      <c r="AT1237" s="170">
        <v>13.199999809265099</v>
      </c>
      <c r="AU1237" s="170">
        <v>13.199999809265099</v>
      </c>
      <c r="AV1237" s="170">
        <v>13.300000190734901</v>
      </c>
      <c r="AW1237" s="170">
        <v>13.6000003814697</v>
      </c>
      <c r="AX1237" s="170">
        <v>13.3999996185303</v>
      </c>
      <c r="AY1237" s="170">
        <v>13.5</v>
      </c>
      <c r="AZ1237" s="170">
        <v>13.3999996185303</v>
      </c>
      <c r="BA1237" s="170">
        <v>13.5</v>
      </c>
      <c r="BB1237" s="170">
        <v>12.8999996185303</v>
      </c>
      <c r="BC1237" s="170">
        <v>13.3999996185303</v>
      </c>
      <c r="BD1237" s="170">
        <v>13.199999809265099</v>
      </c>
      <c r="BE1237" s="170">
        <v>13</v>
      </c>
      <c r="BF1237" s="170">
        <v>13</v>
      </c>
      <c r="BG1237" s="170">
        <v>12.800000190734901</v>
      </c>
    </row>
    <row r="1238" spans="1:59" x14ac:dyDescent="0.3">
      <c r="A1238" s="170" t="s">
        <v>286</v>
      </c>
      <c r="B1238" s="170" t="s">
        <v>287</v>
      </c>
      <c r="C1238" s="170" t="s">
        <v>2754</v>
      </c>
      <c r="D1238" s="170" t="s">
        <v>2755</v>
      </c>
      <c r="BB1238" s="170">
        <v>12.3999996185303</v>
      </c>
    </row>
    <row r="1239" spans="1:59" x14ac:dyDescent="0.3">
      <c r="A1239" s="170" t="s">
        <v>286</v>
      </c>
      <c r="B1239" s="170" t="s">
        <v>287</v>
      </c>
      <c r="C1239" s="170" t="s">
        <v>2756</v>
      </c>
      <c r="D1239" s="170" t="s">
        <v>2757</v>
      </c>
      <c r="AJ1239" s="170">
        <v>13.5</v>
      </c>
      <c r="AK1239" s="170">
        <v>13.199999809265099</v>
      </c>
      <c r="AL1239" s="170">
        <v>13.5</v>
      </c>
      <c r="AM1239" s="170">
        <v>11.8999996185303</v>
      </c>
      <c r="AN1239" s="170">
        <v>13.5</v>
      </c>
      <c r="AO1239" s="170">
        <v>12.199999809265099</v>
      </c>
      <c r="AP1239" s="170">
        <v>12.1000003814697</v>
      </c>
      <c r="AQ1239" s="170">
        <v>13.800000190734901</v>
      </c>
      <c r="AR1239" s="170">
        <v>15.1000003814697</v>
      </c>
      <c r="AS1239" s="170">
        <v>14.3999996185303</v>
      </c>
      <c r="AT1239" s="170">
        <v>14.699999809265099</v>
      </c>
      <c r="AU1239" s="170">
        <v>16.399999618530298</v>
      </c>
      <c r="AV1239" s="170">
        <v>15.199999809265099</v>
      </c>
      <c r="AW1239" s="170">
        <v>14.6000003814697</v>
      </c>
      <c r="AX1239" s="170">
        <v>13.5</v>
      </c>
      <c r="AY1239" s="170">
        <v>13.3999996185303</v>
      </c>
      <c r="AZ1239" s="170">
        <v>12.800000190734901</v>
      </c>
      <c r="BA1239" s="170">
        <v>11.199999809265099</v>
      </c>
      <c r="BB1239" s="170">
        <v>12.699999809265099</v>
      </c>
      <c r="BC1239" s="170">
        <v>13</v>
      </c>
      <c r="BD1239" s="170">
        <v>11.8999996185303</v>
      </c>
      <c r="BE1239" s="170">
        <v>10.8999996185303</v>
      </c>
      <c r="BF1239" s="170">
        <v>11.300000190734901</v>
      </c>
      <c r="BG1239" s="170">
        <v>11.3999996185303</v>
      </c>
    </row>
    <row r="1240" spans="1:59" x14ac:dyDescent="0.3">
      <c r="A1240" s="170" t="s">
        <v>286</v>
      </c>
      <c r="B1240" s="170" t="s">
        <v>287</v>
      </c>
      <c r="C1240" s="170" t="s">
        <v>2758</v>
      </c>
      <c r="D1240" s="170" t="s">
        <v>2759</v>
      </c>
      <c r="BB1240" s="170">
        <v>12.5</v>
      </c>
    </row>
    <row r="1241" spans="1:59" x14ac:dyDescent="0.3">
      <c r="A1241" s="170" t="s">
        <v>286</v>
      </c>
      <c r="B1241" s="170" t="s">
        <v>287</v>
      </c>
      <c r="C1241" s="170" t="s">
        <v>2760</v>
      </c>
      <c r="D1241" s="170" t="s">
        <v>2761</v>
      </c>
      <c r="AJ1241" s="170">
        <v>13.300000190734901</v>
      </c>
      <c r="AK1241" s="170">
        <v>13.1000003814697</v>
      </c>
      <c r="AL1241" s="170">
        <v>13.300000190734901</v>
      </c>
      <c r="AM1241" s="170">
        <v>12.3999996185303</v>
      </c>
      <c r="AN1241" s="170">
        <v>13.300000190734901</v>
      </c>
      <c r="AO1241" s="170">
        <v>12.6000003814697</v>
      </c>
      <c r="AP1241" s="170">
        <v>12.800000190734901</v>
      </c>
      <c r="AQ1241" s="170">
        <v>13.6000003814697</v>
      </c>
      <c r="AR1241" s="170">
        <v>14.199999809265099</v>
      </c>
      <c r="AS1241" s="170">
        <v>13.8999996185303</v>
      </c>
      <c r="AT1241" s="170">
        <v>14</v>
      </c>
      <c r="AU1241" s="170">
        <v>15</v>
      </c>
      <c r="AV1241" s="170">
        <v>14.3999996185303</v>
      </c>
      <c r="AW1241" s="170">
        <v>14.1000003814697</v>
      </c>
      <c r="AX1241" s="170">
        <v>13.5</v>
      </c>
      <c r="AY1241" s="170">
        <v>13.3999996185303</v>
      </c>
      <c r="AZ1241" s="170">
        <v>13.1000003814697</v>
      </c>
      <c r="BA1241" s="170">
        <v>12.199999809265099</v>
      </c>
      <c r="BB1241" s="170">
        <v>12.800000190734901</v>
      </c>
      <c r="BC1241" s="170">
        <v>13.199999809265099</v>
      </c>
      <c r="BD1241" s="170">
        <v>12.5</v>
      </c>
      <c r="BE1241" s="170">
        <v>11.800000190734901</v>
      </c>
      <c r="BF1241" s="170">
        <v>12</v>
      </c>
      <c r="BG1241" s="170">
        <v>12</v>
      </c>
    </row>
    <row r="1242" spans="1:59" x14ac:dyDescent="0.3">
      <c r="A1242" s="170" t="s">
        <v>286</v>
      </c>
      <c r="B1242" s="170" t="s">
        <v>287</v>
      </c>
      <c r="C1242" s="170" t="s">
        <v>2762</v>
      </c>
      <c r="D1242" s="170" t="s">
        <v>2763</v>
      </c>
      <c r="BB1242" s="170">
        <v>7.9000000953674299</v>
      </c>
      <c r="BC1242" s="170">
        <v>8.1000003814697301</v>
      </c>
      <c r="BD1242" s="170">
        <v>7.0999999046325701</v>
      </c>
      <c r="BE1242" s="170">
        <v>6</v>
      </c>
      <c r="BF1242" s="170">
        <v>6.1999998092651403</v>
      </c>
    </row>
    <row r="1243" spans="1:59" x14ac:dyDescent="0.3">
      <c r="A1243" s="170" t="s">
        <v>286</v>
      </c>
      <c r="B1243" s="170" t="s">
        <v>287</v>
      </c>
      <c r="C1243" s="170" t="s">
        <v>2764</v>
      </c>
      <c r="D1243" s="170" t="s">
        <v>2765</v>
      </c>
      <c r="BB1243" s="170">
        <v>3.9000000953674299</v>
      </c>
      <c r="BC1243" s="170">
        <v>4.5999999046325701</v>
      </c>
      <c r="BD1243" s="170">
        <v>4.3000001907348597</v>
      </c>
      <c r="BE1243" s="170">
        <v>3.5</v>
      </c>
      <c r="BF1243" s="170">
        <v>3.5</v>
      </c>
    </row>
    <row r="1244" spans="1:59" x14ac:dyDescent="0.3">
      <c r="A1244" s="170" t="s">
        <v>286</v>
      </c>
      <c r="B1244" s="170" t="s">
        <v>287</v>
      </c>
      <c r="C1244" s="170" t="s">
        <v>2766</v>
      </c>
      <c r="D1244" s="170" t="s">
        <v>2767</v>
      </c>
      <c r="BB1244" s="170">
        <v>6.1999998092651403</v>
      </c>
      <c r="BC1244" s="170">
        <v>6.4000000953674299</v>
      </c>
      <c r="BD1244" s="170">
        <v>5.8000001907348597</v>
      </c>
      <c r="BE1244" s="170">
        <v>4.6999998092651403</v>
      </c>
      <c r="BF1244" s="170">
        <v>4.5999999046325701</v>
      </c>
    </row>
    <row r="1245" spans="1:59" x14ac:dyDescent="0.3">
      <c r="A1245" s="170" t="s">
        <v>286</v>
      </c>
      <c r="B1245" s="170" t="s">
        <v>287</v>
      </c>
      <c r="C1245" s="170" t="s">
        <v>2768</v>
      </c>
      <c r="D1245" s="170" t="s">
        <v>2769</v>
      </c>
      <c r="BB1245" s="170">
        <v>13.7600002288818</v>
      </c>
    </row>
    <row r="1246" spans="1:59" x14ac:dyDescent="0.3">
      <c r="A1246" s="170" t="s">
        <v>286</v>
      </c>
      <c r="B1246" s="170" t="s">
        <v>287</v>
      </c>
      <c r="C1246" s="170" t="s">
        <v>2770</v>
      </c>
      <c r="D1246" s="170" t="s">
        <v>2771</v>
      </c>
      <c r="BB1246" s="170">
        <v>10.5</v>
      </c>
    </row>
    <row r="1247" spans="1:59" x14ac:dyDescent="0.3">
      <c r="A1247" s="170" t="s">
        <v>286</v>
      </c>
      <c r="B1247" s="170" t="s">
        <v>287</v>
      </c>
      <c r="C1247" s="170" t="s">
        <v>2772</v>
      </c>
      <c r="D1247" s="170" t="s">
        <v>2773</v>
      </c>
      <c r="BB1247" s="170">
        <v>12.079999923706101</v>
      </c>
    </row>
    <row r="1248" spans="1:59" x14ac:dyDescent="0.3">
      <c r="A1248" s="170" t="s">
        <v>286</v>
      </c>
      <c r="B1248" s="170" t="s">
        <v>287</v>
      </c>
      <c r="C1248" s="170" t="s">
        <v>2774</v>
      </c>
      <c r="D1248" s="170" t="s">
        <v>2775</v>
      </c>
      <c r="AL1248" s="170">
        <v>18.399999618530298</v>
      </c>
      <c r="AM1248" s="170">
        <v>13.5</v>
      </c>
      <c r="AN1248" s="170">
        <v>10.6000003814697</v>
      </c>
      <c r="AO1248" s="170">
        <v>9.5</v>
      </c>
      <c r="AP1248" s="170">
        <v>8.8000001907348597</v>
      </c>
      <c r="AQ1248" s="170">
        <v>8.1000003814697301</v>
      </c>
      <c r="AR1248" s="170">
        <v>7.8000001907348597</v>
      </c>
      <c r="AS1248" s="170">
        <v>8.3999996185302699</v>
      </c>
      <c r="AT1248" s="170">
        <v>8.5</v>
      </c>
      <c r="AU1248" s="170">
        <v>9.6000003814697301</v>
      </c>
      <c r="AV1248" s="170">
        <v>9.1999998092651403</v>
      </c>
      <c r="AW1248" s="170">
        <v>9.8999996185302699</v>
      </c>
      <c r="AX1248" s="170">
        <v>10.300000190734901</v>
      </c>
      <c r="AY1248" s="170">
        <v>10.199999809265099</v>
      </c>
      <c r="AZ1248" s="170">
        <v>9.6999998092651403</v>
      </c>
      <c r="BA1248" s="170">
        <v>10.6000003814697</v>
      </c>
    </row>
    <row r="1249" spans="1:59" x14ac:dyDescent="0.3">
      <c r="A1249" s="170" t="s">
        <v>286</v>
      </c>
      <c r="B1249" s="170" t="s">
        <v>287</v>
      </c>
      <c r="C1249" s="170" t="s">
        <v>2776</v>
      </c>
      <c r="D1249" s="170" t="s">
        <v>2777</v>
      </c>
      <c r="AL1249" s="170">
        <v>14.300000190734901</v>
      </c>
      <c r="AM1249" s="170">
        <v>9</v>
      </c>
      <c r="AN1249" s="170">
        <v>7.9000000953674299</v>
      </c>
      <c r="AO1249" s="170">
        <v>7.9000000953674299</v>
      </c>
      <c r="AP1249" s="170">
        <v>8.1000003814697301</v>
      </c>
      <c r="AQ1249" s="170">
        <v>7.9000000953674299</v>
      </c>
      <c r="AR1249" s="170">
        <v>7.3000001907348597</v>
      </c>
      <c r="AS1249" s="170">
        <v>6.0999999046325701</v>
      </c>
      <c r="AT1249" s="170">
        <v>6.8000001907348597</v>
      </c>
      <c r="AU1249" s="170">
        <v>8.8000001907348597</v>
      </c>
      <c r="AV1249" s="170">
        <v>8.8999996185302699</v>
      </c>
      <c r="AW1249" s="170">
        <v>11</v>
      </c>
      <c r="AX1249" s="170">
        <v>10.3999996185303</v>
      </c>
      <c r="AY1249" s="170">
        <v>10.199999809265099</v>
      </c>
      <c r="AZ1249" s="170">
        <v>10.5</v>
      </c>
      <c r="BA1249" s="170">
        <v>9.5</v>
      </c>
    </row>
    <row r="1250" spans="1:59" x14ac:dyDescent="0.3">
      <c r="A1250" s="170" t="s">
        <v>286</v>
      </c>
      <c r="B1250" s="170" t="s">
        <v>287</v>
      </c>
      <c r="C1250" s="170" t="s">
        <v>2778</v>
      </c>
      <c r="D1250" s="170" t="s">
        <v>2779</v>
      </c>
      <c r="AL1250" s="170">
        <v>17</v>
      </c>
      <c r="AM1250" s="170">
        <v>11.8999996185303</v>
      </c>
      <c r="AN1250" s="170">
        <v>9.6000003814697301</v>
      </c>
      <c r="AO1250" s="170">
        <v>8.8999996185302699</v>
      </c>
      <c r="AP1250" s="170">
        <v>8.6000003814697301</v>
      </c>
      <c r="AQ1250" s="170">
        <v>8</v>
      </c>
      <c r="AR1250" s="170">
        <v>7.6999998092651403</v>
      </c>
      <c r="AS1250" s="170">
        <v>7.5</v>
      </c>
      <c r="AT1250" s="170">
        <v>7.9000000953674299</v>
      </c>
      <c r="AU1250" s="170">
        <v>9.3000001907348597</v>
      </c>
      <c r="AV1250" s="170">
        <v>9.1000003814697301</v>
      </c>
      <c r="AW1250" s="170">
        <v>10.199999809265099</v>
      </c>
      <c r="AX1250" s="170">
        <v>10.300000190734901</v>
      </c>
      <c r="AY1250" s="170">
        <v>10.199999809265099</v>
      </c>
      <c r="AZ1250" s="170">
        <v>10</v>
      </c>
      <c r="BA1250" s="170">
        <v>10.199999809265099</v>
      </c>
      <c r="BB1250" s="170">
        <v>7.0999999046325701</v>
      </c>
    </row>
    <row r="1251" spans="1:59" x14ac:dyDescent="0.3">
      <c r="A1251" s="170" t="s">
        <v>286</v>
      </c>
      <c r="B1251" s="170" t="s">
        <v>287</v>
      </c>
      <c r="C1251" s="170" t="s">
        <v>2780</v>
      </c>
      <c r="D1251" s="170" t="s">
        <v>2781</v>
      </c>
      <c r="AL1251" s="170">
        <v>25.200000762939499</v>
      </c>
      <c r="AM1251" s="170">
        <v>24</v>
      </c>
      <c r="AN1251" s="170">
        <v>23.100000381469702</v>
      </c>
      <c r="AO1251" s="170">
        <v>22.200000762939499</v>
      </c>
      <c r="AP1251" s="170">
        <v>21.5</v>
      </c>
      <c r="AQ1251" s="170">
        <v>19.700000762939499</v>
      </c>
      <c r="AR1251" s="170">
        <v>18.5</v>
      </c>
      <c r="AS1251" s="170">
        <v>17.200000762939499</v>
      </c>
      <c r="AT1251" s="170">
        <v>18.899999618530298</v>
      </c>
      <c r="AU1251" s="170">
        <v>21</v>
      </c>
      <c r="AV1251" s="170">
        <v>21.299999237060501</v>
      </c>
      <c r="AW1251" s="170">
        <v>43.700000762939503</v>
      </c>
      <c r="AX1251" s="170">
        <v>42.700000762939503</v>
      </c>
      <c r="AY1251" s="170">
        <v>43.400001525878899</v>
      </c>
      <c r="AZ1251" s="170">
        <v>42.200000762939503</v>
      </c>
      <c r="BA1251" s="170">
        <v>41.599998474121101</v>
      </c>
    </row>
    <row r="1252" spans="1:59" x14ac:dyDescent="0.3">
      <c r="A1252" s="170" t="s">
        <v>286</v>
      </c>
      <c r="B1252" s="170" t="s">
        <v>287</v>
      </c>
      <c r="C1252" s="170" t="s">
        <v>2782</v>
      </c>
      <c r="D1252" s="170" t="s">
        <v>2783</v>
      </c>
      <c r="AL1252" s="170">
        <v>15.699999809265099</v>
      </c>
      <c r="AM1252" s="170">
        <v>14.3999996185303</v>
      </c>
      <c r="AN1252" s="170">
        <v>13.699999809265099</v>
      </c>
      <c r="AO1252" s="170">
        <v>13.6000003814697</v>
      </c>
      <c r="AP1252" s="170">
        <v>11.8999996185303</v>
      </c>
      <c r="AQ1252" s="170">
        <v>11</v>
      </c>
      <c r="AR1252" s="170">
        <v>10.199999809265099</v>
      </c>
      <c r="AS1252" s="170">
        <v>10.6000003814697</v>
      </c>
      <c r="AT1252" s="170">
        <v>9.8000001907348597</v>
      </c>
      <c r="AU1252" s="170">
        <v>11.1000003814697</v>
      </c>
      <c r="AV1252" s="170">
        <v>11.699999809265099</v>
      </c>
      <c r="AW1252" s="170">
        <v>33.700000762939503</v>
      </c>
      <c r="AX1252" s="170">
        <v>32.200000762939503</v>
      </c>
      <c r="AY1252" s="170">
        <v>33.299999237060497</v>
      </c>
      <c r="AZ1252" s="170">
        <v>32.900001525878899</v>
      </c>
      <c r="BA1252" s="170">
        <v>34</v>
      </c>
    </row>
    <row r="1253" spans="1:59" x14ac:dyDescent="0.3">
      <c r="A1253" s="170" t="s">
        <v>286</v>
      </c>
      <c r="B1253" s="170" t="s">
        <v>287</v>
      </c>
      <c r="C1253" s="170" t="s">
        <v>2784</v>
      </c>
      <c r="D1253" s="170" t="s">
        <v>2785</v>
      </c>
      <c r="AL1253" s="170">
        <v>22</v>
      </c>
      <c r="AM1253" s="170">
        <v>20.600000381469702</v>
      </c>
      <c r="AN1253" s="170">
        <v>19.799999237060501</v>
      </c>
      <c r="AO1253" s="170">
        <v>19.100000381469702</v>
      </c>
      <c r="AP1253" s="170">
        <v>18.299999237060501</v>
      </c>
      <c r="AQ1253" s="170">
        <v>16.799999237060501</v>
      </c>
      <c r="AR1253" s="170">
        <v>15.5</v>
      </c>
      <c r="AS1253" s="170">
        <v>14.6000003814697</v>
      </c>
      <c r="AT1253" s="170">
        <v>15.300000190734901</v>
      </c>
      <c r="AU1253" s="170">
        <v>17.399999618530298</v>
      </c>
      <c r="AV1253" s="170">
        <v>18.100000381469702</v>
      </c>
      <c r="AW1253" s="170">
        <v>40.599998474121101</v>
      </c>
      <c r="AX1253" s="170">
        <v>39.5</v>
      </c>
      <c r="AY1253" s="170">
        <v>40</v>
      </c>
      <c r="AZ1253" s="170">
        <v>39</v>
      </c>
      <c r="BA1253" s="170">
        <v>38.599998474121101</v>
      </c>
      <c r="BB1253" s="170">
        <v>79.300003051757798</v>
      </c>
    </row>
    <row r="1254" spans="1:59" x14ac:dyDescent="0.3">
      <c r="A1254" s="170" t="s">
        <v>286</v>
      </c>
      <c r="B1254" s="170" t="s">
        <v>287</v>
      </c>
      <c r="C1254" s="170" t="s">
        <v>2786</v>
      </c>
      <c r="D1254" s="170" t="s">
        <v>2787</v>
      </c>
      <c r="AL1254" s="170">
        <v>56.400001525878899</v>
      </c>
      <c r="AM1254" s="170">
        <v>62.5</v>
      </c>
      <c r="AN1254" s="170">
        <v>66.300003051757798</v>
      </c>
      <c r="AO1254" s="170">
        <v>68.400001525878906</v>
      </c>
      <c r="AP1254" s="170">
        <v>69.699996948242202</v>
      </c>
      <c r="AQ1254" s="170">
        <v>72.199996948242202</v>
      </c>
      <c r="AR1254" s="170">
        <v>73.699996948242202</v>
      </c>
      <c r="AS1254" s="170">
        <v>74.400001525878906</v>
      </c>
      <c r="AT1254" s="170">
        <v>72.599998474121094</v>
      </c>
      <c r="AU1254" s="170">
        <v>69.400001525878906</v>
      </c>
      <c r="AV1254" s="170">
        <v>69.400001525878906</v>
      </c>
      <c r="AW1254" s="170">
        <v>46.400001525878899</v>
      </c>
      <c r="AX1254" s="170">
        <v>47</v>
      </c>
      <c r="AY1254" s="170">
        <v>46.400001525878899</v>
      </c>
      <c r="AZ1254" s="170">
        <v>48.099998474121101</v>
      </c>
      <c r="BA1254" s="170">
        <v>47.799999237060497</v>
      </c>
    </row>
    <row r="1255" spans="1:59" x14ac:dyDescent="0.3">
      <c r="A1255" s="170" t="s">
        <v>286</v>
      </c>
      <c r="B1255" s="170" t="s">
        <v>287</v>
      </c>
      <c r="C1255" s="170" t="s">
        <v>2788</v>
      </c>
      <c r="D1255" s="170" t="s">
        <v>2789</v>
      </c>
      <c r="AL1255" s="170">
        <v>70</v>
      </c>
      <c r="AM1255" s="170">
        <v>76.599998474121094</v>
      </c>
      <c r="AN1255" s="170">
        <v>78.400001525878906</v>
      </c>
      <c r="AO1255" s="170">
        <v>78.5</v>
      </c>
      <c r="AP1255" s="170">
        <v>80</v>
      </c>
      <c r="AQ1255" s="170">
        <v>81</v>
      </c>
      <c r="AR1255" s="170">
        <v>82.5</v>
      </c>
      <c r="AS1255" s="170">
        <v>83.199996948242202</v>
      </c>
      <c r="AT1255" s="170">
        <v>83.400001525878906</v>
      </c>
      <c r="AU1255" s="170">
        <v>80.099998474121094</v>
      </c>
      <c r="AV1255" s="170">
        <v>79.400001525878906</v>
      </c>
      <c r="AW1255" s="170">
        <v>55.299999237060497</v>
      </c>
      <c r="AX1255" s="170">
        <v>57.299999237060497</v>
      </c>
      <c r="AY1255" s="170">
        <v>56.5</v>
      </c>
      <c r="AZ1255" s="170">
        <v>56.599998474121101</v>
      </c>
      <c r="BA1255" s="170">
        <v>56.5</v>
      </c>
    </row>
    <row r="1256" spans="1:59" x14ac:dyDescent="0.3">
      <c r="A1256" s="170" t="s">
        <v>286</v>
      </c>
      <c r="B1256" s="170" t="s">
        <v>287</v>
      </c>
      <c r="C1256" s="170" t="s">
        <v>2790</v>
      </c>
      <c r="D1256" s="170" t="s">
        <v>2791</v>
      </c>
      <c r="AL1256" s="170">
        <v>60.900001525878899</v>
      </c>
      <c r="AM1256" s="170">
        <v>67.599998474121094</v>
      </c>
      <c r="AN1256" s="170">
        <v>70.599998474121094</v>
      </c>
      <c r="AO1256" s="170">
        <v>72.099998474121094</v>
      </c>
      <c r="AP1256" s="170">
        <v>73.099998474121094</v>
      </c>
      <c r="AQ1256" s="170">
        <v>75.199996948242202</v>
      </c>
      <c r="AR1256" s="170">
        <v>76.800003051757798</v>
      </c>
      <c r="AS1256" s="170">
        <v>77.900001525878906</v>
      </c>
      <c r="AT1256" s="170">
        <v>76.900001525878906</v>
      </c>
      <c r="AU1256" s="170">
        <v>73.300003051757798</v>
      </c>
      <c r="AV1256" s="170">
        <v>72.800003051757798</v>
      </c>
      <c r="AW1256" s="170">
        <v>49.200000762939503</v>
      </c>
      <c r="AX1256" s="170">
        <v>50.200000762939503</v>
      </c>
      <c r="AY1256" s="170">
        <v>49.799999237060497</v>
      </c>
      <c r="AZ1256" s="170">
        <v>51</v>
      </c>
      <c r="BA1256" s="170">
        <v>51.200000762939503</v>
      </c>
      <c r="BB1256" s="170">
        <v>13.3999996185303</v>
      </c>
    </row>
    <row r="1257" spans="1:59" x14ac:dyDescent="0.3">
      <c r="A1257" s="170" t="s">
        <v>286</v>
      </c>
      <c r="B1257" s="170" t="s">
        <v>287</v>
      </c>
      <c r="C1257" s="170" t="s">
        <v>2792</v>
      </c>
      <c r="D1257" s="170" t="s">
        <v>2793</v>
      </c>
      <c r="BB1257" s="170">
        <v>4.5999999046325701</v>
      </c>
    </row>
    <row r="1258" spans="1:59" x14ac:dyDescent="0.3">
      <c r="A1258" s="170" t="s">
        <v>286</v>
      </c>
      <c r="B1258" s="170" t="s">
        <v>287</v>
      </c>
      <c r="C1258" s="170" t="s">
        <v>2794</v>
      </c>
      <c r="D1258" s="170" t="s">
        <v>2795</v>
      </c>
      <c r="AJ1258" s="170">
        <v>5</v>
      </c>
      <c r="AK1258" s="170">
        <v>4.9000000953674299</v>
      </c>
      <c r="AL1258" s="170">
        <v>4.9000000953674299</v>
      </c>
      <c r="AM1258" s="170">
        <v>4.9000000953674299</v>
      </c>
      <c r="AN1258" s="170">
        <v>4.9000000953674299</v>
      </c>
      <c r="AO1258" s="170">
        <v>4.9000000953674299</v>
      </c>
      <c r="AP1258" s="170">
        <v>5.0999999046325701</v>
      </c>
      <c r="AQ1258" s="170">
        <v>5</v>
      </c>
      <c r="AR1258" s="170">
        <v>4.9000000953674299</v>
      </c>
      <c r="AS1258" s="170">
        <v>4.9000000953674299</v>
      </c>
      <c r="AT1258" s="170">
        <v>4.8000001907348597</v>
      </c>
      <c r="AU1258" s="170">
        <v>4.8000001907348597</v>
      </c>
      <c r="AV1258" s="170">
        <v>4.8000001907348597</v>
      </c>
      <c r="AW1258" s="170">
        <v>4.9000000953674299</v>
      </c>
      <c r="AX1258" s="170">
        <v>4.8000001907348597</v>
      </c>
      <c r="AY1258" s="170">
        <v>4.8000001907348597</v>
      </c>
      <c r="AZ1258" s="170">
        <v>4.8000001907348597</v>
      </c>
      <c r="BA1258" s="170">
        <v>4.8000001907348597</v>
      </c>
      <c r="BB1258" s="170">
        <v>4.5999999046325701</v>
      </c>
      <c r="BC1258" s="170">
        <v>4.6999998092651403</v>
      </c>
      <c r="BD1258" s="170">
        <v>4.5999999046325701</v>
      </c>
      <c r="BE1258" s="170">
        <v>4.5</v>
      </c>
      <c r="BF1258" s="170">
        <v>4.5</v>
      </c>
      <c r="BG1258" s="170">
        <v>4.4000000953674299</v>
      </c>
    </row>
    <row r="1259" spans="1:59" x14ac:dyDescent="0.3">
      <c r="A1259" s="170" t="s">
        <v>286</v>
      </c>
      <c r="B1259" s="170" t="s">
        <v>287</v>
      </c>
      <c r="C1259" s="170" t="s">
        <v>2796</v>
      </c>
      <c r="D1259" s="170" t="s">
        <v>2797</v>
      </c>
      <c r="BB1259" s="170">
        <v>7.5</v>
      </c>
    </row>
    <row r="1260" spans="1:59" x14ac:dyDescent="0.3">
      <c r="A1260" s="170" t="s">
        <v>286</v>
      </c>
      <c r="B1260" s="170" t="s">
        <v>287</v>
      </c>
      <c r="C1260" s="170" t="s">
        <v>2798</v>
      </c>
      <c r="D1260" s="170" t="s">
        <v>2799</v>
      </c>
      <c r="AJ1260" s="170">
        <v>7.8000001907348597</v>
      </c>
      <c r="AK1260" s="170">
        <v>7.8000001907348597</v>
      </c>
      <c r="AL1260" s="170">
        <v>7.8000001907348597</v>
      </c>
      <c r="AM1260" s="170">
        <v>7.5999999046325701</v>
      </c>
      <c r="AN1260" s="170">
        <v>7.9000000953674299</v>
      </c>
      <c r="AO1260" s="170">
        <v>7.5999999046325701</v>
      </c>
      <c r="AP1260" s="170">
        <v>7.6999998092651403</v>
      </c>
      <c r="AQ1260" s="170">
        <v>7.9000000953674299</v>
      </c>
      <c r="AR1260" s="170">
        <v>8.1000003814697301</v>
      </c>
      <c r="AS1260" s="170">
        <v>8</v>
      </c>
      <c r="AT1260" s="170">
        <v>8</v>
      </c>
      <c r="AU1260" s="170">
        <v>8.3000001907348597</v>
      </c>
      <c r="AV1260" s="170">
        <v>8.1000003814697301</v>
      </c>
      <c r="AW1260" s="170">
        <v>8.1000003814697301</v>
      </c>
      <c r="AX1260" s="170">
        <v>7.9000000953674299</v>
      </c>
      <c r="AY1260" s="170">
        <v>7.8000001907348597</v>
      </c>
      <c r="AZ1260" s="170">
        <v>7.6999998092651403</v>
      </c>
      <c r="BA1260" s="170">
        <v>7.5</v>
      </c>
      <c r="BB1260" s="170">
        <v>7.5999999046325701</v>
      </c>
      <c r="BC1260" s="170">
        <v>7.6999998092651403</v>
      </c>
      <c r="BD1260" s="170">
        <v>7.5</v>
      </c>
      <c r="BE1260" s="170">
        <v>7.3000001907348597</v>
      </c>
      <c r="BF1260" s="170">
        <v>7.3000001907348597</v>
      </c>
      <c r="BG1260" s="170">
        <v>7.3000001907348597</v>
      </c>
    </row>
    <row r="1261" spans="1:59" x14ac:dyDescent="0.3">
      <c r="A1261" s="170" t="s">
        <v>286</v>
      </c>
      <c r="B1261" s="170" t="s">
        <v>287</v>
      </c>
      <c r="C1261" s="170" t="s">
        <v>2800</v>
      </c>
      <c r="D1261" s="170" t="s">
        <v>2801</v>
      </c>
      <c r="BB1261" s="170">
        <v>6.0999999046325701</v>
      </c>
      <c r="BC1261" s="170">
        <v>1.20000004768372</v>
      </c>
      <c r="BD1261" s="170">
        <v>0.69999998807907104</v>
      </c>
      <c r="BE1261" s="170">
        <v>0.60000002384185802</v>
      </c>
      <c r="BF1261" s="170">
        <v>0.5</v>
      </c>
      <c r="BG1261" s="170">
        <v>0.5</v>
      </c>
    </row>
    <row r="1262" spans="1:59" x14ac:dyDescent="0.3">
      <c r="A1262" s="170" t="s">
        <v>286</v>
      </c>
      <c r="B1262" s="170" t="s">
        <v>287</v>
      </c>
      <c r="C1262" s="170" t="s">
        <v>2802</v>
      </c>
      <c r="D1262" s="170" t="s">
        <v>2803</v>
      </c>
      <c r="AJ1262" s="170">
        <v>6.4000000953674299</v>
      </c>
      <c r="AK1262" s="170">
        <v>6.4000000953674299</v>
      </c>
      <c r="AL1262" s="170">
        <v>6.4000000953674299</v>
      </c>
      <c r="AM1262" s="170">
        <v>6.3000001907348597</v>
      </c>
      <c r="AN1262" s="170">
        <v>6.4000000953674299</v>
      </c>
      <c r="AO1262" s="170">
        <v>6.3000001907348597</v>
      </c>
      <c r="AP1262" s="170">
        <v>6.4000000953674299</v>
      </c>
      <c r="AQ1262" s="170">
        <v>6.5</v>
      </c>
      <c r="AR1262" s="170">
        <v>6.5</v>
      </c>
      <c r="AS1262" s="170">
        <v>6.5</v>
      </c>
      <c r="AT1262" s="170">
        <v>6.5</v>
      </c>
      <c r="AU1262" s="170">
        <v>6.5999999046325701</v>
      </c>
      <c r="AV1262" s="170">
        <v>6.5</v>
      </c>
      <c r="AW1262" s="170">
        <v>6.5</v>
      </c>
      <c r="AX1262" s="170">
        <v>6.4000000953674299</v>
      </c>
      <c r="AY1262" s="170">
        <v>6.4000000953674299</v>
      </c>
      <c r="AZ1262" s="170">
        <v>6.3000001907348597</v>
      </c>
      <c r="BA1262" s="170">
        <v>6.1999998092651403</v>
      </c>
      <c r="BB1262" s="170">
        <v>6.0999999046325701</v>
      </c>
      <c r="BC1262" s="170">
        <v>6.1999998092651403</v>
      </c>
      <c r="BD1262" s="170">
        <v>6.0999999046325701</v>
      </c>
      <c r="BE1262" s="170">
        <v>5.9000000953674299</v>
      </c>
      <c r="BF1262" s="170">
        <v>6</v>
      </c>
      <c r="BG1262" s="170">
        <v>5.9000000953674299</v>
      </c>
    </row>
    <row r="1263" spans="1:59" x14ac:dyDescent="0.3">
      <c r="A1263" s="170" t="s">
        <v>286</v>
      </c>
      <c r="B1263" s="170" t="s">
        <v>287</v>
      </c>
      <c r="C1263" s="170" t="s">
        <v>2804</v>
      </c>
      <c r="D1263" s="170" t="s">
        <v>2805</v>
      </c>
      <c r="AX1263" s="170">
        <v>6.1</v>
      </c>
      <c r="BE1263" s="170">
        <v>17.13</v>
      </c>
    </row>
    <row r="1264" spans="1:59" x14ac:dyDescent="0.3">
      <c r="A1264" s="170" t="s">
        <v>286</v>
      </c>
      <c r="B1264" s="170" t="s">
        <v>287</v>
      </c>
      <c r="C1264" s="170" t="s">
        <v>2806</v>
      </c>
      <c r="D1264" s="170" t="s">
        <v>2807</v>
      </c>
      <c r="AX1264" s="170">
        <v>12</v>
      </c>
      <c r="BE1264" s="170">
        <v>10.59</v>
      </c>
    </row>
    <row r="1265" spans="1:60" x14ac:dyDescent="0.3">
      <c r="A1265" s="170" t="s">
        <v>286</v>
      </c>
      <c r="B1265" s="170" t="s">
        <v>287</v>
      </c>
      <c r="C1265" s="170" t="s">
        <v>2808</v>
      </c>
      <c r="D1265" s="170" t="s">
        <v>2809</v>
      </c>
      <c r="AX1265" s="170">
        <v>9.17</v>
      </c>
      <c r="BE1265" s="170">
        <v>14.21</v>
      </c>
    </row>
    <row r="1266" spans="1:60" x14ac:dyDescent="0.3">
      <c r="A1266" s="170" t="s">
        <v>286</v>
      </c>
      <c r="B1266" s="170" t="s">
        <v>287</v>
      </c>
      <c r="C1266" s="170" t="s">
        <v>2810</v>
      </c>
      <c r="D1266" s="170" t="s">
        <v>2811</v>
      </c>
      <c r="AI1266" s="170">
        <v>2.7430178715929525</v>
      </c>
      <c r="AS1266" s="170">
        <v>3.1875630727688344</v>
      </c>
    </row>
    <row r="1267" spans="1:60" x14ac:dyDescent="0.3">
      <c r="A1267" s="170" t="s">
        <v>286</v>
      </c>
      <c r="B1267" s="170" t="s">
        <v>287</v>
      </c>
      <c r="C1267" s="170" t="s">
        <v>2812</v>
      </c>
      <c r="D1267" s="170" t="s">
        <v>2813</v>
      </c>
      <c r="G1267" s="170">
        <v>-125387</v>
      </c>
      <c r="L1267" s="170">
        <v>57574</v>
      </c>
      <c r="Q1267" s="170">
        <v>23022</v>
      </c>
      <c r="V1267" s="170">
        <v>10001</v>
      </c>
      <c r="AA1267" s="170">
        <v>47114</v>
      </c>
      <c r="AF1267" s="170">
        <v>-6309</v>
      </c>
      <c r="AK1267" s="170">
        <v>-63057</v>
      </c>
      <c r="AP1267" s="170">
        <v>56146</v>
      </c>
      <c r="AU1267" s="170">
        <v>-6382</v>
      </c>
      <c r="AZ1267" s="170">
        <v>63933</v>
      </c>
      <c r="BE1267" s="170">
        <v>120535</v>
      </c>
    </row>
    <row r="1268" spans="1:60" x14ac:dyDescent="0.3">
      <c r="A1268" s="170" t="s">
        <v>286</v>
      </c>
      <c r="B1268" s="170" t="s">
        <v>287</v>
      </c>
      <c r="C1268" s="170" t="s">
        <v>2814</v>
      </c>
      <c r="D1268" s="170" t="s">
        <v>2815</v>
      </c>
      <c r="AM1268" s="170">
        <v>1822</v>
      </c>
      <c r="AN1268" s="170">
        <v>28988</v>
      </c>
      <c r="AO1268" s="170">
        <v>30525</v>
      </c>
      <c r="AP1268" s="170">
        <v>50</v>
      </c>
      <c r="AQ1268" s="170">
        <v>75</v>
      </c>
      <c r="AR1268" s="170">
        <v>260</v>
      </c>
      <c r="AS1268" s="170">
        <v>458</v>
      </c>
      <c r="AT1268" s="170">
        <v>584</v>
      </c>
      <c r="AU1268" s="170">
        <v>618</v>
      </c>
      <c r="AV1268" s="170">
        <v>638</v>
      </c>
      <c r="AW1268" s="170">
        <v>725</v>
      </c>
      <c r="AX1268" s="170">
        <v>725</v>
      </c>
      <c r="AY1268" s="170">
        <v>690</v>
      </c>
      <c r="AZ1268" s="170">
        <v>649</v>
      </c>
      <c r="BA1268" s="170">
        <v>609</v>
      </c>
      <c r="BB1268" s="170">
        <v>580</v>
      </c>
      <c r="BC1268" s="170">
        <v>589</v>
      </c>
      <c r="BD1268" s="170">
        <v>595</v>
      </c>
      <c r="BE1268" s="170">
        <v>576</v>
      </c>
      <c r="BF1268" s="170">
        <v>604</v>
      </c>
      <c r="BG1268" s="170">
        <v>925</v>
      </c>
    </row>
    <row r="1269" spans="1:60" x14ac:dyDescent="0.3">
      <c r="A1269" s="170" t="s">
        <v>286</v>
      </c>
      <c r="B1269" s="170" t="s">
        <v>287</v>
      </c>
      <c r="C1269" s="170" t="s">
        <v>2816</v>
      </c>
      <c r="D1269" s="170" t="s">
        <v>2817</v>
      </c>
      <c r="AL1269" s="170">
        <v>2</v>
      </c>
      <c r="AM1269" s="170">
        <v>37</v>
      </c>
      <c r="AN1269" s="170">
        <v>84</v>
      </c>
      <c r="AO1269" s="170">
        <v>501</v>
      </c>
      <c r="AP1269" s="170">
        <v>303</v>
      </c>
      <c r="AQ1269" s="170">
        <v>290</v>
      </c>
      <c r="AR1269" s="170">
        <v>1507</v>
      </c>
      <c r="AS1269" s="170">
        <v>2519</v>
      </c>
      <c r="AT1269" s="170">
        <v>3696</v>
      </c>
      <c r="AU1269" s="170">
        <v>6364</v>
      </c>
      <c r="AV1269" s="170">
        <v>7815</v>
      </c>
      <c r="AW1269" s="170">
        <v>8244</v>
      </c>
      <c r="AX1269" s="170">
        <v>8857</v>
      </c>
      <c r="AY1269" s="170">
        <v>9371</v>
      </c>
      <c r="AZ1269" s="170">
        <v>4970</v>
      </c>
      <c r="BA1269" s="170">
        <v>5384</v>
      </c>
      <c r="BB1269" s="170">
        <v>5525</v>
      </c>
      <c r="BC1269" s="170">
        <v>5743</v>
      </c>
      <c r="BD1269" s="170">
        <v>5925</v>
      </c>
      <c r="BE1269" s="170">
        <v>6191</v>
      </c>
      <c r="BF1269" s="170">
        <v>4444</v>
      </c>
      <c r="BG1269" s="170">
        <v>4302</v>
      </c>
    </row>
    <row r="1270" spans="1:60" x14ac:dyDescent="0.3">
      <c r="A1270" s="170" t="s">
        <v>286</v>
      </c>
      <c r="B1270" s="170" t="s">
        <v>287</v>
      </c>
      <c r="C1270" s="170" t="s">
        <v>2818</v>
      </c>
      <c r="D1270" s="170" t="s">
        <v>2819</v>
      </c>
      <c r="AI1270" s="170">
        <v>1248977</v>
      </c>
      <c r="AN1270" s="170">
        <v>1186282</v>
      </c>
      <c r="AS1270" s="170">
        <v>1123586</v>
      </c>
      <c r="AX1270" s="170">
        <v>1106982</v>
      </c>
      <c r="BC1270" s="170">
        <v>1090378</v>
      </c>
      <c r="BH1270" s="170">
        <v>1082905</v>
      </c>
    </row>
    <row r="1271" spans="1:60" x14ac:dyDescent="0.3">
      <c r="A1271" s="170" t="s">
        <v>286</v>
      </c>
      <c r="B1271" s="170" t="s">
        <v>287</v>
      </c>
      <c r="C1271" s="170" t="s">
        <v>2820</v>
      </c>
      <c r="D1271" s="170" t="s">
        <v>2821</v>
      </c>
      <c r="AI1271" s="170">
        <v>12.2065976849258</v>
      </c>
      <c r="AN1271" s="170">
        <v>11.6763130834862</v>
      </c>
      <c r="AS1271" s="170">
        <v>11.289989856366301</v>
      </c>
      <c r="AX1271" s="170">
        <v>11.4824820322685</v>
      </c>
      <c r="BC1271" s="170">
        <v>11.487189060570399</v>
      </c>
      <c r="BH1271" s="170">
        <v>11.4040105621143</v>
      </c>
    </row>
    <row r="1272" spans="1:60" x14ac:dyDescent="0.3">
      <c r="A1272" s="170" t="s">
        <v>286</v>
      </c>
      <c r="B1272" s="170" t="s">
        <v>287</v>
      </c>
      <c r="C1272" s="170" t="s">
        <v>2822</v>
      </c>
      <c r="D1272" s="170" t="s">
        <v>2823</v>
      </c>
    </row>
    <row r="1273" spans="1:60" x14ac:dyDescent="0.3">
      <c r="A1273" s="170" t="s">
        <v>286</v>
      </c>
      <c r="B1273" s="170" t="s">
        <v>287</v>
      </c>
      <c r="C1273" s="170" t="s">
        <v>2824</v>
      </c>
      <c r="D1273" s="170" t="s">
        <v>2825</v>
      </c>
    </row>
    <row r="1274" spans="1:60" x14ac:dyDescent="0.3">
      <c r="A1274" s="170" t="s">
        <v>286</v>
      </c>
      <c r="B1274" s="170" t="s">
        <v>287</v>
      </c>
      <c r="C1274" s="170" t="s">
        <v>2826</v>
      </c>
      <c r="D1274" s="170" t="s">
        <v>2827</v>
      </c>
      <c r="AW1274" s="170">
        <v>55.1</v>
      </c>
      <c r="BA1274" s="170">
        <v>94</v>
      </c>
      <c r="BE1274" s="170">
        <v>85.4</v>
      </c>
    </row>
    <row r="1275" spans="1:60" x14ac:dyDescent="0.3">
      <c r="A1275" s="170" t="s">
        <v>286</v>
      </c>
      <c r="B1275" s="170" t="s">
        <v>287</v>
      </c>
      <c r="C1275" s="170" t="s">
        <v>2828</v>
      </c>
      <c r="D1275" s="170" t="s">
        <v>2829</v>
      </c>
    </row>
    <row r="1276" spans="1:60" x14ac:dyDescent="0.3">
      <c r="A1276" s="170" t="s">
        <v>286</v>
      </c>
      <c r="B1276" s="170" t="s">
        <v>287</v>
      </c>
      <c r="C1276" s="170" t="s">
        <v>2830</v>
      </c>
      <c r="D1276" s="170" t="s">
        <v>2831</v>
      </c>
      <c r="E1276" s="170">
        <v>16.727399999999999</v>
      </c>
      <c r="F1276" s="170">
        <v>16.9742</v>
      </c>
      <c r="G1276" s="170">
        <v>17.221</v>
      </c>
      <c r="H1276" s="170">
        <v>17.3916</v>
      </c>
      <c r="I1276" s="170">
        <v>17.562200000000001</v>
      </c>
      <c r="J1276" s="170">
        <v>17.732800000000001</v>
      </c>
      <c r="K1276" s="170">
        <v>17.903400000000001</v>
      </c>
      <c r="L1276" s="170">
        <v>18.074000000000002</v>
      </c>
      <c r="M1276" s="170">
        <v>18.7576</v>
      </c>
      <c r="N1276" s="170">
        <v>19.441199999999998</v>
      </c>
      <c r="O1276" s="170">
        <v>20.1248</v>
      </c>
      <c r="P1276" s="170">
        <v>20.808399999999999</v>
      </c>
      <c r="Q1276" s="170">
        <v>21.492000000000001</v>
      </c>
      <c r="R1276" s="170">
        <v>22.692</v>
      </c>
      <c r="S1276" s="170">
        <v>23.891999999999999</v>
      </c>
      <c r="T1276" s="170">
        <v>25.091999999999999</v>
      </c>
      <c r="U1276" s="170">
        <v>26.292000000000002</v>
      </c>
      <c r="V1276" s="170">
        <v>27.492000000000001</v>
      </c>
      <c r="W1276" s="170">
        <v>29.111999999999998</v>
      </c>
      <c r="X1276" s="170">
        <v>30.731999999999999</v>
      </c>
      <c r="Y1276" s="170">
        <v>32.351999999999997</v>
      </c>
      <c r="Z1276" s="170">
        <v>33.972000000000001</v>
      </c>
      <c r="AA1276" s="170">
        <v>35.591999999999999</v>
      </c>
      <c r="AB1276" s="170">
        <v>36.383800000000001</v>
      </c>
      <c r="AC1276" s="170">
        <v>37.175600000000003</v>
      </c>
      <c r="AD1276" s="170">
        <v>37.967399999999998</v>
      </c>
      <c r="AE1276" s="170">
        <v>38.7592</v>
      </c>
      <c r="AF1276" s="170">
        <v>39.551000000000002</v>
      </c>
      <c r="AG1276" s="170">
        <v>40.488</v>
      </c>
      <c r="AH1276" s="170">
        <v>41.424999999999997</v>
      </c>
      <c r="AI1276" s="170">
        <v>42.362000000000002</v>
      </c>
      <c r="AJ1276" s="170">
        <v>43.298999999999999</v>
      </c>
      <c r="AK1276" s="170">
        <v>44.235999999999997</v>
      </c>
      <c r="AL1276" s="170">
        <v>41.993000000000002</v>
      </c>
      <c r="AM1276" s="170">
        <v>39.75</v>
      </c>
      <c r="AN1276" s="170">
        <v>37.506999999999998</v>
      </c>
      <c r="AO1276" s="170">
        <v>35.264000000000003</v>
      </c>
      <c r="AP1276" s="170">
        <v>33.021000000000001</v>
      </c>
      <c r="AQ1276" s="170">
        <v>31.274999999999999</v>
      </c>
      <c r="AR1276" s="170">
        <v>29.529</v>
      </c>
      <c r="AS1276" s="170">
        <v>27.783000000000001</v>
      </c>
      <c r="AT1276" s="170">
        <v>26.036999999999999</v>
      </c>
      <c r="AU1276" s="170">
        <v>24.291</v>
      </c>
      <c r="AV1276" s="170">
        <v>23.847799999999999</v>
      </c>
      <c r="AW1276" s="170">
        <v>23.404599999999999</v>
      </c>
      <c r="AX1276" s="170">
        <v>22.961400000000001</v>
      </c>
      <c r="AY1276" s="170">
        <v>22.5182</v>
      </c>
      <c r="AZ1276" s="170">
        <v>22.074999999999999</v>
      </c>
      <c r="BA1276" s="170">
        <v>21.9436</v>
      </c>
      <c r="BB1276" s="170">
        <v>21.812200000000001</v>
      </c>
      <c r="BC1276" s="170">
        <v>21.680800000000001</v>
      </c>
      <c r="BD1276" s="170">
        <v>21.549399999999999</v>
      </c>
      <c r="BE1276" s="170">
        <v>21.417999999999999</v>
      </c>
      <c r="BF1276" s="170">
        <v>20.129000000000001</v>
      </c>
      <c r="BG1276" s="170">
        <v>18.84</v>
      </c>
    </row>
    <row r="1277" spans="1:60" x14ac:dyDescent="0.3">
      <c r="A1277" s="170" t="s">
        <v>286</v>
      </c>
      <c r="B1277" s="170" t="s">
        <v>287</v>
      </c>
      <c r="C1277" s="170" t="s">
        <v>2832</v>
      </c>
      <c r="D1277" s="170" t="s">
        <v>2833</v>
      </c>
      <c r="AY1277" s="170">
        <v>80.521262002743484</v>
      </c>
      <c r="BA1277" s="170">
        <v>69</v>
      </c>
      <c r="BC1277" s="170">
        <v>62.173913043478258</v>
      </c>
    </row>
    <row r="1278" spans="1:60" x14ac:dyDescent="0.3">
      <c r="A1278" s="170" t="s">
        <v>286</v>
      </c>
      <c r="B1278" s="170" t="s">
        <v>287</v>
      </c>
      <c r="C1278" s="170" t="s">
        <v>2834</v>
      </c>
      <c r="D1278" s="170" t="s">
        <v>2835</v>
      </c>
      <c r="AY1278" s="170">
        <v>97.889131679996609</v>
      </c>
      <c r="BA1278" s="170">
        <v>95.832528042032621</v>
      </c>
      <c r="BB1278" s="170">
        <v>97.387562085048401</v>
      </c>
      <c r="BC1278" s="170">
        <v>99.705918659279533</v>
      </c>
    </row>
    <row r="1279" spans="1:60" x14ac:dyDescent="0.3">
      <c r="A1279" s="170" t="s">
        <v>286</v>
      </c>
      <c r="B1279" s="170" t="s">
        <v>287</v>
      </c>
      <c r="C1279" s="170" t="s">
        <v>2836</v>
      </c>
      <c r="D1279" s="170" t="s">
        <v>2837</v>
      </c>
      <c r="E1279" s="170">
        <v>104.508</v>
      </c>
      <c r="F1279" s="170">
        <v>104.837</v>
      </c>
      <c r="G1279" s="170">
        <v>109.131</v>
      </c>
      <c r="H1279" s="170">
        <v>104.983</v>
      </c>
      <c r="I1279" s="170">
        <v>97.257000000000005</v>
      </c>
      <c r="J1279" s="170">
        <v>99.013000000000005</v>
      </c>
      <c r="K1279" s="170">
        <v>96.91</v>
      </c>
      <c r="L1279" s="170">
        <v>100.426</v>
      </c>
      <c r="M1279" s="170">
        <v>96.185000000000002</v>
      </c>
      <c r="N1279" s="170">
        <v>98.177000000000007</v>
      </c>
      <c r="O1279" s="170">
        <v>101.53400000000001</v>
      </c>
      <c r="P1279" s="170">
        <v>98.001999999999995</v>
      </c>
      <c r="Q1279" s="170">
        <v>100.316</v>
      </c>
      <c r="R1279" s="170">
        <v>99.88</v>
      </c>
      <c r="S1279" s="170">
        <v>98.305000000000007</v>
      </c>
      <c r="T1279" s="170">
        <v>102.083</v>
      </c>
      <c r="U1279" s="170">
        <v>103.14400000000001</v>
      </c>
      <c r="V1279" s="170">
        <v>103.425</v>
      </c>
      <c r="W1279" s="170">
        <v>106.934</v>
      </c>
      <c r="X1279" s="170">
        <v>106.096</v>
      </c>
      <c r="Y1279" s="170">
        <v>109.571</v>
      </c>
      <c r="Z1279" s="170">
        <v>107.35299999999999</v>
      </c>
      <c r="AA1279" s="170">
        <v>107.542</v>
      </c>
      <c r="AB1279" s="170">
        <v>108.22199999999999</v>
      </c>
      <c r="AC1279" s="170">
        <v>112.70699999999999</v>
      </c>
      <c r="AD1279" s="170">
        <v>109.449</v>
      </c>
      <c r="AE1279" s="170">
        <v>98</v>
      </c>
      <c r="AF1279" s="170">
        <v>99.587000000000003</v>
      </c>
      <c r="AG1279" s="170">
        <v>98.93</v>
      </c>
      <c r="AH1279" s="170">
        <v>101.869</v>
      </c>
      <c r="AI1279" s="170">
        <v>107.20399999999999</v>
      </c>
      <c r="AJ1279" s="170">
        <v>110.009</v>
      </c>
      <c r="AK1279" s="170">
        <v>115.429</v>
      </c>
      <c r="AL1279" s="170">
        <v>125.084</v>
      </c>
      <c r="AM1279" s="170">
        <v>125.791</v>
      </c>
      <c r="AN1279" s="170">
        <v>131.102</v>
      </c>
      <c r="AO1279" s="170">
        <v>128.35499999999999</v>
      </c>
      <c r="AP1279" s="170">
        <v>130.66300000000001</v>
      </c>
      <c r="AQ1279" s="170">
        <v>130.86699999999999</v>
      </c>
      <c r="AR1279" s="170">
        <v>134.82900000000001</v>
      </c>
      <c r="AS1279" s="170">
        <v>125.352</v>
      </c>
      <c r="AT1279" s="170">
        <v>130.34100000000001</v>
      </c>
      <c r="AU1279" s="170">
        <v>137.386</v>
      </c>
      <c r="AV1279" s="170">
        <v>130.91800000000001</v>
      </c>
      <c r="AW1279" s="170">
        <v>128.98099999999999</v>
      </c>
      <c r="AX1279" s="170">
        <v>127.98399999999999</v>
      </c>
      <c r="AY1279" s="170">
        <v>122.49299999999999</v>
      </c>
      <c r="AZ1279" s="170">
        <v>115.61799999999999</v>
      </c>
      <c r="BA1279" s="170">
        <v>111.71599999999999</v>
      </c>
      <c r="BB1279" s="170">
        <v>113.303</v>
      </c>
      <c r="BC1279" s="170">
        <v>112.172</v>
      </c>
      <c r="BD1279" s="170">
        <v>114.428</v>
      </c>
      <c r="BE1279" s="170">
        <v>97.576999999999998</v>
      </c>
      <c r="BF1279" s="170">
        <v>95.302999999999997</v>
      </c>
      <c r="BG1279" s="170">
        <v>90.016000000000005</v>
      </c>
    </row>
    <row r="1280" spans="1:60" x14ac:dyDescent="0.3">
      <c r="A1280" s="170" t="s">
        <v>286</v>
      </c>
      <c r="B1280" s="170" t="s">
        <v>287</v>
      </c>
      <c r="C1280" s="170" t="s">
        <v>2838</v>
      </c>
      <c r="D1280" s="170" t="s">
        <v>2839</v>
      </c>
      <c r="E1280" s="170">
        <v>204.648</v>
      </c>
      <c r="F1280" s="170">
        <v>198.55</v>
      </c>
      <c r="G1280" s="170">
        <v>203.929</v>
      </c>
      <c r="H1280" s="170">
        <v>199.643</v>
      </c>
      <c r="I1280" s="170">
        <v>193.61699999999999</v>
      </c>
      <c r="J1280" s="170">
        <v>198.208</v>
      </c>
      <c r="K1280" s="170">
        <v>198.791</v>
      </c>
      <c r="L1280" s="170">
        <v>202.67599999999999</v>
      </c>
      <c r="M1280" s="170">
        <v>208.434</v>
      </c>
      <c r="N1280" s="170">
        <v>216.68199999999999</v>
      </c>
      <c r="O1280" s="170">
        <v>226.43799999999999</v>
      </c>
      <c r="P1280" s="170">
        <v>226.10599999999999</v>
      </c>
      <c r="Q1280" s="170">
        <v>230.376</v>
      </c>
      <c r="R1280" s="170">
        <v>230.29900000000001</v>
      </c>
      <c r="S1280" s="170">
        <v>232.66900000000001</v>
      </c>
      <c r="T1280" s="170">
        <v>248.697</v>
      </c>
      <c r="U1280" s="170">
        <v>254.90100000000001</v>
      </c>
      <c r="V1280" s="170">
        <v>260.78300000000002</v>
      </c>
      <c r="W1280" s="170">
        <v>265.54599999999999</v>
      </c>
      <c r="X1280" s="170">
        <v>276.73899999999998</v>
      </c>
      <c r="Y1280" s="170">
        <v>277.666</v>
      </c>
      <c r="Z1280" s="170">
        <v>279.245</v>
      </c>
      <c r="AA1280" s="170">
        <v>279.05200000000002</v>
      </c>
      <c r="AB1280" s="170">
        <v>282.476</v>
      </c>
      <c r="AC1280" s="170">
        <v>298.33499999999998</v>
      </c>
      <c r="AD1280" s="170">
        <v>275.59199999999998</v>
      </c>
      <c r="AE1280" s="170">
        <v>241.941</v>
      </c>
      <c r="AF1280" s="170">
        <v>246.37299999999999</v>
      </c>
      <c r="AG1280" s="170">
        <v>250.12299999999999</v>
      </c>
      <c r="AH1280" s="170">
        <v>273.42500000000001</v>
      </c>
      <c r="AI1280" s="170">
        <v>281.96899999999999</v>
      </c>
      <c r="AJ1280" s="170">
        <v>294.25599999999997</v>
      </c>
      <c r="AK1280" s="170">
        <v>310.87599999999998</v>
      </c>
      <c r="AL1280" s="170">
        <v>343.279</v>
      </c>
      <c r="AM1280" s="170">
        <v>348.423</v>
      </c>
      <c r="AN1280" s="170">
        <v>363.76499999999999</v>
      </c>
      <c r="AO1280" s="170">
        <v>358.58</v>
      </c>
      <c r="AP1280" s="170">
        <v>360.66300000000001</v>
      </c>
      <c r="AQ1280" s="170">
        <v>370.63499999999999</v>
      </c>
      <c r="AR1280" s="170">
        <v>375.94499999999999</v>
      </c>
      <c r="AS1280" s="170">
        <v>354.113</v>
      </c>
      <c r="AT1280" s="170">
        <v>369.589</v>
      </c>
      <c r="AU1280" s="170">
        <v>383.46</v>
      </c>
      <c r="AV1280" s="170">
        <v>372.83100000000002</v>
      </c>
      <c r="AW1280" s="170">
        <v>362.67200000000003</v>
      </c>
      <c r="AX1280" s="170">
        <v>369.25799999999998</v>
      </c>
      <c r="AY1280" s="170">
        <v>355.89800000000002</v>
      </c>
      <c r="AZ1280" s="170">
        <v>332.976</v>
      </c>
      <c r="BA1280" s="170">
        <v>334.161</v>
      </c>
      <c r="BB1280" s="170">
        <v>330.07600000000002</v>
      </c>
      <c r="BC1280" s="170">
        <v>334.25099999999998</v>
      </c>
      <c r="BD1280" s="170">
        <v>336.49299999999999</v>
      </c>
      <c r="BE1280" s="170">
        <v>287.34800000000001</v>
      </c>
      <c r="BF1280" s="170">
        <v>273.77199999999999</v>
      </c>
      <c r="BG1280" s="170">
        <v>261.32</v>
      </c>
    </row>
    <row r="1281" spans="1:60" x14ac:dyDescent="0.3">
      <c r="A1281" s="170" t="s">
        <v>286</v>
      </c>
      <c r="B1281" s="170" t="s">
        <v>287</v>
      </c>
      <c r="C1281" s="170" t="s">
        <v>2840</v>
      </c>
      <c r="D1281" s="170" t="s">
        <v>2841</v>
      </c>
      <c r="E1281" s="170">
        <v>23.925999999999998</v>
      </c>
      <c r="F1281" s="170">
        <v>23.376999999999999</v>
      </c>
      <c r="G1281" s="170">
        <v>22.664999999999999</v>
      </c>
      <c r="H1281" s="170">
        <v>21.815000000000001</v>
      </c>
      <c r="I1281" s="170">
        <v>20.869</v>
      </c>
      <c r="J1281" s="170">
        <v>19.887</v>
      </c>
      <c r="K1281" s="170">
        <v>18.931999999999999</v>
      </c>
      <c r="L1281" s="170">
        <v>18.056000000000001</v>
      </c>
      <c r="M1281" s="170">
        <v>17.300999999999998</v>
      </c>
      <c r="N1281" s="170">
        <v>16.696000000000002</v>
      </c>
      <c r="O1281" s="170">
        <v>16.25</v>
      </c>
      <c r="P1281" s="170">
        <v>15.95</v>
      </c>
      <c r="Q1281" s="170">
        <v>15.756</v>
      </c>
      <c r="R1281" s="170">
        <v>15.63</v>
      </c>
      <c r="S1281" s="170">
        <v>15.558</v>
      </c>
      <c r="T1281" s="170">
        <v>15.54</v>
      </c>
      <c r="U1281" s="170">
        <v>15.583</v>
      </c>
      <c r="V1281" s="170">
        <v>15.689</v>
      </c>
      <c r="W1281" s="170">
        <v>15.849</v>
      </c>
      <c r="X1281" s="170">
        <v>16.041</v>
      </c>
      <c r="Y1281" s="170">
        <v>16.242000000000001</v>
      </c>
      <c r="Z1281" s="170">
        <v>16.3</v>
      </c>
      <c r="AA1281" s="170">
        <v>16.3</v>
      </c>
      <c r="AB1281" s="170">
        <v>17.600000000000001</v>
      </c>
      <c r="AC1281" s="170">
        <v>17</v>
      </c>
      <c r="AD1281" s="170">
        <v>17.05</v>
      </c>
      <c r="AE1281" s="170">
        <v>17.100000000000001</v>
      </c>
      <c r="AF1281" s="170">
        <v>16.100000000000001</v>
      </c>
      <c r="AG1281" s="170">
        <v>16.100000000000001</v>
      </c>
      <c r="AH1281" s="170">
        <v>15</v>
      </c>
      <c r="AI1281" s="170">
        <v>13.9</v>
      </c>
      <c r="AJ1281" s="170">
        <v>12.9</v>
      </c>
      <c r="AK1281" s="170">
        <v>12.4</v>
      </c>
      <c r="AL1281" s="170">
        <v>11.3</v>
      </c>
      <c r="AM1281" s="170">
        <v>10.7</v>
      </c>
      <c r="AN1281" s="170">
        <v>9.9</v>
      </c>
      <c r="AO1281" s="170">
        <v>9.3000000000000007</v>
      </c>
      <c r="AP1281" s="170">
        <v>8.8000000000000007</v>
      </c>
      <c r="AQ1281" s="170">
        <v>9.1</v>
      </c>
      <c r="AR1281" s="170">
        <v>9.1</v>
      </c>
      <c r="AS1281" s="170">
        <v>9.4</v>
      </c>
      <c r="AT1281" s="170">
        <v>9.1999999999999993</v>
      </c>
      <c r="AU1281" s="170">
        <v>9</v>
      </c>
      <c r="AV1281" s="170">
        <v>9</v>
      </c>
      <c r="AW1281" s="170">
        <v>9.1</v>
      </c>
      <c r="AX1281" s="170">
        <v>9.4</v>
      </c>
      <c r="AY1281" s="170">
        <v>10.1</v>
      </c>
      <c r="AZ1281" s="170">
        <v>10.8</v>
      </c>
      <c r="BA1281" s="170">
        <v>11.3</v>
      </c>
      <c r="BB1281" s="170">
        <v>11.5</v>
      </c>
      <c r="BC1281" s="170">
        <v>11.4</v>
      </c>
      <c r="BD1281" s="170">
        <v>11.5</v>
      </c>
      <c r="BE1281" s="170">
        <v>12.2</v>
      </c>
      <c r="BF1281" s="170">
        <v>12.5</v>
      </c>
      <c r="BG1281" s="170">
        <v>12.5</v>
      </c>
      <c r="BH1281" s="170">
        <v>11.801</v>
      </c>
    </row>
    <row r="1282" spans="1:60" x14ac:dyDescent="0.3">
      <c r="A1282" s="170" t="s">
        <v>286</v>
      </c>
      <c r="B1282" s="170" t="s">
        <v>287</v>
      </c>
      <c r="C1282" s="170" t="s">
        <v>2842</v>
      </c>
      <c r="D1282" s="170" t="s">
        <v>2843</v>
      </c>
      <c r="E1282" s="170">
        <v>9.9459999999999997</v>
      </c>
      <c r="F1282" s="170">
        <v>9.718</v>
      </c>
      <c r="G1282" s="170">
        <v>9.5210000000000008</v>
      </c>
      <c r="H1282" s="170">
        <v>9.3510000000000009</v>
      </c>
      <c r="I1282" s="170">
        <v>9.2070000000000007</v>
      </c>
      <c r="J1282" s="170">
        <v>9.0909999999999993</v>
      </c>
      <c r="K1282" s="170">
        <v>9.0039999999999996</v>
      </c>
      <c r="L1282" s="170">
        <v>8.9489999999999998</v>
      </c>
      <c r="M1282" s="170">
        <v>8.9260000000000002</v>
      </c>
      <c r="N1282" s="170">
        <v>8.9329999999999998</v>
      </c>
      <c r="O1282" s="170">
        <v>8.9670000000000005</v>
      </c>
      <c r="P1282" s="170">
        <v>9.0250000000000004</v>
      </c>
      <c r="Q1282" s="170">
        <v>9.1029999999999998</v>
      </c>
      <c r="R1282" s="170">
        <v>9.1959999999999997</v>
      </c>
      <c r="S1282" s="170">
        <v>9.3030000000000008</v>
      </c>
      <c r="T1282" s="170">
        <v>9.4250000000000007</v>
      </c>
      <c r="U1282" s="170">
        <v>8.8000000000000007</v>
      </c>
      <c r="V1282" s="170">
        <v>8.9</v>
      </c>
      <c r="W1282" s="170">
        <v>9.1</v>
      </c>
      <c r="X1282" s="170">
        <v>9.5</v>
      </c>
      <c r="Y1282" s="170">
        <v>9.9</v>
      </c>
      <c r="Z1282" s="170">
        <v>9.6</v>
      </c>
      <c r="AA1282" s="170">
        <v>9.6</v>
      </c>
      <c r="AB1282" s="170">
        <v>9.9</v>
      </c>
      <c r="AC1282" s="170">
        <v>10.5</v>
      </c>
      <c r="AD1282" s="170">
        <v>10.1</v>
      </c>
      <c r="AE1282" s="170">
        <v>9.6999999999999993</v>
      </c>
      <c r="AF1282" s="170">
        <v>9.9</v>
      </c>
      <c r="AG1282" s="170">
        <v>10.1</v>
      </c>
      <c r="AH1282" s="170">
        <v>10.1</v>
      </c>
      <c r="AI1282" s="170">
        <v>10.7</v>
      </c>
      <c r="AJ1282" s="170">
        <v>11.2</v>
      </c>
      <c r="AK1282" s="170">
        <v>11.3</v>
      </c>
      <c r="AL1282" s="170">
        <v>12.4</v>
      </c>
      <c r="AM1282" s="170">
        <v>12.6</v>
      </c>
      <c r="AN1282" s="170">
        <v>13.1</v>
      </c>
      <c r="AO1282" s="170">
        <v>13</v>
      </c>
      <c r="AP1282" s="170">
        <v>13.4</v>
      </c>
      <c r="AQ1282" s="170">
        <v>13.6</v>
      </c>
      <c r="AR1282" s="170">
        <v>14.1</v>
      </c>
      <c r="AS1282" s="170">
        <v>13.5</v>
      </c>
      <c r="AT1282" s="170">
        <v>14.1</v>
      </c>
      <c r="AU1282" s="170">
        <v>14.9</v>
      </c>
      <c r="AV1282" s="170">
        <v>14.6</v>
      </c>
      <c r="AW1282" s="170">
        <v>14.4</v>
      </c>
      <c r="AX1282" s="170">
        <v>14.7</v>
      </c>
      <c r="AY1282" s="170">
        <v>14.4</v>
      </c>
      <c r="AZ1282" s="170">
        <v>13.9</v>
      </c>
      <c r="BA1282" s="170">
        <v>14.1</v>
      </c>
      <c r="BB1282" s="170">
        <v>14.2</v>
      </c>
      <c r="BC1282" s="170">
        <v>14.4</v>
      </c>
      <c r="BD1282" s="170">
        <v>14.3</v>
      </c>
      <c r="BE1282" s="170">
        <v>13.4</v>
      </c>
      <c r="BF1282" s="170">
        <v>13.2</v>
      </c>
      <c r="BG1282" s="170">
        <v>12.8</v>
      </c>
      <c r="BH1282" s="170">
        <v>14.308</v>
      </c>
    </row>
    <row r="1283" spans="1:60" x14ac:dyDescent="0.3">
      <c r="A1283" s="170" t="s">
        <v>286</v>
      </c>
      <c r="B1283" s="170" t="s">
        <v>287</v>
      </c>
      <c r="C1283" s="170" t="s">
        <v>2844</v>
      </c>
      <c r="D1283" s="170" t="s">
        <v>2845</v>
      </c>
      <c r="AN1283" s="170">
        <v>42.1</v>
      </c>
      <c r="AX1283" s="170">
        <v>56</v>
      </c>
      <c r="BE1283" s="170">
        <v>51.2</v>
      </c>
    </row>
    <row r="1284" spans="1:60" x14ac:dyDescent="0.3">
      <c r="A1284" s="170" t="s">
        <v>286</v>
      </c>
      <c r="B1284" s="170" t="s">
        <v>287</v>
      </c>
      <c r="C1284" s="170" t="s">
        <v>2846</v>
      </c>
      <c r="D1284" s="170" t="s">
        <v>2847</v>
      </c>
      <c r="AN1284" s="170">
        <v>50.4</v>
      </c>
      <c r="AX1284" s="170">
        <v>72.599999999999994</v>
      </c>
      <c r="BE1284" s="170">
        <v>63.1</v>
      </c>
    </row>
    <row r="1285" spans="1:60" x14ac:dyDescent="0.3">
      <c r="A1285" s="170" t="s">
        <v>286</v>
      </c>
      <c r="B1285" s="170" t="s">
        <v>287</v>
      </c>
      <c r="C1285" s="170" t="s">
        <v>2848</v>
      </c>
      <c r="D1285" s="170" t="s">
        <v>2849</v>
      </c>
      <c r="AI1285" s="170">
        <v>11.4</v>
      </c>
      <c r="AS1285" s="170">
        <v>9.6999999999999993</v>
      </c>
      <c r="BC1285" s="170">
        <v>4.0999999999999996</v>
      </c>
      <c r="BH1285" s="170">
        <v>2.9</v>
      </c>
    </row>
    <row r="1286" spans="1:60" x14ac:dyDescent="0.3">
      <c r="A1286" s="170" t="s">
        <v>286</v>
      </c>
      <c r="B1286" s="170" t="s">
        <v>287</v>
      </c>
      <c r="C1286" s="170" t="s">
        <v>2850</v>
      </c>
      <c r="D1286" s="170" t="s">
        <v>2851</v>
      </c>
      <c r="Y1286" s="170">
        <v>19.399999999999999</v>
      </c>
      <c r="Z1286" s="170">
        <v>18.5</v>
      </c>
      <c r="AA1286" s="170">
        <v>17.7</v>
      </c>
      <c r="AB1286" s="170">
        <v>17</v>
      </c>
      <c r="AC1286" s="170">
        <v>16.5</v>
      </c>
      <c r="AD1286" s="170">
        <v>16</v>
      </c>
      <c r="AE1286" s="170">
        <v>15.4</v>
      </c>
      <c r="AF1286" s="170">
        <v>14.8</v>
      </c>
      <c r="AG1286" s="170">
        <v>14.2</v>
      </c>
      <c r="AH1286" s="170">
        <v>13.8</v>
      </c>
      <c r="AI1286" s="170">
        <v>13.5</v>
      </c>
      <c r="AJ1286" s="170">
        <v>13.5</v>
      </c>
      <c r="AK1286" s="170">
        <v>13.6</v>
      </c>
      <c r="AL1286" s="170">
        <v>13.8</v>
      </c>
      <c r="AM1286" s="170">
        <v>14.1</v>
      </c>
      <c r="AN1286" s="170">
        <v>14.4</v>
      </c>
      <c r="AO1286" s="170">
        <v>14.4</v>
      </c>
      <c r="AP1286" s="170">
        <v>14.2</v>
      </c>
      <c r="AQ1286" s="170">
        <v>13.6</v>
      </c>
      <c r="AR1286" s="170">
        <v>12.6</v>
      </c>
      <c r="AS1286" s="170">
        <v>11.4</v>
      </c>
      <c r="AT1286" s="170">
        <v>10.3</v>
      </c>
      <c r="AU1286" s="170">
        <v>9.3000000000000007</v>
      </c>
      <c r="AV1286" s="170">
        <v>8.6</v>
      </c>
      <c r="AW1286" s="170">
        <v>7.9</v>
      </c>
      <c r="AX1286" s="170">
        <v>7.4</v>
      </c>
      <c r="AY1286" s="170">
        <v>6.8</v>
      </c>
      <c r="AZ1286" s="170">
        <v>6.2</v>
      </c>
      <c r="BA1286" s="170">
        <v>5.6</v>
      </c>
      <c r="BB1286" s="170">
        <v>5.0999999999999996</v>
      </c>
      <c r="BC1286" s="170">
        <v>4.7</v>
      </c>
      <c r="BD1286" s="170">
        <v>4.3</v>
      </c>
      <c r="BE1286" s="170">
        <v>4</v>
      </c>
      <c r="BF1286" s="170">
        <v>3.8</v>
      </c>
      <c r="BG1286" s="170">
        <v>3.5</v>
      </c>
      <c r="BH1286" s="170">
        <v>3.4</v>
      </c>
    </row>
    <row r="1287" spans="1:60" x14ac:dyDescent="0.3">
      <c r="A1287" s="170" t="s">
        <v>286</v>
      </c>
      <c r="B1287" s="170" t="s">
        <v>287</v>
      </c>
      <c r="C1287" s="170" t="s">
        <v>2852</v>
      </c>
      <c r="D1287" s="170" t="s">
        <v>2853</v>
      </c>
      <c r="AI1287" s="170">
        <v>15.5</v>
      </c>
      <c r="AS1287" s="170">
        <v>13.1</v>
      </c>
      <c r="BC1287" s="170">
        <v>5.3</v>
      </c>
      <c r="BH1287" s="170">
        <v>3.8</v>
      </c>
    </row>
    <row r="1288" spans="1:60" x14ac:dyDescent="0.3">
      <c r="A1288" s="170" t="s">
        <v>286</v>
      </c>
      <c r="B1288" s="170" t="s">
        <v>287</v>
      </c>
      <c r="C1288" s="170" t="s">
        <v>2854</v>
      </c>
      <c r="D1288" s="170" t="s">
        <v>2855</v>
      </c>
      <c r="E1288" s="170">
        <v>70.518000000000001</v>
      </c>
      <c r="F1288" s="170">
        <v>71.040999999999997</v>
      </c>
      <c r="G1288" s="170">
        <v>71.498999999999995</v>
      </c>
      <c r="H1288" s="170">
        <v>71.908000000000001</v>
      </c>
      <c r="I1288" s="170">
        <v>72.275000000000006</v>
      </c>
      <c r="J1288" s="170">
        <v>72.606999999999999</v>
      </c>
      <c r="K1288" s="170">
        <v>72.900999999999996</v>
      </c>
      <c r="L1288" s="170">
        <v>73.150999999999996</v>
      </c>
      <c r="M1288" s="170">
        <v>73.358000000000004</v>
      </c>
      <c r="N1288" s="170">
        <v>73.525000000000006</v>
      </c>
      <c r="O1288" s="170">
        <v>73.66</v>
      </c>
      <c r="P1288" s="170">
        <v>73.768000000000001</v>
      </c>
      <c r="Q1288" s="170">
        <v>73.855000000000004</v>
      </c>
      <c r="R1288" s="170">
        <v>73.927999999999997</v>
      </c>
      <c r="S1288" s="170">
        <v>73.992000000000004</v>
      </c>
      <c r="T1288" s="170">
        <v>74.048000000000002</v>
      </c>
      <c r="U1288" s="170">
        <v>74.093999999999994</v>
      </c>
      <c r="V1288" s="170">
        <v>74.129000000000005</v>
      </c>
      <c r="W1288" s="170">
        <v>74.156000000000006</v>
      </c>
      <c r="X1288" s="170">
        <v>74.183000000000007</v>
      </c>
      <c r="Y1288" s="170">
        <v>74.231999999999999</v>
      </c>
      <c r="Z1288" s="170">
        <v>74.326999999999998</v>
      </c>
      <c r="AA1288" s="170">
        <v>74.477000000000004</v>
      </c>
      <c r="AB1288" s="170">
        <v>74.677999999999997</v>
      </c>
      <c r="AC1288" s="170">
        <v>74.915999999999997</v>
      </c>
      <c r="AD1288" s="170">
        <v>75.5</v>
      </c>
      <c r="AE1288" s="170">
        <v>75.98</v>
      </c>
      <c r="AF1288" s="170">
        <v>75.599999999999994</v>
      </c>
      <c r="AG1288" s="170">
        <v>75.900000000000006</v>
      </c>
      <c r="AH1288" s="170">
        <v>76.3</v>
      </c>
      <c r="AI1288" s="170">
        <v>75.599999999999994</v>
      </c>
      <c r="AJ1288" s="170">
        <v>75.5</v>
      </c>
      <c r="AK1288" s="170">
        <v>75.400000000000006</v>
      </c>
      <c r="AL1288" s="170">
        <v>74.400000000000006</v>
      </c>
      <c r="AM1288" s="170">
        <v>74.3</v>
      </c>
      <c r="AN1288" s="170">
        <v>74.3</v>
      </c>
      <c r="AO1288" s="170">
        <v>74.400000000000006</v>
      </c>
      <c r="AP1288" s="170">
        <v>74.3</v>
      </c>
      <c r="AQ1288" s="170">
        <v>74.400000000000006</v>
      </c>
      <c r="AR1288" s="170">
        <v>73.900000000000006</v>
      </c>
      <c r="AS1288" s="170">
        <v>74.7</v>
      </c>
      <c r="AT1288" s="170">
        <v>74.5</v>
      </c>
      <c r="AU1288" s="170">
        <v>74.099999999999994</v>
      </c>
      <c r="AV1288" s="170">
        <v>74.7</v>
      </c>
      <c r="AW1288" s="170">
        <v>75</v>
      </c>
      <c r="AX1288" s="170">
        <v>75.099999999999994</v>
      </c>
      <c r="AY1288" s="170">
        <v>75.5</v>
      </c>
      <c r="AZ1288" s="170">
        <v>76.150000000000006</v>
      </c>
      <c r="BA1288" s="170">
        <v>76.5</v>
      </c>
      <c r="BB1288" s="170">
        <v>76.400000000000006</v>
      </c>
      <c r="BC1288" s="170">
        <v>76.5</v>
      </c>
      <c r="BD1288" s="170">
        <v>76.7</v>
      </c>
      <c r="BE1288" s="170">
        <v>77.599999999999994</v>
      </c>
      <c r="BF1288" s="170">
        <v>77.900000000000006</v>
      </c>
      <c r="BG1288" s="170">
        <v>78.2</v>
      </c>
      <c r="BH1288" s="170">
        <v>77.308999999999997</v>
      </c>
    </row>
    <row r="1289" spans="1:60" x14ac:dyDescent="0.3">
      <c r="A1289" s="170" t="s">
        <v>286</v>
      </c>
      <c r="B1289" s="170" t="s">
        <v>287</v>
      </c>
      <c r="C1289" s="170" t="s">
        <v>2856</v>
      </c>
      <c r="D1289" s="170" t="s">
        <v>2857</v>
      </c>
      <c r="E1289" s="170">
        <v>67.708097560975617</v>
      </c>
      <c r="F1289" s="170">
        <v>68.21265853658538</v>
      </c>
      <c r="G1289" s="170">
        <v>68.635829268292696</v>
      </c>
      <c r="H1289" s="170">
        <v>68.992073170731715</v>
      </c>
      <c r="I1289" s="170">
        <v>69.289926829268296</v>
      </c>
      <c r="J1289" s="170">
        <v>69.537414634146359</v>
      </c>
      <c r="K1289" s="170">
        <v>69.734609756097555</v>
      </c>
      <c r="L1289" s="170">
        <v>69.881658536585377</v>
      </c>
      <c r="M1289" s="170">
        <v>69.982634146341482</v>
      </c>
      <c r="N1289" s="170">
        <v>70.045146341463436</v>
      </c>
      <c r="O1289" s="170">
        <v>70.079243902439018</v>
      </c>
      <c r="P1289" s="170">
        <v>70.093000000000004</v>
      </c>
      <c r="Q1289" s="170">
        <v>70.092414634146365</v>
      </c>
      <c r="R1289" s="170">
        <v>70.08243902439024</v>
      </c>
      <c r="S1289" s="170">
        <v>70.068073170731722</v>
      </c>
      <c r="T1289" s="170">
        <v>70.048268292682934</v>
      </c>
      <c r="U1289" s="170">
        <v>70.015902439024401</v>
      </c>
      <c r="V1289" s="170">
        <v>69.967414634146351</v>
      </c>
      <c r="W1289" s="170">
        <v>69.90631707317074</v>
      </c>
      <c r="X1289" s="170">
        <v>69.841634146341477</v>
      </c>
      <c r="Y1289" s="170">
        <v>69.802024390243915</v>
      </c>
      <c r="Z1289" s="170">
        <v>69.819170731707317</v>
      </c>
      <c r="AA1289" s="170">
        <v>69.908219512195117</v>
      </c>
      <c r="AB1289" s="170">
        <v>70.06465853658537</v>
      </c>
      <c r="AC1289" s="170">
        <v>70.27192682926831</v>
      </c>
      <c r="AD1289" s="170">
        <v>70.992682926829289</v>
      </c>
      <c r="AE1289" s="170">
        <v>71.549512195121963</v>
      </c>
      <c r="AF1289" s="170">
        <v>70.990243902439019</v>
      </c>
      <c r="AG1289" s="170">
        <v>71.341463414634148</v>
      </c>
      <c r="AH1289" s="170">
        <v>71.587804878048786</v>
      </c>
      <c r="AI1289" s="170">
        <v>70.836585365853651</v>
      </c>
      <c r="AJ1289" s="170">
        <v>70.378048780487816</v>
      </c>
      <c r="AK1289" s="170">
        <v>70.021951219512204</v>
      </c>
      <c r="AL1289" s="170">
        <v>68.970731707317071</v>
      </c>
      <c r="AM1289" s="170">
        <v>68.768292682926827</v>
      </c>
      <c r="AN1289" s="170">
        <v>68.460975609756105</v>
      </c>
      <c r="AO1289" s="170">
        <v>68.612195121951245</v>
      </c>
      <c r="AP1289" s="170">
        <v>68.460975609756105</v>
      </c>
      <c r="AQ1289" s="170">
        <v>68.407317073170745</v>
      </c>
      <c r="AR1289" s="170">
        <v>67.907317073170745</v>
      </c>
      <c r="AS1289" s="170">
        <v>68.912195121951228</v>
      </c>
      <c r="AT1289" s="170">
        <v>68.507317073170739</v>
      </c>
      <c r="AU1289" s="170">
        <v>68.056097560975616</v>
      </c>
      <c r="AV1289" s="170">
        <v>68.553658536585388</v>
      </c>
      <c r="AW1289" s="170">
        <v>68.956097560975621</v>
      </c>
      <c r="AX1289" s="170">
        <v>68.851219512195115</v>
      </c>
      <c r="AY1289" s="170">
        <v>69.404878048780489</v>
      </c>
      <c r="AZ1289" s="170">
        <v>70.203414634146355</v>
      </c>
      <c r="BA1289" s="170">
        <v>70.456097560975621</v>
      </c>
      <c r="BB1289" s="170">
        <v>70.407317073170745</v>
      </c>
      <c r="BC1289" s="170">
        <v>70.404878048780489</v>
      </c>
      <c r="BD1289" s="170">
        <v>70.553658536585374</v>
      </c>
      <c r="BE1289" s="170">
        <v>71.965853658536574</v>
      </c>
      <c r="BF1289" s="170">
        <v>72.470731707317071</v>
      </c>
      <c r="BG1289" s="170">
        <v>72.975609756097583</v>
      </c>
      <c r="BH1289" s="170">
        <v>71.355243902439042</v>
      </c>
    </row>
    <row r="1290" spans="1:60" x14ac:dyDescent="0.3">
      <c r="A1290" s="170" t="s">
        <v>286</v>
      </c>
      <c r="B1290" s="170" t="s">
        <v>287</v>
      </c>
      <c r="C1290" s="170" t="s">
        <v>2858</v>
      </c>
      <c r="D1290" s="170" t="s">
        <v>2859</v>
      </c>
      <c r="E1290" s="170">
        <v>65.031999999999996</v>
      </c>
      <c r="F1290" s="170">
        <v>65.519000000000005</v>
      </c>
      <c r="G1290" s="170">
        <v>65.909000000000006</v>
      </c>
      <c r="H1290" s="170">
        <v>66.215000000000003</v>
      </c>
      <c r="I1290" s="170">
        <v>66.447000000000003</v>
      </c>
      <c r="J1290" s="170">
        <v>66.614000000000004</v>
      </c>
      <c r="K1290" s="170">
        <v>66.718999999999994</v>
      </c>
      <c r="L1290" s="170">
        <v>66.768000000000001</v>
      </c>
      <c r="M1290" s="170">
        <v>66.768000000000001</v>
      </c>
      <c r="N1290" s="170">
        <v>66.730999999999995</v>
      </c>
      <c r="O1290" s="170">
        <v>66.668999999999997</v>
      </c>
      <c r="P1290" s="170">
        <v>66.593000000000004</v>
      </c>
      <c r="Q1290" s="170">
        <v>66.509</v>
      </c>
      <c r="R1290" s="170">
        <v>66.42</v>
      </c>
      <c r="S1290" s="170">
        <v>66.331000000000003</v>
      </c>
      <c r="T1290" s="170">
        <v>66.239000000000004</v>
      </c>
      <c r="U1290" s="170">
        <v>66.132000000000005</v>
      </c>
      <c r="V1290" s="170">
        <v>66.004000000000005</v>
      </c>
      <c r="W1290" s="170">
        <v>65.858999999999995</v>
      </c>
      <c r="X1290" s="170">
        <v>65.706999999999994</v>
      </c>
      <c r="Y1290" s="170">
        <v>65.582999999999998</v>
      </c>
      <c r="Z1290" s="170">
        <v>65.525999999999996</v>
      </c>
      <c r="AA1290" s="170">
        <v>65.557000000000002</v>
      </c>
      <c r="AB1290" s="170">
        <v>65.671000000000006</v>
      </c>
      <c r="AC1290" s="170">
        <v>65.849000000000004</v>
      </c>
      <c r="AD1290" s="170">
        <v>66.7</v>
      </c>
      <c r="AE1290" s="170">
        <v>67.33</v>
      </c>
      <c r="AF1290" s="170">
        <v>66.599999999999994</v>
      </c>
      <c r="AG1290" s="170">
        <v>67</v>
      </c>
      <c r="AH1290" s="170">
        <v>67.099999999999994</v>
      </c>
      <c r="AI1290" s="170">
        <v>66.3</v>
      </c>
      <c r="AJ1290" s="170">
        <v>65.5</v>
      </c>
      <c r="AK1290" s="170">
        <v>64.900000000000006</v>
      </c>
      <c r="AL1290" s="170">
        <v>63.8</v>
      </c>
      <c r="AM1290" s="170">
        <v>63.5</v>
      </c>
      <c r="AN1290" s="170">
        <v>62.9</v>
      </c>
      <c r="AO1290" s="170">
        <v>63.1</v>
      </c>
      <c r="AP1290" s="170">
        <v>62.9</v>
      </c>
      <c r="AQ1290" s="170">
        <v>62.7</v>
      </c>
      <c r="AR1290" s="170">
        <v>62.2</v>
      </c>
      <c r="AS1290" s="170">
        <v>63.4</v>
      </c>
      <c r="AT1290" s="170">
        <v>62.8</v>
      </c>
      <c r="AU1290" s="170">
        <v>62.3</v>
      </c>
      <c r="AV1290" s="170">
        <v>62.7</v>
      </c>
      <c r="AW1290" s="170">
        <v>63.2</v>
      </c>
      <c r="AX1290" s="170">
        <v>62.9</v>
      </c>
      <c r="AY1290" s="170">
        <v>63.6</v>
      </c>
      <c r="AZ1290" s="170">
        <v>64.540000000000006</v>
      </c>
      <c r="BA1290" s="170">
        <v>64.7</v>
      </c>
      <c r="BB1290" s="170">
        <v>64.7</v>
      </c>
      <c r="BC1290" s="170">
        <v>64.599999999999994</v>
      </c>
      <c r="BD1290" s="170">
        <v>64.7</v>
      </c>
      <c r="BE1290" s="170">
        <v>66.599999999999994</v>
      </c>
      <c r="BF1290" s="170">
        <v>67.3</v>
      </c>
      <c r="BG1290" s="170">
        <v>68</v>
      </c>
      <c r="BH1290" s="170">
        <v>65.685000000000002</v>
      </c>
    </row>
    <row r="1291" spans="1:60" x14ac:dyDescent="0.3">
      <c r="A1291" s="170" t="s">
        <v>286</v>
      </c>
      <c r="B1291" s="170" t="s">
        <v>287</v>
      </c>
      <c r="C1291" s="170" t="s">
        <v>2860</v>
      </c>
      <c r="D1291" s="170" t="s">
        <v>2861</v>
      </c>
      <c r="E1291" s="170">
        <v>2.67</v>
      </c>
      <c r="F1291" s="170">
        <v>2.59</v>
      </c>
      <c r="G1291" s="170">
        <v>2.5</v>
      </c>
      <c r="H1291" s="170">
        <v>2.4</v>
      </c>
      <c r="I1291" s="170">
        <v>2.31</v>
      </c>
      <c r="J1291" s="170">
        <v>2.27</v>
      </c>
      <c r="K1291" s="170">
        <v>2.29</v>
      </c>
      <c r="L1291" s="170">
        <v>2.2599999999999998</v>
      </c>
      <c r="M1291" s="170">
        <v>2.2200000000000002</v>
      </c>
      <c r="N1291" s="170">
        <v>2.2599999999999998</v>
      </c>
      <c r="O1291" s="170">
        <v>2.31</v>
      </c>
      <c r="P1291" s="170">
        <v>2.31</v>
      </c>
      <c r="Q1291" s="170">
        <v>2.2799999999999998</v>
      </c>
      <c r="R1291" s="170">
        <v>2.25</v>
      </c>
      <c r="S1291" s="170">
        <v>2.21</v>
      </c>
      <c r="T1291" s="170">
        <v>2.17</v>
      </c>
      <c r="U1291" s="170">
        <v>2.12</v>
      </c>
      <c r="V1291" s="170">
        <v>2.08</v>
      </c>
      <c r="W1291" s="170">
        <v>2.06</v>
      </c>
      <c r="X1291" s="170">
        <v>2.0499999999999998</v>
      </c>
      <c r="Y1291" s="170">
        <v>2.0299999999999998</v>
      </c>
      <c r="Z1291" s="170">
        <v>2.02</v>
      </c>
      <c r="AA1291" s="170">
        <v>2.0499999999999998</v>
      </c>
      <c r="AB1291" s="170">
        <v>2.11</v>
      </c>
      <c r="AC1291" s="170">
        <v>2.11</v>
      </c>
      <c r="AD1291" s="170">
        <v>2.09</v>
      </c>
      <c r="AE1291" s="170">
        <v>2.09</v>
      </c>
      <c r="AF1291" s="170">
        <v>2.0299999999999998</v>
      </c>
      <c r="AG1291" s="170">
        <v>2.04</v>
      </c>
      <c r="AH1291" s="170">
        <v>2.0299999999999998</v>
      </c>
      <c r="AI1291" s="170">
        <v>1.91</v>
      </c>
      <c r="AJ1291" s="170">
        <v>1.8</v>
      </c>
      <c r="AK1291" s="170">
        <v>1.75</v>
      </c>
      <c r="AL1291" s="170">
        <v>1.61</v>
      </c>
      <c r="AM1291" s="170">
        <v>1.51</v>
      </c>
      <c r="AN1291" s="170">
        <v>1.3859999999999999</v>
      </c>
      <c r="AO1291" s="170">
        <v>1.31</v>
      </c>
      <c r="AP1291" s="170">
        <v>1.23</v>
      </c>
      <c r="AQ1291" s="170">
        <v>1.27</v>
      </c>
      <c r="AR1291" s="170">
        <v>1.31</v>
      </c>
      <c r="AS1291" s="170">
        <v>1.31</v>
      </c>
      <c r="AT1291" s="170">
        <v>1.27</v>
      </c>
      <c r="AU1291" s="170">
        <v>1.22</v>
      </c>
      <c r="AV1291" s="170">
        <v>1.21</v>
      </c>
      <c r="AW1291" s="170">
        <v>1.2</v>
      </c>
      <c r="AX1291" s="170">
        <v>1.21</v>
      </c>
      <c r="AY1291" s="170">
        <v>1.2869999999999999</v>
      </c>
      <c r="AZ1291" s="170">
        <v>1.37</v>
      </c>
      <c r="BA1291" s="170">
        <v>1.42</v>
      </c>
      <c r="BB1291" s="170">
        <v>1.42</v>
      </c>
      <c r="BC1291" s="170">
        <v>1.44</v>
      </c>
      <c r="BD1291" s="170">
        <v>1.51</v>
      </c>
      <c r="BE1291" s="170">
        <v>1.62</v>
      </c>
      <c r="BF1291" s="170">
        <v>1.62</v>
      </c>
      <c r="BG1291" s="170">
        <v>1.62</v>
      </c>
      <c r="BH1291" s="170">
        <v>1.6220000000000001</v>
      </c>
    </row>
    <row r="1292" spans="1:60" x14ac:dyDescent="0.3">
      <c r="A1292" s="170" t="s">
        <v>286</v>
      </c>
      <c r="B1292" s="170" t="s">
        <v>287</v>
      </c>
      <c r="C1292" s="170" t="s">
        <v>2862</v>
      </c>
      <c r="D1292" s="170" t="s">
        <v>2863</v>
      </c>
      <c r="E1292" s="170">
        <v>76.17501</v>
      </c>
      <c r="F1292" s="170">
        <v>76.974080000000001</v>
      </c>
      <c r="G1292" s="170">
        <v>77.773150000000001</v>
      </c>
      <c r="H1292" s="170">
        <v>78.240759999999995</v>
      </c>
      <c r="I1292" s="170">
        <v>78.708359999999999</v>
      </c>
      <c r="J1292" s="170">
        <v>79.175970000000007</v>
      </c>
      <c r="K1292" s="170">
        <v>79.643569999999997</v>
      </c>
      <c r="L1292" s="170">
        <v>80.111170000000001</v>
      </c>
      <c r="M1292" s="170">
        <v>80.304220000000001</v>
      </c>
      <c r="N1292" s="170">
        <v>80.49727</v>
      </c>
      <c r="O1292" s="170">
        <v>80.690309999999997</v>
      </c>
      <c r="P1292" s="170">
        <v>80.883359999999996</v>
      </c>
      <c r="Q1292" s="170">
        <v>81.076409999999996</v>
      </c>
      <c r="R1292" s="170">
        <v>81.134960000000007</v>
      </c>
      <c r="S1292" s="170">
        <v>81.193520000000007</v>
      </c>
      <c r="T1292" s="170">
        <v>81.252070000000003</v>
      </c>
      <c r="U1292" s="170">
        <v>81.310630000000003</v>
      </c>
      <c r="V1292" s="170">
        <v>81.36918</v>
      </c>
      <c r="W1292" s="170">
        <v>81.393249999999995</v>
      </c>
      <c r="X1292" s="170">
        <v>81.417310000000001</v>
      </c>
      <c r="Y1292" s="170">
        <v>81.441379999999995</v>
      </c>
      <c r="Z1292" s="170">
        <v>81.465440000000001</v>
      </c>
      <c r="AA1292" s="170">
        <v>81.489509999999996</v>
      </c>
      <c r="AB1292" s="170">
        <v>81.780209999999997</v>
      </c>
      <c r="AC1292" s="170">
        <v>82.070909999999998</v>
      </c>
      <c r="AD1292" s="170">
        <v>82.361609999999999</v>
      </c>
      <c r="AE1292" s="170">
        <v>82.652320000000003</v>
      </c>
      <c r="AF1292" s="170">
        <v>82.943020000000004</v>
      </c>
      <c r="AG1292" s="170">
        <v>82.615700000000004</v>
      </c>
      <c r="AH1292" s="170">
        <v>82.288380000000004</v>
      </c>
      <c r="AI1292" s="170">
        <v>81.961060000000003</v>
      </c>
      <c r="AJ1292" s="170">
        <v>81.633740000000003</v>
      </c>
      <c r="AK1292" s="170">
        <v>81.306420000000003</v>
      </c>
      <c r="AL1292" s="170">
        <v>80.837459999999993</v>
      </c>
      <c r="AM1292" s="170">
        <v>80.368499999999997</v>
      </c>
      <c r="AN1292" s="170">
        <v>79.899540000000002</v>
      </c>
      <c r="AO1292" s="170">
        <v>79.430570000000003</v>
      </c>
      <c r="AP1292" s="170">
        <v>78.961609999999993</v>
      </c>
      <c r="AQ1292" s="170">
        <v>79.035340000000005</v>
      </c>
      <c r="AR1292" s="170">
        <v>79.109070000000003</v>
      </c>
      <c r="AS1292" s="170">
        <v>79.182789999999997</v>
      </c>
      <c r="AT1292" s="170">
        <v>79.256519999999995</v>
      </c>
      <c r="AU1292" s="170">
        <v>79.330250000000007</v>
      </c>
      <c r="AV1292" s="170">
        <v>79.787260000000003</v>
      </c>
      <c r="AW1292" s="170">
        <v>80.24427</v>
      </c>
      <c r="AX1292" s="170">
        <v>80.701279999999997</v>
      </c>
      <c r="AY1292" s="170">
        <v>81.158299999999997</v>
      </c>
      <c r="AZ1292" s="170">
        <v>81.615309999999994</v>
      </c>
      <c r="BA1292" s="170">
        <v>81.998490000000004</v>
      </c>
      <c r="BB1292" s="170">
        <v>82.38167</v>
      </c>
      <c r="BC1292" s="170">
        <v>82.764840000000007</v>
      </c>
      <c r="BD1292" s="170">
        <v>83.148020000000002</v>
      </c>
      <c r="BE1292" s="170">
        <v>83.531199999999998</v>
      </c>
      <c r="BF1292" s="170">
        <v>83.664439999999999</v>
      </c>
      <c r="BG1292" s="170">
        <v>83.797690000000003</v>
      </c>
    </row>
    <row r="1293" spans="1:60" x14ac:dyDescent="0.3">
      <c r="A1293" s="170" t="s">
        <v>286</v>
      </c>
      <c r="B1293" s="170" t="s">
        <v>287</v>
      </c>
      <c r="C1293" s="170" t="s">
        <v>2864</v>
      </c>
      <c r="D1293" s="170" t="s">
        <v>2865</v>
      </c>
      <c r="E1293" s="170">
        <v>63.998780000000004</v>
      </c>
      <c r="F1293" s="170">
        <v>64.813190000000006</v>
      </c>
      <c r="G1293" s="170">
        <v>65.627600000000001</v>
      </c>
      <c r="H1293" s="170">
        <v>65.666269999999997</v>
      </c>
      <c r="I1293" s="170">
        <v>65.704939999999993</v>
      </c>
      <c r="J1293" s="170">
        <v>65.743620000000007</v>
      </c>
      <c r="K1293" s="170">
        <v>65.782290000000003</v>
      </c>
      <c r="L1293" s="170">
        <v>65.820959999999999</v>
      </c>
      <c r="M1293" s="170">
        <v>65.506259999999997</v>
      </c>
      <c r="N1293" s="170">
        <v>65.191559999999996</v>
      </c>
      <c r="O1293" s="170">
        <v>64.876859999999994</v>
      </c>
      <c r="P1293" s="170">
        <v>64.562160000000006</v>
      </c>
      <c r="Q1293" s="170">
        <v>64.247450000000001</v>
      </c>
      <c r="R1293" s="170">
        <v>63.950360000000003</v>
      </c>
      <c r="S1293" s="170">
        <v>63.653260000000003</v>
      </c>
      <c r="T1293" s="170">
        <v>63.356169999999999</v>
      </c>
      <c r="U1293" s="170">
        <v>63.059069999999998</v>
      </c>
      <c r="V1293" s="170">
        <v>62.761980000000001</v>
      </c>
      <c r="W1293" s="170">
        <v>62.325429999999997</v>
      </c>
      <c r="X1293" s="170">
        <v>61.88888</v>
      </c>
      <c r="Y1293" s="170">
        <v>61.452330000000003</v>
      </c>
      <c r="Z1293" s="170">
        <v>61.015779999999999</v>
      </c>
      <c r="AA1293" s="170">
        <v>60.579239999999999</v>
      </c>
      <c r="AB1293" s="170">
        <v>61.04945</v>
      </c>
      <c r="AC1293" s="170">
        <v>61.519669999999998</v>
      </c>
      <c r="AD1293" s="170">
        <v>61.989879999999999</v>
      </c>
      <c r="AE1293" s="170">
        <v>62.460099999999997</v>
      </c>
      <c r="AF1293" s="170">
        <v>62.930309999999999</v>
      </c>
      <c r="AG1293" s="170">
        <v>61.658250000000002</v>
      </c>
      <c r="AH1293" s="170">
        <v>60.386189999999999</v>
      </c>
      <c r="AI1293" s="170">
        <v>59.114130000000003</v>
      </c>
      <c r="AJ1293" s="170">
        <v>57.84207</v>
      </c>
      <c r="AK1293" s="170">
        <v>56.570010000000003</v>
      </c>
      <c r="AL1293" s="170">
        <v>55.422989999999999</v>
      </c>
      <c r="AM1293" s="170">
        <v>54.275970000000001</v>
      </c>
      <c r="AN1293" s="170">
        <v>53.128950000000003</v>
      </c>
      <c r="AO1293" s="170">
        <v>51.981929999999998</v>
      </c>
      <c r="AP1293" s="170">
        <v>50.834910000000001</v>
      </c>
      <c r="AQ1293" s="170">
        <v>50.755319999999998</v>
      </c>
      <c r="AR1293" s="170">
        <v>50.675719999999998</v>
      </c>
      <c r="AS1293" s="170">
        <v>50.596130000000002</v>
      </c>
      <c r="AT1293" s="170">
        <v>50.516539999999999</v>
      </c>
      <c r="AU1293" s="170">
        <v>50.436950000000003</v>
      </c>
      <c r="AV1293" s="170">
        <v>50.978029999999997</v>
      </c>
      <c r="AW1293" s="170">
        <v>51.519100000000002</v>
      </c>
      <c r="AX1293" s="170">
        <v>52.060180000000003</v>
      </c>
      <c r="AY1293" s="170">
        <v>52.601260000000003</v>
      </c>
      <c r="AZ1293" s="170">
        <v>53.142330000000001</v>
      </c>
      <c r="BA1293" s="170">
        <v>53.67606</v>
      </c>
      <c r="BB1293" s="170">
        <v>54.209789999999998</v>
      </c>
      <c r="BC1293" s="170">
        <v>54.743519999999997</v>
      </c>
      <c r="BD1293" s="170">
        <v>55.277250000000002</v>
      </c>
      <c r="BE1293" s="170">
        <v>55.810980000000001</v>
      </c>
      <c r="BF1293" s="170">
        <v>56.101999999999997</v>
      </c>
      <c r="BG1293" s="170">
        <v>56.39302</v>
      </c>
    </row>
    <row r="1294" spans="1:60" x14ac:dyDescent="0.3">
      <c r="A1294" s="170" t="s">
        <v>286</v>
      </c>
      <c r="B1294" s="170" t="s">
        <v>287</v>
      </c>
      <c r="C1294" s="170" t="s">
        <v>2866</v>
      </c>
      <c r="D1294" s="170" t="s">
        <v>2867</v>
      </c>
    </row>
    <row r="1295" spans="1:60" x14ac:dyDescent="0.3">
      <c r="A1295" s="170" t="s">
        <v>286</v>
      </c>
      <c r="B1295" s="170" t="s">
        <v>287</v>
      </c>
      <c r="C1295" s="170" t="s">
        <v>2868</v>
      </c>
      <c r="D1295" s="170" t="s">
        <v>2869</v>
      </c>
    </row>
    <row r="1296" spans="1:60" x14ac:dyDescent="0.3">
      <c r="A1296" s="170" t="s">
        <v>286</v>
      </c>
      <c r="B1296" s="170" t="s">
        <v>287</v>
      </c>
      <c r="C1296" s="170" t="s">
        <v>2870</v>
      </c>
      <c r="D1296" s="170" t="s">
        <v>2871</v>
      </c>
      <c r="AX1296" s="170">
        <v>6.6</v>
      </c>
      <c r="BE1296" s="170">
        <v>3.2</v>
      </c>
    </row>
    <row r="1297" spans="1:60" x14ac:dyDescent="0.3">
      <c r="A1297" s="170" t="s">
        <v>286</v>
      </c>
      <c r="B1297" s="170" t="s">
        <v>287</v>
      </c>
      <c r="C1297" s="170" t="s">
        <v>2872</v>
      </c>
      <c r="D1297" s="170" t="s">
        <v>2873</v>
      </c>
    </row>
    <row r="1298" spans="1:60" x14ac:dyDescent="0.3">
      <c r="A1298" s="170" t="s">
        <v>286</v>
      </c>
      <c r="B1298" s="170" t="s">
        <v>287</v>
      </c>
      <c r="C1298" s="170" t="s">
        <v>2874</v>
      </c>
      <c r="D1298" s="170" t="s">
        <v>2875</v>
      </c>
      <c r="E1298" s="170">
        <v>28.860613035829999</v>
      </c>
      <c r="F1298" s="170">
        <v>29.536505349093598</v>
      </c>
      <c r="G1298" s="170">
        <v>30.018801104134099</v>
      </c>
      <c r="H1298" s="170">
        <v>30.335656603901</v>
      </c>
      <c r="I1298" s="170">
        <v>30.544815643096602</v>
      </c>
      <c r="J1298" s="170">
        <v>30.665696452121502</v>
      </c>
      <c r="K1298" s="170">
        <v>30.534500122075599</v>
      </c>
      <c r="L1298" s="170">
        <v>30.308755536907899</v>
      </c>
      <c r="M1298" s="170">
        <v>29.9778455657889</v>
      </c>
      <c r="N1298" s="170">
        <v>29.542017100763498</v>
      </c>
      <c r="O1298" s="170">
        <v>29.020029568216401</v>
      </c>
      <c r="P1298" s="170">
        <v>28.232892708858401</v>
      </c>
      <c r="Q1298" s="170">
        <v>27.529212364279498</v>
      </c>
      <c r="R1298" s="170">
        <v>26.8756285480721</v>
      </c>
      <c r="S1298" s="170">
        <v>26.222568552293499</v>
      </c>
      <c r="T1298" s="170">
        <v>25.547335366966902</v>
      </c>
      <c r="U1298" s="170">
        <v>24.9931951464335</v>
      </c>
      <c r="V1298" s="170">
        <v>24.3467476687531</v>
      </c>
      <c r="W1298" s="170">
        <v>23.697185620785799</v>
      </c>
      <c r="X1298" s="170">
        <v>23.176841213604899</v>
      </c>
      <c r="Y1298" s="170">
        <v>22.8478458908349</v>
      </c>
      <c r="Z1298" s="170">
        <v>22.650873479392299</v>
      </c>
      <c r="AA1298" s="170">
        <v>22.621291235260099</v>
      </c>
      <c r="AB1298" s="170">
        <v>22.701369006917101</v>
      </c>
      <c r="AC1298" s="170">
        <v>22.7860078162444</v>
      </c>
      <c r="AD1298" s="170">
        <v>22.821276741408202</v>
      </c>
      <c r="AE1298" s="170">
        <v>22.957636158832699</v>
      </c>
      <c r="AF1298" s="170">
        <v>23.019649771378699</v>
      </c>
      <c r="AG1298" s="170">
        <v>23.0120445661342</v>
      </c>
      <c r="AH1298" s="170">
        <v>22.961964668880999</v>
      </c>
      <c r="AI1298" s="170">
        <v>22.876777649063701</v>
      </c>
      <c r="AJ1298" s="170">
        <v>22.764982052285799</v>
      </c>
      <c r="AK1298" s="170">
        <v>22.587141615867299</v>
      </c>
      <c r="AL1298" s="170">
        <v>22.340262567170999</v>
      </c>
      <c r="AM1298" s="170">
        <v>22.024591798442099</v>
      </c>
      <c r="AN1298" s="170">
        <v>21.6424923061447</v>
      </c>
      <c r="AO1298" s="170">
        <v>21.037715140238301</v>
      </c>
      <c r="AP1298" s="170">
        <v>20.447834599339799</v>
      </c>
      <c r="AQ1298" s="170">
        <v>19.838870561792099</v>
      </c>
      <c r="AR1298" s="170">
        <v>19.181082668624601</v>
      </c>
      <c r="AS1298" s="170">
        <v>18.478756397548</v>
      </c>
      <c r="AT1298" s="170">
        <v>17.8528509478054</v>
      </c>
      <c r="AU1298" s="170">
        <v>17.2168541560272</v>
      </c>
      <c r="AV1298" s="170">
        <v>16.6011720478005</v>
      </c>
      <c r="AW1298" s="170">
        <v>16.057452145987899</v>
      </c>
      <c r="AX1298" s="170">
        <v>15.6171659570301</v>
      </c>
      <c r="AY1298" s="170">
        <v>15.313397120957999</v>
      </c>
      <c r="AZ1298" s="170">
        <v>15.063790404854</v>
      </c>
      <c r="BA1298" s="170">
        <v>14.8937805078133</v>
      </c>
      <c r="BB1298" s="170">
        <v>14.819944496339399</v>
      </c>
      <c r="BC1298" s="170">
        <v>14.8459954475933</v>
      </c>
      <c r="BD1298" s="170">
        <v>14.9236261701235</v>
      </c>
      <c r="BE1298" s="170">
        <v>15.1300363440503</v>
      </c>
      <c r="BF1298" s="170">
        <v>15.436849696345099</v>
      </c>
      <c r="BG1298" s="170">
        <v>15.7691942526342</v>
      </c>
      <c r="BH1298" s="170">
        <v>16.0682072312614</v>
      </c>
    </row>
    <row r="1299" spans="1:60" x14ac:dyDescent="0.3">
      <c r="A1299" s="170" t="s">
        <v>286</v>
      </c>
      <c r="B1299" s="170" t="s">
        <v>287</v>
      </c>
      <c r="C1299" s="170" t="s">
        <v>2876</v>
      </c>
      <c r="D1299" s="170" t="s">
        <v>2877</v>
      </c>
      <c r="E1299" s="170">
        <v>62.779597674098</v>
      </c>
      <c r="F1299" s="170">
        <v>62.158495403823302</v>
      </c>
      <c r="G1299" s="170">
        <v>61.736115398956301</v>
      </c>
      <c r="H1299" s="170">
        <v>61.469082014828402</v>
      </c>
      <c r="I1299" s="170">
        <v>61.281300926733799</v>
      </c>
      <c r="J1299" s="170">
        <v>61.143453532350499</v>
      </c>
      <c r="K1299" s="170">
        <v>61.150422296393998</v>
      </c>
      <c r="L1299" s="170">
        <v>61.219505032248797</v>
      </c>
      <c r="M1299" s="170">
        <v>61.374803218816197</v>
      </c>
      <c r="N1299" s="170">
        <v>61.637016332304</v>
      </c>
      <c r="O1299" s="170">
        <v>62.000704468730099</v>
      </c>
      <c r="P1299" s="170">
        <v>62.5650397145791</v>
      </c>
      <c r="Q1299" s="170">
        <v>63.079766878324499</v>
      </c>
      <c r="R1299" s="170">
        <v>63.555103588616099</v>
      </c>
      <c r="S1299" s="170">
        <v>64.014601881357393</v>
      </c>
      <c r="T1299" s="170">
        <v>64.473837342766203</v>
      </c>
      <c r="U1299" s="170">
        <v>64.811950988924295</v>
      </c>
      <c r="V1299" s="170">
        <v>65.225383579438997</v>
      </c>
      <c r="W1299" s="170">
        <v>65.6696873404901</v>
      </c>
      <c r="X1299" s="170">
        <v>66.074151723229207</v>
      </c>
      <c r="Y1299" s="170">
        <v>66.400143767825298</v>
      </c>
      <c r="Z1299" s="170">
        <v>66.693982510040996</v>
      </c>
      <c r="AA1299" s="170">
        <v>66.915720959201494</v>
      </c>
      <c r="AB1299" s="170">
        <v>67.063990471533302</v>
      </c>
      <c r="AC1299" s="170">
        <v>67.159874529821806</v>
      </c>
      <c r="AD1299" s="170">
        <v>67.210608063324401</v>
      </c>
      <c r="AE1299" s="170">
        <v>67.0553785940387</v>
      </c>
      <c r="AF1299" s="170">
        <v>66.906627618999707</v>
      </c>
      <c r="AG1299" s="170">
        <v>66.766433078300395</v>
      </c>
      <c r="AH1299" s="170">
        <v>66.614835934667795</v>
      </c>
      <c r="AI1299" s="170">
        <v>66.446337919052496</v>
      </c>
      <c r="AJ1299" s="170">
        <v>66.217891626681705</v>
      </c>
      <c r="AK1299" s="170">
        <v>66.011191356445096</v>
      </c>
      <c r="AL1299" s="170">
        <v>65.864936565468398</v>
      </c>
      <c r="AM1299" s="170">
        <v>65.830047779876594</v>
      </c>
      <c r="AN1299" s="170">
        <v>65.933399220904604</v>
      </c>
      <c r="AO1299" s="170">
        <v>66.235588812060797</v>
      </c>
      <c r="AP1299" s="170">
        <v>66.615106794734899</v>
      </c>
      <c r="AQ1299" s="170">
        <v>67.066362971230205</v>
      </c>
      <c r="AR1299" s="170">
        <v>67.557401562518294</v>
      </c>
      <c r="AS1299" s="170">
        <v>68.050689028547396</v>
      </c>
      <c r="AT1299" s="170">
        <v>68.358834094000599</v>
      </c>
      <c r="AU1299" s="170">
        <v>68.645490719230907</v>
      </c>
      <c r="AV1299" s="170">
        <v>68.938212490304906</v>
      </c>
      <c r="AW1299" s="170">
        <v>69.275802252750694</v>
      </c>
      <c r="AX1299" s="170">
        <v>69.676501999457301</v>
      </c>
      <c r="AY1299" s="170">
        <v>69.985281783337996</v>
      </c>
      <c r="AZ1299" s="170">
        <v>70.377564563474394</v>
      </c>
      <c r="BA1299" s="170">
        <v>70.772133132866998</v>
      </c>
      <c r="BB1299" s="170">
        <v>71.064863788369394</v>
      </c>
      <c r="BC1299" s="170">
        <v>71.196482725359004</v>
      </c>
      <c r="BD1299" s="170">
        <v>71.089373433362098</v>
      </c>
      <c r="BE1299" s="170">
        <v>70.860877959473498</v>
      </c>
      <c r="BF1299" s="170">
        <v>70.561004008089</v>
      </c>
      <c r="BG1299" s="170">
        <v>70.251437251945205</v>
      </c>
      <c r="BH1299" s="170">
        <v>69.950871045867899</v>
      </c>
    </row>
    <row r="1300" spans="1:60" x14ac:dyDescent="0.3">
      <c r="A1300" s="170" t="s">
        <v>286</v>
      </c>
      <c r="B1300" s="170" t="s">
        <v>287</v>
      </c>
      <c r="C1300" s="170" t="s">
        <v>2878</v>
      </c>
      <c r="D1300" s="170" t="s">
        <v>2879</v>
      </c>
      <c r="E1300" s="170">
        <v>8.3597892900719302</v>
      </c>
      <c r="F1300" s="170">
        <v>8.3049992470831402</v>
      </c>
      <c r="G1300" s="170">
        <v>8.2450834969096505</v>
      </c>
      <c r="H1300" s="170">
        <v>8.1952613812705692</v>
      </c>
      <c r="I1300" s="170">
        <v>8.1738834301695604</v>
      </c>
      <c r="J1300" s="170">
        <v>8.1908500155279995</v>
      </c>
      <c r="K1300" s="170">
        <v>8.3150775815304492</v>
      </c>
      <c r="L1300" s="170">
        <v>8.4717394308433303</v>
      </c>
      <c r="M1300" s="170">
        <v>8.6473512153949592</v>
      </c>
      <c r="N1300" s="170">
        <v>8.8209665669324906</v>
      </c>
      <c r="O1300" s="170">
        <v>8.9792659630534502</v>
      </c>
      <c r="P1300" s="170">
        <v>9.2020675765624507</v>
      </c>
      <c r="Q1300" s="170">
        <v>9.3910207573960296</v>
      </c>
      <c r="R1300" s="170">
        <v>9.56926786331187</v>
      </c>
      <c r="S1300" s="170">
        <v>9.7628295663490903</v>
      </c>
      <c r="T1300" s="170">
        <v>9.9788272902668407</v>
      </c>
      <c r="U1300" s="170">
        <v>10.1948538646421</v>
      </c>
      <c r="V1300" s="170">
        <v>10.4278687518079</v>
      </c>
      <c r="W1300" s="170">
        <v>10.633127038724099</v>
      </c>
      <c r="X1300" s="170">
        <v>10.7490070631659</v>
      </c>
      <c r="Y1300" s="170">
        <v>10.752010341339799</v>
      </c>
      <c r="Z1300" s="170">
        <v>10.655144010566699</v>
      </c>
      <c r="AA1300" s="170">
        <v>10.4629878055384</v>
      </c>
      <c r="AB1300" s="170">
        <v>10.234640521549601</v>
      </c>
      <c r="AC1300" s="170">
        <v>10.054117653933799</v>
      </c>
      <c r="AD1300" s="170">
        <v>9.9681151952673996</v>
      </c>
      <c r="AE1300" s="170">
        <v>9.98698524712864</v>
      </c>
      <c r="AF1300" s="170">
        <v>10.073722609621599</v>
      </c>
      <c r="AG1300" s="170">
        <v>10.2215223555654</v>
      </c>
      <c r="AH1300" s="170">
        <v>10.423199396451199</v>
      </c>
      <c r="AI1300" s="170">
        <v>10.676884431883799</v>
      </c>
      <c r="AJ1300" s="170">
        <v>11.017126321032499</v>
      </c>
      <c r="AK1300" s="170">
        <v>11.4016670276876</v>
      </c>
      <c r="AL1300" s="170">
        <v>11.7948008673606</v>
      </c>
      <c r="AM1300" s="170">
        <v>12.1453604216813</v>
      </c>
      <c r="AN1300" s="170">
        <v>12.424108472950699</v>
      </c>
      <c r="AO1300" s="170">
        <v>12.7266960477009</v>
      </c>
      <c r="AP1300" s="170">
        <v>12.9370586059253</v>
      </c>
      <c r="AQ1300" s="170">
        <v>13.094766466977701</v>
      </c>
      <c r="AR1300" s="170">
        <v>13.261515768857199</v>
      </c>
      <c r="AS1300" s="170">
        <v>13.4705545739046</v>
      </c>
      <c r="AT1300" s="170">
        <v>13.7883149581941</v>
      </c>
      <c r="AU1300" s="170">
        <v>14.137655124742</v>
      </c>
      <c r="AV1300" s="170">
        <v>14.4606154618946</v>
      </c>
      <c r="AW1300" s="170">
        <v>14.6667456012614</v>
      </c>
      <c r="AX1300" s="170">
        <v>14.706332043512599</v>
      </c>
      <c r="AY1300" s="170">
        <v>14.701321095704101</v>
      </c>
      <c r="AZ1300" s="170">
        <v>14.558645031671499</v>
      </c>
      <c r="BA1300" s="170">
        <v>14.3340863593197</v>
      </c>
      <c r="BB1300" s="170">
        <v>14.1151917152912</v>
      </c>
      <c r="BC1300" s="170">
        <v>13.9575218270477</v>
      </c>
      <c r="BD1300" s="170">
        <v>13.9870003965145</v>
      </c>
      <c r="BE1300" s="170">
        <v>14.0090856964763</v>
      </c>
      <c r="BF1300" s="170">
        <v>14.0021462955659</v>
      </c>
      <c r="BG1300" s="170">
        <v>13.9793684954205</v>
      </c>
      <c r="BH1300" s="170">
        <v>13.980921722870701</v>
      </c>
    </row>
    <row r="1301" spans="1:60" x14ac:dyDescent="0.3">
      <c r="A1301" s="170" t="s">
        <v>286</v>
      </c>
      <c r="B1301" s="170" t="s">
        <v>287</v>
      </c>
      <c r="C1301" s="170" t="s">
        <v>2880</v>
      </c>
      <c r="D1301" s="170" t="s">
        <v>2881</v>
      </c>
      <c r="E1301" s="170">
        <v>59.287430651774706</v>
      </c>
      <c r="F1301" s="170">
        <v>60.879048591756536</v>
      </c>
      <c r="G1301" s="170">
        <v>61.979738394261155</v>
      </c>
      <c r="H1301" s="170">
        <v>62.683413901539232</v>
      </c>
      <c r="I1301" s="170">
        <v>63.18192564544087</v>
      </c>
      <c r="J1301" s="170">
        <v>63.549798450018812</v>
      </c>
      <c r="K1301" s="170">
        <v>63.53116918869398</v>
      </c>
      <c r="L1301" s="170">
        <v>63.346639323383904</v>
      </c>
      <c r="M1301" s="170">
        <v>62.93330743404448</v>
      </c>
      <c r="N1301" s="170">
        <v>62.240171041691418</v>
      </c>
      <c r="O1301" s="170">
        <v>61.288498703982832</v>
      </c>
      <c r="P1301" s="170">
        <v>59.833664260750695</v>
      </c>
      <c r="Q1301" s="170">
        <v>58.529444239335582</v>
      </c>
      <c r="R1301" s="170">
        <v>57.343771166296619</v>
      </c>
      <c r="S1301" s="170">
        <v>56.214366931372261</v>
      </c>
      <c r="T1301" s="170">
        <v>55.101681264471956</v>
      </c>
      <c r="U1301" s="170">
        <v>54.292540658973842</v>
      </c>
      <c r="V1301" s="170">
        <v>53.314546104371843</v>
      </c>
      <c r="W1301" s="170">
        <v>52.277252352423751</v>
      </c>
      <c r="X1301" s="170">
        <v>51.345106479272872</v>
      </c>
      <c r="Y1301" s="170">
        <v>50.602080348388547</v>
      </c>
      <c r="Z1301" s="170">
        <v>49.938557618870696</v>
      </c>
      <c r="AA1301" s="170">
        <v>49.441710777398043</v>
      </c>
      <c r="AB1301" s="170">
        <v>49.111323566994578</v>
      </c>
      <c r="AC1301" s="170">
        <v>48.898422127477481</v>
      </c>
      <c r="AD1301" s="170">
        <v>48.786025239482136</v>
      </c>
      <c r="AE1301" s="170">
        <v>49.130460865541728</v>
      </c>
      <c r="AF1301" s="170">
        <v>49.462026874191878</v>
      </c>
      <c r="AG1301" s="170">
        <v>49.775853175927857</v>
      </c>
      <c r="AH1301" s="170">
        <v>50.116705775242075</v>
      </c>
      <c r="AI1301" s="170">
        <v>50.497391737960541</v>
      </c>
      <c r="AJ1301" s="170">
        <v>51.016584269742815</v>
      </c>
      <c r="AK1301" s="170">
        <v>51.489456163772338</v>
      </c>
      <c r="AL1301" s="170">
        <v>51.825847049286388</v>
      </c>
      <c r="AM1301" s="170">
        <v>51.906315081354613</v>
      </c>
      <c r="AN1301" s="170">
        <v>51.668208790298124</v>
      </c>
      <c r="AO1301" s="170">
        <v>50.976233725475275</v>
      </c>
      <c r="AP1301" s="170">
        <v>50.116092559481864</v>
      </c>
      <c r="AQ1301" s="170">
        <v>49.106044918103478</v>
      </c>
      <c r="AR1301" s="170">
        <v>48.022276356926177</v>
      </c>
      <c r="AS1301" s="170">
        <v>46.949293020415304</v>
      </c>
      <c r="AT1301" s="170">
        <v>46.286872860233998</v>
      </c>
      <c r="AU1301" s="170">
        <v>45.676000069700017</v>
      </c>
      <c r="AV1301" s="170">
        <v>45.057424054361668</v>
      </c>
      <c r="AW1301" s="170">
        <v>44.350538295470862</v>
      </c>
      <c r="AX1301" s="170">
        <v>43.520416347336337</v>
      </c>
      <c r="AY1301" s="170">
        <v>42.887196182454034</v>
      </c>
      <c r="AZ1301" s="170">
        <v>42.090725532264337</v>
      </c>
      <c r="BA1301" s="170">
        <v>41.298549687839646</v>
      </c>
      <c r="BB1301" s="170">
        <v>40.716507080895489</v>
      </c>
      <c r="BC1301" s="170">
        <v>40.456381115439754</v>
      </c>
      <c r="BD1301" s="170">
        <v>40.668007465071334</v>
      </c>
      <c r="BE1301" s="170">
        <v>41.121603609038878</v>
      </c>
      <c r="BF1301" s="170">
        <v>41.721331785268077</v>
      </c>
      <c r="BG1301" s="170">
        <v>42.345844485887248</v>
      </c>
      <c r="BH1301" s="170">
        <v>42.957482864535265</v>
      </c>
    </row>
    <row r="1302" spans="1:60" x14ac:dyDescent="0.3">
      <c r="A1302" s="170" t="s">
        <v>286</v>
      </c>
      <c r="B1302" s="170" t="s">
        <v>287</v>
      </c>
      <c r="C1302" s="170" t="s">
        <v>2882</v>
      </c>
      <c r="D1302" s="170" t="s">
        <v>2883</v>
      </c>
      <c r="E1302" s="170">
        <v>13.316102777892738</v>
      </c>
      <c r="F1302" s="170">
        <v>13.360997093515737</v>
      </c>
      <c r="G1302" s="170">
        <v>13.355356199463323</v>
      </c>
      <c r="H1302" s="170">
        <v>13.332326833309907</v>
      </c>
      <c r="I1302" s="170">
        <v>13.338297833646488</v>
      </c>
      <c r="J1302" s="170">
        <v>13.396116708085989</v>
      </c>
      <c r="K1302" s="170">
        <v>13.597736268001318</v>
      </c>
      <c r="L1302" s="170">
        <v>13.838297824870363</v>
      </c>
      <c r="M1302" s="170">
        <v>14.089421211480852</v>
      </c>
      <c r="N1302" s="170">
        <v>14.311143638517986</v>
      </c>
      <c r="O1302" s="170">
        <v>14.482528032794374</v>
      </c>
      <c r="P1302" s="170">
        <v>14.707993668076178</v>
      </c>
      <c r="Q1302" s="170">
        <v>14.8875332535134</v>
      </c>
      <c r="R1302" s="170">
        <v>15.056644302876416</v>
      </c>
      <c r="S1302" s="170">
        <v>15.250944989902113</v>
      </c>
      <c r="T1302" s="170">
        <v>15.477332999517824</v>
      </c>
      <c r="U1302" s="170">
        <v>15.729902337144003</v>
      </c>
      <c r="V1302" s="170">
        <v>15.987436081135684</v>
      </c>
      <c r="W1302" s="170">
        <v>16.191828091212233</v>
      </c>
      <c r="X1302" s="170">
        <v>16.268098760261864</v>
      </c>
      <c r="Y1302" s="170">
        <v>16.192745674426508</v>
      </c>
      <c r="Z1302" s="170">
        <v>15.976161776754921</v>
      </c>
      <c r="AA1302" s="170">
        <v>15.636072746439334</v>
      </c>
      <c r="AB1302" s="170">
        <v>15.261011445198072</v>
      </c>
      <c r="AC1302" s="170">
        <v>14.970421651483335</v>
      </c>
      <c r="AD1302" s="170">
        <v>14.831156557519117</v>
      </c>
      <c r="AE1302" s="170">
        <v>14.893638189277336</v>
      </c>
      <c r="AF1302" s="170">
        <v>15.056388618417133</v>
      </c>
      <c r="AG1302" s="170">
        <v>15.309368406686088</v>
      </c>
      <c r="AH1302" s="170">
        <v>15.6469579816403</v>
      </c>
      <c r="AI1302" s="170">
        <v>16.06843621112883</v>
      </c>
      <c r="AJ1302" s="170">
        <v>16.637689970685539</v>
      </c>
      <c r="AK1302" s="170">
        <v>17.27232056334628</v>
      </c>
      <c r="AL1302" s="170">
        <v>17.907561354234954</v>
      </c>
      <c r="AM1302" s="170">
        <v>18.449569316558232</v>
      </c>
      <c r="AN1302" s="170">
        <v>18.843426618050717</v>
      </c>
      <c r="AO1302" s="170">
        <v>19.214281638436884</v>
      </c>
      <c r="AP1302" s="170">
        <v>19.420605539027665</v>
      </c>
      <c r="AQ1302" s="170">
        <v>19.525087843585109</v>
      </c>
      <c r="AR1302" s="170">
        <v>19.62999593620955</v>
      </c>
      <c r="AS1302" s="170">
        <v>19.794884930845708</v>
      </c>
      <c r="AT1302" s="170">
        <v>20.170496112597277</v>
      </c>
      <c r="AU1302" s="170">
        <v>20.595173155807</v>
      </c>
      <c r="AV1302" s="170">
        <v>20.976188935629121</v>
      </c>
      <c r="AW1302" s="170">
        <v>21.171521077849</v>
      </c>
      <c r="AX1302" s="170">
        <v>21.106590977952841</v>
      </c>
      <c r="AY1302" s="170">
        <v>21.006307330065553</v>
      </c>
      <c r="AZ1302" s="170">
        <v>20.686479605296892</v>
      </c>
      <c r="BA1302" s="170">
        <v>20.253859869150542</v>
      </c>
      <c r="BB1302" s="170">
        <v>19.86240065883803</v>
      </c>
      <c r="BC1302" s="170">
        <v>19.60423269522623</v>
      </c>
      <c r="BD1302" s="170">
        <v>19.675241480326971</v>
      </c>
      <c r="BE1302" s="170">
        <v>19.76984831962552</v>
      </c>
      <c r="BF1302" s="170">
        <v>19.844025688301404</v>
      </c>
      <c r="BG1302" s="170">
        <v>19.899047184716355</v>
      </c>
      <c r="BH1302" s="170">
        <v>19.986775809111677</v>
      </c>
    </row>
    <row r="1303" spans="1:60" x14ac:dyDescent="0.3">
      <c r="A1303" s="170" t="s">
        <v>286</v>
      </c>
      <c r="B1303" s="170" t="s">
        <v>287</v>
      </c>
      <c r="C1303" s="170" t="s">
        <v>2884</v>
      </c>
      <c r="D1303" s="170" t="s">
        <v>2885</v>
      </c>
      <c r="E1303" s="170">
        <v>45.971327873881975</v>
      </c>
      <c r="F1303" s="170">
        <v>47.518051498240801</v>
      </c>
      <c r="G1303" s="170">
        <v>48.624382194797832</v>
      </c>
      <c r="H1303" s="170">
        <v>49.351087068229326</v>
      </c>
      <c r="I1303" s="170">
        <v>49.843627811794391</v>
      </c>
      <c r="J1303" s="170">
        <v>50.153681741932822</v>
      </c>
      <c r="K1303" s="170">
        <v>49.93343292069266</v>
      </c>
      <c r="L1303" s="170">
        <v>49.508341498513538</v>
      </c>
      <c r="M1303" s="170">
        <v>48.843886222563633</v>
      </c>
      <c r="N1303" s="170">
        <v>47.929027403173421</v>
      </c>
      <c r="O1303" s="170">
        <v>46.805970671188454</v>
      </c>
      <c r="P1303" s="170">
        <v>45.125670592674524</v>
      </c>
      <c r="Q1303" s="170">
        <v>43.641910985822186</v>
      </c>
      <c r="R1303" s="170">
        <v>42.287126863420205</v>
      </c>
      <c r="S1303" s="170">
        <v>40.963421941470145</v>
      </c>
      <c r="T1303" s="170">
        <v>39.624348264954143</v>
      </c>
      <c r="U1303" s="170">
        <v>38.562638321829844</v>
      </c>
      <c r="V1303" s="170">
        <v>37.327110023236152</v>
      </c>
      <c r="W1303" s="170">
        <v>36.085424261211521</v>
      </c>
      <c r="X1303" s="170">
        <v>35.077007719011007</v>
      </c>
      <c r="Y1303" s="170">
        <v>34.409334673962036</v>
      </c>
      <c r="Z1303" s="170">
        <v>33.962395842115775</v>
      </c>
      <c r="AA1303" s="170">
        <v>33.805638030958704</v>
      </c>
      <c r="AB1303" s="170">
        <v>33.850312121796506</v>
      </c>
      <c r="AC1303" s="170">
        <v>33.928000475994146</v>
      </c>
      <c r="AD1303" s="170">
        <v>33.954868681963013</v>
      </c>
      <c r="AE1303" s="170">
        <v>34.236822676264396</v>
      </c>
      <c r="AF1303" s="170">
        <v>34.405638255774747</v>
      </c>
      <c r="AG1303" s="170">
        <v>34.466484769241767</v>
      </c>
      <c r="AH1303" s="170">
        <v>34.469747793601776</v>
      </c>
      <c r="AI1303" s="170">
        <v>34.428955526831714</v>
      </c>
      <c r="AJ1303" s="170">
        <v>34.378894299057279</v>
      </c>
      <c r="AK1303" s="170">
        <v>34.217135600426055</v>
      </c>
      <c r="AL1303" s="170">
        <v>33.918285695051431</v>
      </c>
      <c r="AM1303" s="170">
        <v>33.456745764796388</v>
      </c>
      <c r="AN1303" s="170">
        <v>32.824782172247396</v>
      </c>
      <c r="AO1303" s="170">
        <v>31.761952087038392</v>
      </c>
      <c r="AP1303" s="170">
        <v>30.695487020454195</v>
      </c>
      <c r="AQ1303" s="170">
        <v>29.58095707451837</v>
      </c>
      <c r="AR1303" s="170">
        <v>28.392280420716627</v>
      </c>
      <c r="AS1303" s="170">
        <v>27.1544080895696</v>
      </c>
      <c r="AT1303" s="170">
        <v>26.116376747636728</v>
      </c>
      <c r="AU1303" s="170">
        <v>25.080826913893016</v>
      </c>
      <c r="AV1303" s="170">
        <v>24.081235118732543</v>
      </c>
      <c r="AW1303" s="170">
        <v>23.179017217621865</v>
      </c>
      <c r="AX1303" s="170">
        <v>22.413825369383499</v>
      </c>
      <c r="AY1303" s="170">
        <v>21.88088885238848</v>
      </c>
      <c r="AZ1303" s="170">
        <v>21.404245926967441</v>
      </c>
      <c r="BA1303" s="170">
        <v>21.044689818689104</v>
      </c>
      <c r="BB1303" s="170">
        <v>20.854106422057455</v>
      </c>
      <c r="BC1303" s="170">
        <v>20.852148420213524</v>
      </c>
      <c r="BD1303" s="170">
        <v>20.992765984744359</v>
      </c>
      <c r="BE1303" s="170">
        <v>21.351755289413362</v>
      </c>
      <c r="BF1303" s="170">
        <v>21.877306096966677</v>
      </c>
      <c r="BG1303" s="170">
        <v>22.446797301170889</v>
      </c>
      <c r="BH1303" s="170">
        <v>22.970707055423585</v>
      </c>
    </row>
    <row r="1304" spans="1:60" x14ac:dyDescent="0.3">
      <c r="A1304" s="170" t="s">
        <v>286</v>
      </c>
      <c r="B1304" s="170" t="s">
        <v>287</v>
      </c>
      <c r="C1304" s="170" t="s">
        <v>2886</v>
      </c>
      <c r="D1304" s="170" t="s">
        <v>2887</v>
      </c>
      <c r="E1304" s="170">
        <v>0.97738838690108698</v>
      </c>
      <c r="F1304" s="170">
        <v>0.88913136293878103</v>
      </c>
      <c r="G1304" s="170">
        <v>0.971087470193567</v>
      </c>
      <c r="H1304" s="170">
        <v>1.0161882317762301</v>
      </c>
      <c r="I1304" s="170">
        <v>1.0257699902233099</v>
      </c>
      <c r="J1304" s="170">
        <v>1.00123258061745</v>
      </c>
      <c r="K1304" s="170">
        <v>0.99958674711714501</v>
      </c>
      <c r="L1304" s="170">
        <v>1.0199295102439201</v>
      </c>
      <c r="M1304" s="170">
        <v>1.0068374200888699</v>
      </c>
      <c r="N1304" s="170">
        <v>0.96162997685679397</v>
      </c>
      <c r="O1304" s="170">
        <v>0.88550194213784605</v>
      </c>
      <c r="P1304" s="170">
        <v>0.83254242697462999</v>
      </c>
      <c r="Q1304" s="170">
        <v>0.80190354142146902</v>
      </c>
      <c r="R1304" s="170">
        <v>0.74057707348447299</v>
      </c>
      <c r="S1304" s="170">
        <v>0.64939628015501405</v>
      </c>
      <c r="T1304" s="170">
        <v>0.52895066025524895</v>
      </c>
      <c r="U1304" s="170">
        <v>0.46863436496572602</v>
      </c>
      <c r="V1304" s="170">
        <v>0.55102396494448103</v>
      </c>
      <c r="W1304" s="170">
        <v>0.65304634866690803</v>
      </c>
      <c r="X1304" s="170">
        <v>0.61751203603289495</v>
      </c>
      <c r="Y1304" s="170">
        <v>0.61372221551537198</v>
      </c>
      <c r="Z1304" s="170">
        <v>0.69240187749862503</v>
      </c>
      <c r="AA1304" s="170">
        <v>0.67741201260059403</v>
      </c>
      <c r="AB1304" s="170">
        <v>0.68301402178347304</v>
      </c>
      <c r="AC1304" s="170">
        <v>0.67838056948222702</v>
      </c>
      <c r="AD1304" s="170">
        <v>0.65376144340305198</v>
      </c>
      <c r="AE1304" s="170">
        <v>0.67939116352748996</v>
      </c>
      <c r="AF1304" s="170">
        <v>0.67480656980600295</v>
      </c>
      <c r="AG1304" s="170">
        <v>0.28640580537751797</v>
      </c>
      <c r="AH1304" s="170">
        <v>0.29542118974313802</v>
      </c>
      <c r="AI1304" s="170">
        <v>0.18664969316796501</v>
      </c>
      <c r="AJ1304" s="170">
        <v>4.9060492570161103E-2</v>
      </c>
      <c r="AK1304" s="170">
        <v>0.21558068123881399</v>
      </c>
      <c r="AL1304" s="170">
        <v>0.22488398624416001</v>
      </c>
      <c r="AM1304" s="170">
        <v>-0.11726767688039701</v>
      </c>
      <c r="AN1304" s="170">
        <v>-0.32319699060257401</v>
      </c>
      <c r="AO1304" s="170">
        <v>-0.33408697675141602</v>
      </c>
      <c r="AP1304" s="170">
        <v>-0.42412649265825098</v>
      </c>
      <c r="AQ1304" s="170">
        <v>-0.47557802902754798</v>
      </c>
      <c r="AR1304" s="170">
        <v>-0.33824146851763698</v>
      </c>
      <c r="AS1304" s="170">
        <v>-0.29940142126047797</v>
      </c>
      <c r="AT1304" s="170">
        <v>-0.77259201333906102</v>
      </c>
      <c r="AU1304" s="170">
        <v>-0.63659084277273903</v>
      </c>
      <c r="AV1304" s="170">
        <v>-0.69169231120734698</v>
      </c>
      <c r="AW1304" s="170">
        <v>-0.68623201645915399</v>
      </c>
      <c r="AX1304" s="170">
        <v>-0.69097371807421903</v>
      </c>
      <c r="AY1304" s="170">
        <v>-0.61244806581646605</v>
      </c>
      <c r="AZ1304" s="170">
        <v>-0.459195129569691</v>
      </c>
      <c r="BA1304" s="170">
        <v>-0.335289501031099</v>
      </c>
      <c r="BB1304" s="170">
        <v>-0.220646267610558</v>
      </c>
      <c r="BC1304" s="170">
        <v>-0.17897567550568499</v>
      </c>
      <c r="BD1304" s="170">
        <v>-0.17929657284391001</v>
      </c>
      <c r="BE1304" s="170">
        <v>-9.5052021731177896E-2</v>
      </c>
      <c r="BF1304" s="170">
        <v>2.11304807970502E-2</v>
      </c>
      <c r="BG1304" s="170">
        <v>4.2247571393069699E-2</v>
      </c>
    </row>
    <row r="1305" spans="1:60" x14ac:dyDescent="0.3">
      <c r="A1305" s="170" t="s">
        <v>286</v>
      </c>
      <c r="B1305" s="170" t="s">
        <v>287</v>
      </c>
      <c r="C1305" s="170" t="s">
        <v>2888</v>
      </c>
      <c r="D1305" s="170" t="s">
        <v>2889</v>
      </c>
    </row>
    <row r="1306" spans="1:60" x14ac:dyDescent="0.3">
      <c r="A1306" s="170" t="s">
        <v>286</v>
      </c>
      <c r="B1306" s="170" t="s">
        <v>287</v>
      </c>
      <c r="C1306" s="170" t="s">
        <v>2890</v>
      </c>
      <c r="D1306" s="170" t="s">
        <v>2891</v>
      </c>
    </row>
    <row r="1307" spans="1:60" x14ac:dyDescent="0.3">
      <c r="A1307" s="170" t="s">
        <v>286</v>
      </c>
      <c r="B1307" s="170" t="s">
        <v>287</v>
      </c>
      <c r="C1307" s="170" t="s">
        <v>2892</v>
      </c>
      <c r="D1307" s="170" t="s">
        <v>2893</v>
      </c>
      <c r="E1307" s="170">
        <v>8198000</v>
      </c>
      <c r="F1307" s="170">
        <v>8271216</v>
      </c>
      <c r="G1307" s="170">
        <v>8351928</v>
      </c>
      <c r="H1307" s="170">
        <v>8437232</v>
      </c>
      <c r="I1307" s="170">
        <v>8524224</v>
      </c>
      <c r="J1307" s="170">
        <v>8610000</v>
      </c>
      <c r="K1307" s="170">
        <v>8696496</v>
      </c>
      <c r="L1307" s="170">
        <v>8785648</v>
      </c>
      <c r="M1307" s="170">
        <v>8874552</v>
      </c>
      <c r="N1307" s="170">
        <v>8960304</v>
      </c>
      <c r="O1307" s="170">
        <v>9040000</v>
      </c>
      <c r="P1307" s="170">
        <v>9115576</v>
      </c>
      <c r="Q1307" s="170">
        <v>9188968</v>
      </c>
      <c r="R1307" s="170">
        <v>9257272</v>
      </c>
      <c r="S1307" s="170">
        <v>9317584</v>
      </c>
      <c r="T1307" s="170">
        <v>9367000</v>
      </c>
      <c r="U1307" s="170">
        <v>9411000</v>
      </c>
      <c r="V1307" s="170">
        <v>9463000</v>
      </c>
      <c r="W1307" s="170">
        <v>9525000</v>
      </c>
      <c r="X1307" s="170">
        <v>9584000</v>
      </c>
      <c r="Y1307" s="170">
        <v>9643000</v>
      </c>
      <c r="Z1307" s="170">
        <v>9710000</v>
      </c>
      <c r="AA1307" s="170">
        <v>9776000</v>
      </c>
      <c r="AB1307" s="170">
        <v>9843000</v>
      </c>
      <c r="AC1307" s="170">
        <v>9910000</v>
      </c>
      <c r="AD1307" s="170">
        <v>9975000</v>
      </c>
      <c r="AE1307" s="170">
        <v>10043000</v>
      </c>
      <c r="AF1307" s="170">
        <v>10111000</v>
      </c>
      <c r="AG1307" s="170">
        <v>10140000</v>
      </c>
      <c r="AH1307" s="170">
        <v>10170000</v>
      </c>
      <c r="AI1307" s="170">
        <v>10189000</v>
      </c>
      <c r="AJ1307" s="170">
        <v>10194000</v>
      </c>
      <c r="AK1307" s="170">
        <v>10216000</v>
      </c>
      <c r="AL1307" s="170">
        <v>10239000</v>
      </c>
      <c r="AM1307" s="170">
        <v>10227000</v>
      </c>
      <c r="AN1307" s="170">
        <v>10194000</v>
      </c>
      <c r="AO1307" s="170">
        <v>10160000</v>
      </c>
      <c r="AP1307" s="170">
        <v>10117000</v>
      </c>
      <c r="AQ1307" s="170">
        <v>10069000</v>
      </c>
      <c r="AR1307" s="170">
        <v>10035000</v>
      </c>
      <c r="AS1307" s="170">
        <v>10005000</v>
      </c>
      <c r="AT1307" s="170">
        <v>9928000</v>
      </c>
      <c r="AU1307" s="170">
        <v>9865000</v>
      </c>
      <c r="AV1307" s="170">
        <v>9797000</v>
      </c>
      <c r="AW1307" s="170">
        <v>9730000</v>
      </c>
      <c r="AX1307" s="170">
        <v>9663000</v>
      </c>
      <c r="AY1307" s="170">
        <v>9604000</v>
      </c>
      <c r="AZ1307" s="170">
        <v>9560000</v>
      </c>
      <c r="BA1307" s="170">
        <v>9528000</v>
      </c>
      <c r="BB1307" s="170">
        <v>9507000</v>
      </c>
      <c r="BC1307" s="170">
        <v>9490000</v>
      </c>
      <c r="BD1307" s="170">
        <v>9473000</v>
      </c>
      <c r="BE1307" s="170">
        <v>9464000</v>
      </c>
      <c r="BF1307" s="170">
        <v>9466000</v>
      </c>
      <c r="BG1307" s="170">
        <v>9470000</v>
      </c>
      <c r="BH1307" s="170">
        <v>9448000</v>
      </c>
    </row>
    <row r="1308" spans="1:60" x14ac:dyDescent="0.3">
      <c r="A1308" s="170" t="s">
        <v>286</v>
      </c>
      <c r="B1308" s="170" t="s">
        <v>287</v>
      </c>
      <c r="C1308" s="170" t="s">
        <v>2894</v>
      </c>
      <c r="D1308" s="170" t="s">
        <v>2895</v>
      </c>
      <c r="E1308" s="170">
        <v>54.788610586998097</v>
      </c>
      <c r="F1308" s="170">
        <v>54.686200447979502</v>
      </c>
      <c r="G1308" s="170">
        <v>54.587770953921499</v>
      </c>
      <c r="H1308" s="170">
        <v>54.494316845281801</v>
      </c>
      <c r="I1308" s="170">
        <v>54.407022856367</v>
      </c>
      <c r="J1308" s="170">
        <v>54.326619713580698</v>
      </c>
      <c r="K1308" s="170">
        <v>54.253640963020501</v>
      </c>
      <c r="L1308" s="170">
        <v>54.187538089896798</v>
      </c>
      <c r="M1308" s="170">
        <v>54.126618338597702</v>
      </c>
      <c r="N1308" s="170">
        <v>54.068521587685403</v>
      </c>
      <c r="O1308" s="170">
        <v>54.011467087105899</v>
      </c>
      <c r="P1308" s="170">
        <v>53.954877707011697</v>
      </c>
      <c r="Q1308" s="170">
        <v>53.899002607703203</v>
      </c>
      <c r="R1308" s="170">
        <v>53.8439506986848</v>
      </c>
      <c r="S1308" s="170">
        <v>53.790115094097999</v>
      </c>
      <c r="T1308" s="170">
        <v>53.737832098169598</v>
      </c>
      <c r="U1308" s="170">
        <v>53.686691913690403</v>
      </c>
      <c r="V1308" s="170">
        <v>53.636506723835701</v>
      </c>
      <c r="W1308" s="170">
        <v>53.588075765366803</v>
      </c>
      <c r="X1308" s="170">
        <v>53.542512790827701</v>
      </c>
      <c r="Y1308" s="170">
        <v>53.500472061861601</v>
      </c>
      <c r="Z1308" s="170">
        <v>53.463185959471303</v>
      </c>
      <c r="AA1308" s="170">
        <v>53.430089507515603</v>
      </c>
      <c r="AB1308" s="170">
        <v>53.397975809544299</v>
      </c>
      <c r="AC1308" s="170">
        <v>53.362527627831597</v>
      </c>
      <c r="AD1308" s="170">
        <v>53.32117034529</v>
      </c>
      <c r="AE1308" s="170">
        <v>53.271924785967698</v>
      </c>
      <c r="AF1308" s="170">
        <v>53.216948398721698</v>
      </c>
      <c r="AG1308" s="170">
        <v>53.162650335745198</v>
      </c>
      <c r="AH1308" s="170">
        <v>53.117682215886298</v>
      </c>
      <c r="AI1308" s="170">
        <v>53.0877543483018</v>
      </c>
      <c r="AJ1308" s="170">
        <v>53.076001229160397</v>
      </c>
      <c r="AK1308" s="170">
        <v>53.0797627677088</v>
      </c>
      <c r="AL1308" s="170">
        <v>53.091932377349501</v>
      </c>
      <c r="AM1308" s="170">
        <v>53.102168936328603</v>
      </c>
      <c r="AN1308" s="170">
        <v>53.103384331730801</v>
      </c>
      <c r="AO1308" s="170">
        <v>53.092083779297198</v>
      </c>
      <c r="AP1308" s="170">
        <v>53.071637502092202</v>
      </c>
      <c r="AQ1308" s="170">
        <v>53.050053833843201</v>
      </c>
      <c r="AR1308" s="170">
        <v>53.039036770562397</v>
      </c>
      <c r="AS1308" s="170">
        <v>53.046833041015098</v>
      </c>
      <c r="AT1308" s="170">
        <v>53.076322330153999</v>
      </c>
      <c r="AU1308" s="170">
        <v>53.123999445541401</v>
      </c>
      <c r="AV1308" s="170">
        <v>53.183905385253098</v>
      </c>
      <c r="AW1308" s="170">
        <v>53.246754184367198</v>
      </c>
      <c r="AX1308" s="170">
        <v>53.305193361088101</v>
      </c>
      <c r="AY1308" s="170">
        <v>53.357438786404302</v>
      </c>
      <c r="AZ1308" s="170">
        <v>53.4044518970735</v>
      </c>
      <c r="BA1308" s="170">
        <v>53.444729113763501</v>
      </c>
      <c r="BB1308" s="170">
        <v>53.477268884926403</v>
      </c>
      <c r="BC1308" s="170">
        <v>53.501598483458203</v>
      </c>
      <c r="BD1308" s="170">
        <v>53.516383467644403</v>
      </c>
      <c r="BE1308" s="170">
        <v>53.521929599971003</v>
      </c>
      <c r="BF1308" s="170">
        <v>53.521634688786101</v>
      </c>
      <c r="BG1308" s="170">
        <v>53.520264678769003</v>
      </c>
      <c r="BH1308" s="170">
        <v>53.5213787615738</v>
      </c>
    </row>
    <row r="1309" spans="1:60" x14ac:dyDescent="0.3">
      <c r="A1309" s="170" t="s">
        <v>286</v>
      </c>
      <c r="B1309" s="170" t="s">
        <v>287</v>
      </c>
      <c r="C1309" s="170" t="s">
        <v>2896</v>
      </c>
      <c r="D1309" s="170" t="s">
        <v>2897</v>
      </c>
    </row>
    <row r="1310" spans="1:60" x14ac:dyDescent="0.3">
      <c r="A1310" s="170" t="s">
        <v>286</v>
      </c>
      <c r="B1310" s="170" t="s">
        <v>287</v>
      </c>
      <c r="C1310" s="170" t="s">
        <v>2898</v>
      </c>
      <c r="D1310" s="170" t="s">
        <v>2899</v>
      </c>
    </row>
    <row r="1311" spans="1:60" x14ac:dyDescent="0.3">
      <c r="A1311" s="170" t="s">
        <v>286</v>
      </c>
      <c r="B1311" s="170" t="s">
        <v>287</v>
      </c>
      <c r="C1311" s="170" t="s">
        <v>2900</v>
      </c>
      <c r="D1311" s="170" t="s">
        <v>2901</v>
      </c>
      <c r="BE1311" s="170">
        <v>100</v>
      </c>
    </row>
    <row r="1312" spans="1:60" x14ac:dyDescent="0.3">
      <c r="A1312" s="170" t="s">
        <v>286</v>
      </c>
      <c r="B1312" s="170" t="s">
        <v>287</v>
      </c>
      <c r="C1312" s="170" t="s">
        <v>2902</v>
      </c>
      <c r="D1312" s="170" t="s">
        <v>2903</v>
      </c>
      <c r="AK1312" s="170">
        <v>98.6</v>
      </c>
      <c r="AP1312" s="170">
        <v>98.2</v>
      </c>
      <c r="AU1312" s="170">
        <v>99.7</v>
      </c>
      <c r="BA1312" s="170">
        <v>100</v>
      </c>
      <c r="BD1312" s="170">
        <v>100</v>
      </c>
    </row>
    <row r="1313" spans="1:60" x14ac:dyDescent="0.3">
      <c r="A1313" s="170" t="s">
        <v>286</v>
      </c>
      <c r="B1313" s="170" t="s">
        <v>287</v>
      </c>
      <c r="C1313" s="170" t="s">
        <v>2904</v>
      </c>
      <c r="D1313" s="170" t="s">
        <v>2905</v>
      </c>
      <c r="E1313" s="170">
        <v>5541766</v>
      </c>
      <c r="F1313" s="170">
        <v>5498539</v>
      </c>
      <c r="G1313" s="170">
        <v>5456899</v>
      </c>
      <c r="H1313" s="170">
        <v>5414847</v>
      </c>
      <c r="I1313" s="170">
        <v>5370261</v>
      </c>
      <c r="J1313" s="170">
        <v>5327265</v>
      </c>
      <c r="K1313" s="170">
        <v>5281469</v>
      </c>
      <c r="L1313" s="170">
        <v>5234313</v>
      </c>
      <c r="M1313" s="170">
        <v>5183803</v>
      </c>
      <c r="N1313" s="170">
        <v>5128878</v>
      </c>
      <c r="O1313" s="170">
        <v>5061496</v>
      </c>
      <c r="P1313" s="170">
        <v>4981753</v>
      </c>
      <c r="Q1313" s="170">
        <v>4897996</v>
      </c>
      <c r="R1313" s="170">
        <v>4809523</v>
      </c>
      <c r="S1313" s="170">
        <v>4714698</v>
      </c>
      <c r="T1313" s="170">
        <v>4625987</v>
      </c>
      <c r="U1313" s="170">
        <v>4533373</v>
      </c>
      <c r="V1313" s="170">
        <v>4443919</v>
      </c>
      <c r="W1313" s="170">
        <v>4357973</v>
      </c>
      <c r="X1313" s="170">
        <v>4274272</v>
      </c>
      <c r="Y1313" s="170">
        <v>4194898</v>
      </c>
      <c r="Z1313" s="170">
        <v>4118594</v>
      </c>
      <c r="AA1313" s="170">
        <v>4041007</v>
      </c>
      <c r="AB1313" s="170">
        <v>3963186</v>
      </c>
      <c r="AC1313" s="170">
        <v>3884720</v>
      </c>
      <c r="AD1313" s="170">
        <v>3807158</v>
      </c>
      <c r="AE1313" s="170">
        <v>3730271</v>
      </c>
      <c r="AF1313" s="170">
        <v>3653104</v>
      </c>
      <c r="AG1313" s="170">
        <v>3561979</v>
      </c>
      <c r="AH1313" s="170">
        <v>3500006</v>
      </c>
      <c r="AI1313" s="170">
        <v>3466196</v>
      </c>
      <c r="AJ1313" s="170">
        <v>3427834</v>
      </c>
      <c r="AK1313" s="170">
        <v>3395185</v>
      </c>
      <c r="AL1313" s="170">
        <v>3363000</v>
      </c>
      <c r="AM1313" s="170">
        <v>3319582</v>
      </c>
      <c r="AN1313" s="170">
        <v>3269624</v>
      </c>
      <c r="AO1313" s="170">
        <v>3219907</v>
      </c>
      <c r="AP1313" s="170">
        <v>3167936</v>
      </c>
      <c r="AQ1313" s="170">
        <v>3114946</v>
      </c>
      <c r="AR1313" s="170">
        <v>3062481</v>
      </c>
      <c r="AS1313" s="170">
        <v>3004201</v>
      </c>
      <c r="AT1313" s="170">
        <v>2932930</v>
      </c>
      <c r="AU1313" s="170">
        <v>2866868</v>
      </c>
      <c r="AV1313" s="170">
        <v>2800472</v>
      </c>
      <c r="AW1313" s="170">
        <v>2735395</v>
      </c>
      <c r="AX1313" s="170">
        <v>2671433</v>
      </c>
      <c r="AY1313" s="170">
        <v>2610751</v>
      </c>
      <c r="AZ1313" s="170">
        <v>2555101</v>
      </c>
      <c r="BA1313" s="170">
        <v>2503387</v>
      </c>
      <c r="BB1313" s="170">
        <v>2455468</v>
      </c>
      <c r="BC1313" s="170">
        <v>2409036</v>
      </c>
      <c r="BD1313" s="170">
        <v>2363892</v>
      </c>
      <c r="BE1313" s="170">
        <v>2321803</v>
      </c>
      <c r="BF1313" s="170">
        <v>2283483</v>
      </c>
      <c r="BG1313" s="170">
        <v>2246568</v>
      </c>
      <c r="BH1313" s="170">
        <v>2205000</v>
      </c>
    </row>
    <row r="1314" spans="1:60" x14ac:dyDescent="0.3">
      <c r="A1314" s="170" t="s">
        <v>286</v>
      </c>
      <c r="B1314" s="170" t="s">
        <v>287</v>
      </c>
      <c r="C1314" s="170" t="s">
        <v>2906</v>
      </c>
      <c r="D1314" s="170" t="s">
        <v>2907</v>
      </c>
      <c r="E1314" s="170">
        <v>-0.64112884074029786</v>
      </c>
      <c r="F1314" s="170">
        <v>-0.78308019379898786</v>
      </c>
      <c r="G1314" s="170">
        <v>-0.76017408923019425</v>
      </c>
      <c r="H1314" s="170">
        <v>-0.77360544887661553</v>
      </c>
      <c r="I1314" s="170">
        <v>-0.82681145145087409</v>
      </c>
      <c r="J1314" s="170">
        <v>-0.8038537420024946</v>
      </c>
      <c r="K1314" s="170">
        <v>-0.86336945523819986</v>
      </c>
      <c r="L1314" s="170">
        <v>-0.8968675100091843</v>
      </c>
      <c r="M1314" s="170">
        <v>-0.96966468344385182</v>
      </c>
      <c r="N1314" s="170">
        <v>-1.0652034973575615</v>
      </c>
      <c r="O1314" s="170">
        <v>-1.3224830034315471</v>
      </c>
      <c r="P1314" s="170">
        <v>-1.5880254648397711</v>
      </c>
      <c r="Q1314" s="170">
        <v>-1.6955695258616537</v>
      </c>
      <c r="R1314" s="170">
        <v>-1.8228231068790766</v>
      </c>
      <c r="S1314" s="170">
        <v>-1.991304766829493</v>
      </c>
      <c r="T1314" s="170">
        <v>-1.8995109530596139</v>
      </c>
      <c r="U1314" s="170">
        <v>-2.0223499566483927</v>
      </c>
      <c r="V1314" s="170">
        <v>-1.9929609247024809</v>
      </c>
      <c r="W1314" s="170">
        <v>-1.9529603787878873</v>
      </c>
      <c r="X1314" s="170">
        <v>-1.9393245511045814</v>
      </c>
      <c r="Y1314" s="170">
        <v>-1.8744770526412546</v>
      </c>
      <c r="Z1314" s="170">
        <v>-1.8357181980914645</v>
      </c>
      <c r="AA1314" s="170">
        <v>-1.9017924643008597</v>
      </c>
      <c r="AB1314" s="170">
        <v>-1.9445671091602164</v>
      </c>
      <c r="AC1314" s="170">
        <v>-1.9997338097505983</v>
      </c>
      <c r="AD1314" s="170">
        <v>-2.0167930115663362</v>
      </c>
      <c r="AE1314" s="170">
        <v>-2.0402093862523936</v>
      </c>
      <c r="AF1314" s="170">
        <v>-2.0903668013255374</v>
      </c>
      <c r="AG1314" s="170">
        <v>-2.5260927872978129</v>
      </c>
      <c r="AH1314" s="170">
        <v>-1.7551606506188435</v>
      </c>
      <c r="AI1314" s="170">
        <v>-0.97069437486411547</v>
      </c>
      <c r="AJ1314" s="170">
        <v>-1.1129164205410089</v>
      </c>
      <c r="AK1314" s="170">
        <v>-0.95703233996791148</v>
      </c>
      <c r="AL1314" s="170">
        <v>-0.95248186677500368</v>
      </c>
      <c r="AM1314" s="170">
        <v>-1.2994561370718547</v>
      </c>
      <c r="AN1314" s="170">
        <v>-1.5163877798980607</v>
      </c>
      <c r="AO1314" s="170">
        <v>-1.5322516436786691</v>
      </c>
      <c r="AP1314" s="170">
        <v>-1.6272205423732815</v>
      </c>
      <c r="AQ1314" s="170">
        <v>-1.6868455112273646</v>
      </c>
      <c r="AR1314" s="170">
        <v>-1.6986444845672837</v>
      </c>
      <c r="AS1314" s="170">
        <v>-1.9213729320886566</v>
      </c>
      <c r="AT1314" s="170">
        <v>-2.4009719087021217</v>
      </c>
      <c r="AU1314" s="170">
        <v>-2.2781778678758244</v>
      </c>
      <c r="AV1314" s="170">
        <v>-2.3432170280138309</v>
      </c>
      <c r="AW1314" s="170">
        <v>-2.3512124825752245</v>
      </c>
      <c r="AX1314" s="170">
        <v>-2.3660817019546414</v>
      </c>
      <c r="AY1314" s="170">
        <v>-2.2977113148720769</v>
      </c>
      <c r="AZ1314" s="170">
        <v>-2.1546166202097665</v>
      </c>
      <c r="BA1314" s="170">
        <v>-2.0447138246347891</v>
      </c>
      <c r="BB1314" s="170">
        <v>-1.9327240517501505</v>
      </c>
      <c r="BC1314" s="170">
        <v>-1.9090706961972441</v>
      </c>
      <c r="BD1314" s="170">
        <v>-1.8917254260164063</v>
      </c>
      <c r="BE1314" s="170">
        <v>-1.7965374199139996</v>
      </c>
      <c r="BF1314" s="170">
        <v>-1.6642130118779968</v>
      </c>
      <c r="BG1314" s="170">
        <v>-1.6298190525356249</v>
      </c>
    </row>
    <row r="1315" spans="1:60" x14ac:dyDescent="0.3">
      <c r="A1315" s="170" t="s">
        <v>286</v>
      </c>
      <c r="B1315" s="170" t="s">
        <v>287</v>
      </c>
      <c r="C1315" s="170" t="s">
        <v>2908</v>
      </c>
      <c r="D1315" s="170" t="s">
        <v>2909</v>
      </c>
      <c r="E1315" s="170">
        <v>67.59899999999999</v>
      </c>
      <c r="F1315" s="170">
        <v>66.478000000000009</v>
      </c>
      <c r="G1315" s="170">
        <v>65.337000000000003</v>
      </c>
      <c r="H1315" s="170">
        <v>64.177999999999997</v>
      </c>
      <c r="I1315" s="170">
        <v>63</v>
      </c>
      <c r="J1315" s="170">
        <v>61.872999999999998</v>
      </c>
      <c r="K1315" s="170">
        <v>60.731000000000002</v>
      </c>
      <c r="L1315" s="170">
        <v>59.578000000000003</v>
      </c>
      <c r="M1315" s="170">
        <v>58.411999999999999</v>
      </c>
      <c r="N1315" s="170">
        <v>57.24</v>
      </c>
      <c r="O1315" s="170">
        <v>55.99</v>
      </c>
      <c r="P1315" s="170">
        <v>54.651000000000003</v>
      </c>
      <c r="Q1315" s="170">
        <v>53.302999999999997</v>
      </c>
      <c r="R1315" s="170">
        <v>51.954000000000001</v>
      </c>
      <c r="S1315" s="170">
        <v>50.6</v>
      </c>
      <c r="T1315" s="170">
        <v>49.386000000000003</v>
      </c>
      <c r="U1315" s="170">
        <v>48.170999999999999</v>
      </c>
      <c r="V1315" s="170">
        <v>46.960999999999999</v>
      </c>
      <c r="W1315" s="170">
        <v>45.753</v>
      </c>
      <c r="X1315" s="170">
        <v>44.597999999999999</v>
      </c>
      <c r="Y1315" s="170">
        <v>43.502000000000002</v>
      </c>
      <c r="Z1315" s="170">
        <v>42.415999999999997</v>
      </c>
      <c r="AA1315" s="170">
        <v>41.335999999999999</v>
      </c>
      <c r="AB1315" s="170">
        <v>40.264000000000003</v>
      </c>
      <c r="AC1315" s="170">
        <v>39.200000000000003</v>
      </c>
      <c r="AD1315" s="170">
        <v>38.167000000000002</v>
      </c>
      <c r="AE1315" s="170">
        <v>37.143000000000001</v>
      </c>
      <c r="AF1315" s="170">
        <v>36.130000000000003</v>
      </c>
      <c r="AG1315" s="170">
        <v>35.128</v>
      </c>
      <c r="AH1315" s="170">
        <v>34.414999999999999</v>
      </c>
      <c r="AI1315" s="170">
        <v>34.019000000000005</v>
      </c>
      <c r="AJ1315" s="170">
        <v>33.626000000000005</v>
      </c>
      <c r="AK1315" s="170">
        <v>33.233999999999995</v>
      </c>
      <c r="AL1315" s="170">
        <v>32.844999999999999</v>
      </c>
      <c r="AM1315" s="170">
        <v>32.459000000000003</v>
      </c>
      <c r="AN1315" s="170">
        <v>32.073999999999998</v>
      </c>
      <c r="AO1315" s="170">
        <v>31.691999999999993</v>
      </c>
      <c r="AP1315" s="170">
        <v>31.313000000000002</v>
      </c>
      <c r="AQ1315" s="170">
        <v>30.936000000000007</v>
      </c>
      <c r="AR1315" s="170">
        <v>30.518000000000001</v>
      </c>
      <c r="AS1315" s="170">
        <v>30.027000000000001</v>
      </c>
      <c r="AT1315" s="170">
        <v>29.542000000000002</v>
      </c>
      <c r="AU1315" s="170">
        <v>29.061000000000007</v>
      </c>
      <c r="AV1315" s="170">
        <v>28.585000000000001</v>
      </c>
      <c r="AW1315" s="170">
        <v>28.113</v>
      </c>
      <c r="AX1315" s="170">
        <v>27.646000000000001</v>
      </c>
      <c r="AY1315" s="170">
        <v>27.183999999999997</v>
      </c>
      <c r="AZ1315" s="170">
        <v>26.727000000000004</v>
      </c>
      <c r="BA1315" s="170">
        <v>26.274000000000001</v>
      </c>
      <c r="BB1315" s="170">
        <v>25.828000000000003</v>
      </c>
      <c r="BC1315" s="170">
        <v>25.385000000000002</v>
      </c>
      <c r="BD1315" s="170">
        <v>24.953999999999994</v>
      </c>
      <c r="BE1315" s="170">
        <v>24.533000000000001</v>
      </c>
      <c r="BF1315" s="170">
        <v>24.123000000000005</v>
      </c>
      <c r="BG1315" s="170">
        <v>23.722999999999999</v>
      </c>
      <c r="BH1315" s="170">
        <v>23.332999999999998</v>
      </c>
    </row>
    <row r="1316" spans="1:60" x14ac:dyDescent="0.3">
      <c r="A1316" s="170" t="s">
        <v>286</v>
      </c>
      <c r="B1316" s="170" t="s">
        <v>287</v>
      </c>
      <c r="C1316" s="170" t="s">
        <v>2910</v>
      </c>
      <c r="D1316" s="170" t="s">
        <v>2911</v>
      </c>
      <c r="E1316" s="170">
        <v>4.4409085149587462</v>
      </c>
      <c r="F1316" s="170">
        <v>4.2903949360046578</v>
      </c>
      <c r="G1316" s="170">
        <v>4.318184874285997</v>
      </c>
      <c r="H1316" s="170">
        <v>4.3051126563493227</v>
      </c>
      <c r="I1316" s="170">
        <v>4.2613502527533456</v>
      </c>
      <c r="J1316" s="170">
        <v>4.0017159069837787</v>
      </c>
      <c r="K1316" s="170">
        <v>3.9508482880445244</v>
      </c>
      <c r="L1316" s="170">
        <v>3.9138189846637097</v>
      </c>
      <c r="M1316" s="170">
        <v>3.8505829350494141</v>
      </c>
      <c r="N1316" s="170">
        <v>3.7407639172670146</v>
      </c>
      <c r="O1316" s="170">
        <v>3.7668811581939363</v>
      </c>
      <c r="P1316" s="170">
        <v>3.8296775429074494</v>
      </c>
      <c r="Q1316" s="170">
        <v>3.7310636034548401</v>
      </c>
      <c r="R1316" s="170">
        <v>3.588484479732537</v>
      </c>
      <c r="S1316" s="170">
        <v>3.4285372571810115</v>
      </c>
      <c r="T1316" s="170">
        <v>2.9567327882014776</v>
      </c>
      <c r="U1316" s="170">
        <v>2.8408005151648505</v>
      </c>
      <c r="V1316" s="170">
        <v>2.8588018110196698</v>
      </c>
      <c r="W1316" s="170">
        <v>2.905062554510724</v>
      </c>
      <c r="X1316" s="170">
        <v>2.7243135075667362</v>
      </c>
      <c r="Y1316" s="170">
        <v>2.5726681302521537</v>
      </c>
      <c r="Z1316" s="170">
        <v>2.5963484974553928</v>
      </c>
      <c r="AA1316" s="170">
        <v>2.535575389171258</v>
      </c>
      <c r="AB1316" s="170">
        <v>2.4938598751976486</v>
      </c>
      <c r="AC1316" s="170">
        <v>2.4438822568775134</v>
      </c>
      <c r="AD1316" s="170">
        <v>2.3385068523995183</v>
      </c>
      <c r="AE1316" s="170">
        <v>2.3219051321276409</v>
      </c>
      <c r="AF1316" s="170">
        <v>2.2735496978230003</v>
      </c>
      <c r="AG1316" s="170">
        <v>1.8430372072055348</v>
      </c>
      <c r="AH1316" s="170">
        <v>1.3885020155419325</v>
      </c>
      <c r="AI1316" s="170">
        <v>0.78863690333771108</v>
      </c>
      <c r="AJ1316" s="170">
        <v>0.64292750841626001</v>
      </c>
      <c r="AK1316" s="170">
        <v>0.80443616874723478</v>
      </c>
      <c r="AL1316" s="170">
        <v>0.80581213386878714</v>
      </c>
      <c r="AM1316" s="170">
        <v>0.45588190698267422</v>
      </c>
      <c r="AN1316" s="170">
        <v>0.24520331197262954</v>
      </c>
      <c r="AO1316" s="170">
        <v>0.22672352951390584</v>
      </c>
      <c r="AP1316" s="170">
        <v>0.12917992427511304</v>
      </c>
      <c r="AQ1316" s="170">
        <v>7.1782462240018829E-2</v>
      </c>
      <c r="AR1316" s="170">
        <v>0.26517666363840475</v>
      </c>
      <c r="AS1316" s="170">
        <v>0.40477198918254553</v>
      </c>
      <c r="AT1316" s="170">
        <v>-8.1867018331977778E-2</v>
      </c>
      <c r="AU1316" s="170">
        <v>4.3764108441686926E-2</v>
      </c>
      <c r="AV1316" s="170">
        <v>-2.2923029312953588E-2</v>
      </c>
      <c r="AW1316" s="170">
        <v>-2.7488838996947471E-2</v>
      </c>
      <c r="AX1316" s="170">
        <v>-4.344290986525285E-2</v>
      </c>
      <c r="AY1316" s="170">
        <v>2.4054660541980976E-2</v>
      </c>
      <c r="AZ1316" s="170">
        <v>0.16645062889423828</v>
      </c>
      <c r="BA1316" s="170">
        <v>0.28103633220212487</v>
      </c>
      <c r="BB1316" s="170">
        <v>0.38247734470273903</v>
      </c>
      <c r="BC1316" s="170">
        <v>0.41651584476210135</v>
      </c>
      <c r="BD1316" s="170">
        <v>0.39667222130432295</v>
      </c>
      <c r="BE1316" s="170">
        <v>0.46436532597646552</v>
      </c>
      <c r="BF1316" s="170">
        <v>0.56294466305705682</v>
      </c>
      <c r="BG1316" s="170">
        <v>0.56803074914664387</v>
      </c>
    </row>
    <row r="1317" spans="1:60" x14ac:dyDescent="0.3">
      <c r="A1317" s="170" t="s">
        <v>286</v>
      </c>
      <c r="B1317" s="170" t="s">
        <v>287</v>
      </c>
      <c r="C1317" s="170" t="s">
        <v>2912</v>
      </c>
      <c r="D1317" s="170" t="s">
        <v>2913</v>
      </c>
      <c r="E1317" s="170">
        <v>2656234</v>
      </c>
      <c r="F1317" s="170">
        <v>2772677</v>
      </c>
      <c r="G1317" s="170">
        <v>2895029</v>
      </c>
      <c r="H1317" s="170">
        <v>3022385</v>
      </c>
      <c r="I1317" s="170">
        <v>3153963</v>
      </c>
      <c r="J1317" s="170">
        <v>3282735</v>
      </c>
      <c r="K1317" s="170">
        <v>3415027</v>
      </c>
      <c r="L1317" s="170">
        <v>3551335</v>
      </c>
      <c r="M1317" s="170">
        <v>3690749</v>
      </c>
      <c r="N1317" s="170">
        <v>3831426</v>
      </c>
      <c r="O1317" s="170">
        <v>3978504</v>
      </c>
      <c r="P1317" s="170">
        <v>4133823</v>
      </c>
      <c r="Q1317" s="170">
        <v>4290972</v>
      </c>
      <c r="R1317" s="170">
        <v>4447749</v>
      </c>
      <c r="S1317" s="170">
        <v>4602886</v>
      </c>
      <c r="T1317" s="170">
        <v>4741013</v>
      </c>
      <c r="U1317" s="170">
        <v>4877627</v>
      </c>
      <c r="V1317" s="170">
        <v>5019081</v>
      </c>
      <c r="W1317" s="170">
        <v>5167027</v>
      </c>
      <c r="X1317" s="170">
        <v>5309728</v>
      </c>
      <c r="Y1317" s="170">
        <v>5448102</v>
      </c>
      <c r="Z1317" s="170">
        <v>5591406</v>
      </c>
      <c r="AA1317" s="170">
        <v>5734993</v>
      </c>
      <c r="AB1317" s="170">
        <v>5879814</v>
      </c>
      <c r="AC1317" s="170">
        <v>6025280</v>
      </c>
      <c r="AD1317" s="170">
        <v>6167842</v>
      </c>
      <c r="AE1317" s="170">
        <v>6312729</v>
      </c>
      <c r="AF1317" s="170">
        <v>6457896</v>
      </c>
      <c r="AG1317" s="170">
        <v>6578021</v>
      </c>
      <c r="AH1317" s="170">
        <v>6669994</v>
      </c>
      <c r="AI1317" s="170">
        <v>6722804</v>
      </c>
      <c r="AJ1317" s="170">
        <v>6766166</v>
      </c>
      <c r="AK1317" s="170">
        <v>6820815</v>
      </c>
      <c r="AL1317" s="170">
        <v>6876000</v>
      </c>
      <c r="AM1317" s="170">
        <v>6907418</v>
      </c>
      <c r="AN1317" s="170">
        <v>6924376</v>
      </c>
      <c r="AO1317" s="170">
        <v>6940093</v>
      </c>
      <c r="AP1317" s="170">
        <v>6949064</v>
      </c>
      <c r="AQ1317" s="170">
        <v>6954054</v>
      </c>
      <c r="AR1317" s="170">
        <v>6972519</v>
      </c>
      <c r="AS1317" s="170">
        <v>7000799</v>
      </c>
      <c r="AT1317" s="170">
        <v>6995070</v>
      </c>
      <c r="AU1317" s="170">
        <v>6998132</v>
      </c>
      <c r="AV1317" s="170">
        <v>6996528</v>
      </c>
      <c r="AW1317" s="170">
        <v>6994605</v>
      </c>
      <c r="AX1317" s="170">
        <v>6991567</v>
      </c>
      <c r="AY1317" s="170">
        <v>6993249</v>
      </c>
      <c r="AZ1317" s="170">
        <v>7004899</v>
      </c>
      <c r="BA1317" s="170">
        <v>7024613</v>
      </c>
      <c r="BB1317" s="170">
        <v>7051532</v>
      </c>
      <c r="BC1317" s="170">
        <v>7080964</v>
      </c>
      <c r="BD1317" s="170">
        <v>7109108</v>
      </c>
      <c r="BE1317" s="170">
        <v>7142197</v>
      </c>
      <c r="BF1317" s="170">
        <v>7182517</v>
      </c>
      <c r="BG1317" s="170">
        <v>7223432</v>
      </c>
      <c r="BH1317" s="170">
        <v>7244000</v>
      </c>
    </row>
    <row r="1318" spans="1:60" x14ac:dyDescent="0.3">
      <c r="A1318" s="170" t="s">
        <v>286</v>
      </c>
      <c r="B1318" s="170" t="s">
        <v>287</v>
      </c>
      <c r="C1318" s="170" t="s">
        <v>2914</v>
      </c>
      <c r="D1318" s="170" t="s">
        <v>2915</v>
      </c>
      <c r="E1318" s="170">
        <v>32.401000000000003</v>
      </c>
      <c r="F1318" s="170">
        <v>33.521999999999998</v>
      </c>
      <c r="G1318" s="170">
        <v>34.662999999999997</v>
      </c>
      <c r="H1318" s="170">
        <v>35.822000000000003</v>
      </c>
      <c r="I1318" s="170">
        <v>37</v>
      </c>
      <c r="J1318" s="170">
        <v>38.127000000000002</v>
      </c>
      <c r="K1318" s="170">
        <v>39.268999999999998</v>
      </c>
      <c r="L1318" s="170">
        <v>40.421999999999997</v>
      </c>
      <c r="M1318" s="170">
        <v>41.588000000000001</v>
      </c>
      <c r="N1318" s="170">
        <v>42.76</v>
      </c>
      <c r="O1318" s="170">
        <v>44.01</v>
      </c>
      <c r="P1318" s="170">
        <v>45.348999999999997</v>
      </c>
      <c r="Q1318" s="170">
        <v>46.697000000000003</v>
      </c>
      <c r="R1318" s="170">
        <v>48.045999999999999</v>
      </c>
      <c r="S1318" s="170">
        <v>49.4</v>
      </c>
      <c r="T1318" s="170">
        <v>50.613999999999997</v>
      </c>
      <c r="U1318" s="170">
        <v>51.829000000000001</v>
      </c>
      <c r="V1318" s="170">
        <v>53.039000000000001</v>
      </c>
      <c r="W1318" s="170">
        <v>54.247</v>
      </c>
      <c r="X1318" s="170">
        <v>55.402000000000001</v>
      </c>
      <c r="Y1318" s="170">
        <v>56.497999999999998</v>
      </c>
      <c r="Z1318" s="170">
        <v>57.584000000000003</v>
      </c>
      <c r="AA1318" s="170">
        <v>58.664000000000001</v>
      </c>
      <c r="AB1318" s="170">
        <v>59.735999999999997</v>
      </c>
      <c r="AC1318" s="170">
        <v>60.8</v>
      </c>
      <c r="AD1318" s="170">
        <v>61.832999999999998</v>
      </c>
      <c r="AE1318" s="170">
        <v>62.856999999999999</v>
      </c>
      <c r="AF1318" s="170">
        <v>63.87</v>
      </c>
      <c r="AG1318" s="170">
        <v>64.872</v>
      </c>
      <c r="AH1318" s="170">
        <v>65.584999999999994</v>
      </c>
      <c r="AI1318" s="170">
        <v>65.980999999999995</v>
      </c>
      <c r="AJ1318" s="170">
        <v>66.373999999999995</v>
      </c>
      <c r="AK1318" s="170">
        <v>66.766000000000005</v>
      </c>
      <c r="AL1318" s="170">
        <v>67.155000000000001</v>
      </c>
      <c r="AM1318" s="170">
        <v>67.540999999999997</v>
      </c>
      <c r="AN1318" s="170">
        <v>67.926000000000002</v>
      </c>
      <c r="AO1318" s="170">
        <v>68.308000000000007</v>
      </c>
      <c r="AP1318" s="170">
        <v>68.686999999999998</v>
      </c>
      <c r="AQ1318" s="170">
        <v>69.063999999999993</v>
      </c>
      <c r="AR1318" s="170">
        <v>69.481999999999999</v>
      </c>
      <c r="AS1318" s="170">
        <v>69.972999999999999</v>
      </c>
      <c r="AT1318" s="170">
        <v>70.457999999999998</v>
      </c>
      <c r="AU1318" s="170">
        <v>70.938999999999993</v>
      </c>
      <c r="AV1318" s="170">
        <v>71.415000000000006</v>
      </c>
      <c r="AW1318" s="170">
        <v>71.887</v>
      </c>
      <c r="AX1318" s="170">
        <v>72.353999999999999</v>
      </c>
      <c r="AY1318" s="170">
        <v>72.816000000000003</v>
      </c>
      <c r="AZ1318" s="170">
        <v>73.272999999999996</v>
      </c>
      <c r="BA1318" s="170">
        <v>73.725999999999999</v>
      </c>
      <c r="BB1318" s="170">
        <v>74.171999999999997</v>
      </c>
      <c r="BC1318" s="170">
        <v>74.614999999999995</v>
      </c>
      <c r="BD1318" s="170">
        <v>75.046000000000006</v>
      </c>
      <c r="BE1318" s="170">
        <v>75.466999999999999</v>
      </c>
      <c r="BF1318" s="170">
        <v>75.876999999999995</v>
      </c>
      <c r="BG1318" s="170">
        <v>76.277000000000001</v>
      </c>
      <c r="BH1318" s="170">
        <v>76.667000000000002</v>
      </c>
    </row>
    <row r="1319" spans="1:60" x14ac:dyDescent="0.3">
      <c r="A1319" s="170" t="s">
        <v>286</v>
      </c>
      <c r="B1319" s="170" t="s">
        <v>287</v>
      </c>
      <c r="C1319" s="170" t="s">
        <v>2916</v>
      </c>
      <c r="D1319" s="170" t="s">
        <v>2917</v>
      </c>
      <c r="BE1319" s="170">
        <v>7</v>
      </c>
    </row>
    <row r="1320" spans="1:60" x14ac:dyDescent="0.3">
      <c r="A1320" s="170" t="s">
        <v>286</v>
      </c>
      <c r="B1320" s="170" t="s">
        <v>287</v>
      </c>
      <c r="C1320" s="170" t="s">
        <v>2918</v>
      </c>
      <c r="D1320" s="170" t="s">
        <v>2919</v>
      </c>
      <c r="AN1320" s="170">
        <v>161000</v>
      </c>
      <c r="AO1320" s="170">
        <v>234000</v>
      </c>
      <c r="AP1320" s="170">
        <v>254000</v>
      </c>
      <c r="AQ1320" s="170">
        <v>355000</v>
      </c>
      <c r="AR1320" s="170">
        <v>75000</v>
      </c>
      <c r="AS1320" s="170">
        <v>60000</v>
      </c>
      <c r="AT1320" s="170">
        <v>61000</v>
      </c>
      <c r="AU1320" s="170">
        <v>63000</v>
      </c>
      <c r="AV1320" s="170">
        <v>64000</v>
      </c>
      <c r="AW1320" s="170">
        <v>68000</v>
      </c>
      <c r="AX1320" s="170">
        <v>91000</v>
      </c>
      <c r="AY1320" s="170">
        <v>90000</v>
      </c>
      <c r="AZ1320" s="170">
        <v>105000</v>
      </c>
      <c r="BA1320" s="170">
        <v>92000</v>
      </c>
      <c r="BB1320" s="170">
        <v>95000</v>
      </c>
      <c r="BC1320" s="170">
        <v>120000</v>
      </c>
      <c r="BD1320" s="170">
        <v>116000</v>
      </c>
      <c r="BE1320" s="170">
        <v>119000</v>
      </c>
      <c r="BF1320" s="170">
        <v>137000</v>
      </c>
      <c r="BG1320" s="170">
        <v>137000</v>
      </c>
    </row>
    <row r="1321" spans="1:60" x14ac:dyDescent="0.3">
      <c r="A1321" s="170" t="s">
        <v>286</v>
      </c>
      <c r="B1321" s="170" t="s">
        <v>287</v>
      </c>
      <c r="C1321" s="170" t="s">
        <v>2920</v>
      </c>
      <c r="D1321" s="170" t="s">
        <v>2921</v>
      </c>
      <c r="AN1321" s="170">
        <v>626000</v>
      </c>
      <c r="AO1321" s="170">
        <v>703000</v>
      </c>
      <c r="AP1321" s="170">
        <v>969000</v>
      </c>
      <c r="AQ1321" s="170">
        <v>901000</v>
      </c>
      <c r="AR1321" s="170">
        <v>934000</v>
      </c>
      <c r="AS1321" s="170">
        <v>1289000</v>
      </c>
      <c r="AT1321" s="170">
        <v>1387000</v>
      </c>
      <c r="AU1321" s="170">
        <v>1436000</v>
      </c>
      <c r="AV1321" s="170">
        <v>1108000</v>
      </c>
      <c r="AW1321" s="170">
        <v>515000</v>
      </c>
      <c r="AX1321" s="170">
        <v>572000</v>
      </c>
      <c r="AY1321" s="170">
        <v>525000</v>
      </c>
      <c r="AZ1321" s="170">
        <v>517000</v>
      </c>
      <c r="BA1321" s="170">
        <v>380000</v>
      </c>
      <c r="BB1321" s="170">
        <v>316000</v>
      </c>
      <c r="BC1321" s="170">
        <v>415000</v>
      </c>
      <c r="BD1321" s="170">
        <v>320000</v>
      </c>
      <c r="BE1321" s="170">
        <v>493000</v>
      </c>
      <c r="BF1321" s="170">
        <v>708000</v>
      </c>
      <c r="BG1321" s="170">
        <v>741000</v>
      </c>
    </row>
    <row r="1322" spans="1:60" x14ac:dyDescent="0.3">
      <c r="A1322" s="170" t="s">
        <v>286</v>
      </c>
      <c r="B1322" s="170" t="s">
        <v>287</v>
      </c>
      <c r="C1322" s="170" t="s">
        <v>2922</v>
      </c>
      <c r="D1322" s="170" t="s">
        <v>2923</v>
      </c>
      <c r="AN1322" s="170">
        <v>28000000</v>
      </c>
      <c r="AO1322" s="170">
        <v>61000000</v>
      </c>
      <c r="AP1322" s="170">
        <v>40000000</v>
      </c>
      <c r="AQ1322" s="170">
        <v>54000000</v>
      </c>
      <c r="AR1322" s="170">
        <v>92000000</v>
      </c>
      <c r="AS1322" s="170">
        <v>188000000</v>
      </c>
      <c r="AT1322" s="170">
        <v>272000000</v>
      </c>
      <c r="AU1322" s="170">
        <v>295000000</v>
      </c>
      <c r="AV1322" s="170">
        <v>339000000</v>
      </c>
      <c r="AW1322" s="170">
        <v>362000000</v>
      </c>
      <c r="AX1322" s="170">
        <v>346000000</v>
      </c>
      <c r="AY1322" s="170">
        <v>401000000</v>
      </c>
      <c r="AZ1322" s="170">
        <v>479000000</v>
      </c>
      <c r="BA1322" s="170">
        <v>585000000</v>
      </c>
      <c r="BB1322" s="170">
        <v>563000000</v>
      </c>
      <c r="BC1322" s="170">
        <v>665000000</v>
      </c>
      <c r="BD1322" s="170">
        <v>747000000</v>
      </c>
      <c r="BE1322" s="170">
        <v>986000000</v>
      </c>
      <c r="BF1322" s="170">
        <v>1156000000</v>
      </c>
      <c r="BG1322" s="170">
        <v>1230000000</v>
      </c>
    </row>
    <row r="1323" spans="1:60" x14ac:dyDescent="0.3">
      <c r="A1323" s="170" t="s">
        <v>286</v>
      </c>
      <c r="B1323" s="170" t="s">
        <v>287</v>
      </c>
      <c r="C1323" s="170" t="s">
        <v>2924</v>
      </c>
      <c r="D1323" s="170" t="s">
        <v>2925</v>
      </c>
      <c r="AN1323" s="170">
        <v>0.5314000493442903</v>
      </c>
      <c r="AO1323" s="170">
        <v>0.91070602111046406</v>
      </c>
      <c r="AP1323" s="170">
        <v>0.5103668261562998</v>
      </c>
      <c r="AQ1323" s="170">
        <v>0.76084199847831602</v>
      </c>
      <c r="AR1323" s="170">
        <v>1.4375673859712172</v>
      </c>
      <c r="AS1323" s="170">
        <v>2.6674990777263825</v>
      </c>
      <c r="AT1323" s="170">
        <v>3.4723995302047692</v>
      </c>
      <c r="AU1323" s="170">
        <v>3.4285581460217105</v>
      </c>
      <c r="AV1323" s="170">
        <v>3.115379313513762</v>
      </c>
      <c r="AW1323" s="170">
        <v>2.4170555989557254</v>
      </c>
      <c r="AX1323" s="170">
        <v>1.9730501873257187</v>
      </c>
      <c r="AY1323" s="170">
        <v>1.8591238473200336</v>
      </c>
      <c r="AZ1323" s="170">
        <v>1.7838920875634046</v>
      </c>
      <c r="BA1323" s="170">
        <v>1.6152546303966071</v>
      </c>
      <c r="BB1323" s="170">
        <v>2.3158907952596222</v>
      </c>
      <c r="BC1323" s="170">
        <v>2.2694928963165961</v>
      </c>
      <c r="BD1323" s="170">
        <v>1.6051709281412034</v>
      </c>
      <c r="BE1323" s="170">
        <v>1.9003199321589639</v>
      </c>
      <c r="BF1323" s="170">
        <v>2.6245229430074399</v>
      </c>
      <c r="BG1323" s="170">
        <v>2.8406532116702348</v>
      </c>
    </row>
    <row r="1324" spans="1:60" x14ac:dyDescent="0.3">
      <c r="A1324" s="170" t="s">
        <v>286</v>
      </c>
      <c r="B1324" s="170" t="s">
        <v>287</v>
      </c>
      <c r="C1324" s="170" t="s">
        <v>2926</v>
      </c>
      <c r="D1324" s="170" t="s">
        <v>2927</v>
      </c>
      <c r="AN1324" s="170">
        <v>5000000</v>
      </c>
      <c r="AO1324" s="170">
        <v>6000000</v>
      </c>
      <c r="AP1324" s="170">
        <v>15000000</v>
      </c>
      <c r="AQ1324" s="170">
        <v>32000000</v>
      </c>
      <c r="AR1324" s="170">
        <v>80000000</v>
      </c>
      <c r="AS1324" s="170">
        <v>95000000</v>
      </c>
      <c r="AT1324" s="170">
        <v>61000000</v>
      </c>
      <c r="AU1324" s="170">
        <v>61000000</v>
      </c>
      <c r="AV1324" s="170">
        <v>72000000</v>
      </c>
      <c r="AW1324" s="170">
        <v>92000000</v>
      </c>
      <c r="AX1324" s="170">
        <v>93000000</v>
      </c>
      <c r="AY1324" s="170">
        <v>115000000</v>
      </c>
      <c r="AZ1324" s="170">
        <v>155000000</v>
      </c>
      <c r="BA1324" s="170">
        <v>222000000</v>
      </c>
      <c r="BB1324" s="170">
        <v>193000000</v>
      </c>
      <c r="BC1324" s="170">
        <v>225000000</v>
      </c>
      <c r="BD1324" s="170">
        <v>260000000</v>
      </c>
      <c r="BE1324" s="170">
        <v>301000000</v>
      </c>
      <c r="BF1324" s="170">
        <v>365000000</v>
      </c>
      <c r="BG1324" s="170">
        <v>362000000</v>
      </c>
    </row>
    <row r="1325" spans="1:60" x14ac:dyDescent="0.3">
      <c r="A1325" s="170" t="s">
        <v>286</v>
      </c>
      <c r="B1325" s="170" t="s">
        <v>287</v>
      </c>
      <c r="C1325" s="170" t="s">
        <v>2928</v>
      </c>
      <c r="D1325" s="170" t="s">
        <v>2929</v>
      </c>
      <c r="AN1325" s="170">
        <v>14000000</v>
      </c>
      <c r="AO1325" s="170">
        <v>23000000</v>
      </c>
      <c r="AP1325" s="170">
        <v>8000000</v>
      </c>
      <c r="AQ1325" s="170">
        <v>14000000</v>
      </c>
      <c r="AR1325" s="170">
        <v>17000000</v>
      </c>
      <c r="AS1325" s="170">
        <v>31000000</v>
      </c>
      <c r="AT1325" s="170">
        <v>32000000</v>
      </c>
      <c r="AU1325" s="170">
        <v>34000000</v>
      </c>
      <c r="AV1325" s="170">
        <v>37000000</v>
      </c>
      <c r="AW1325" s="170">
        <v>50000000</v>
      </c>
      <c r="AX1325" s="170">
        <v>68000000</v>
      </c>
      <c r="AY1325" s="170">
        <v>89000000</v>
      </c>
      <c r="AZ1325" s="170">
        <v>118000000</v>
      </c>
      <c r="BA1325" s="170">
        <v>144000000</v>
      </c>
      <c r="BB1325" s="170">
        <v>113000000</v>
      </c>
      <c r="BC1325" s="170">
        <v>126000000</v>
      </c>
      <c r="BD1325" s="170">
        <v>141000000</v>
      </c>
      <c r="BE1325" s="170">
        <v>159000000</v>
      </c>
      <c r="BF1325" s="170">
        <v>180000000</v>
      </c>
      <c r="BG1325" s="170">
        <v>149000000</v>
      </c>
    </row>
    <row r="1326" spans="1:60" x14ac:dyDescent="0.3">
      <c r="A1326" s="170" t="s">
        <v>286</v>
      </c>
      <c r="B1326" s="170" t="s">
        <v>287</v>
      </c>
      <c r="C1326" s="170" t="s">
        <v>2930</v>
      </c>
      <c r="D1326" s="170" t="s">
        <v>2931</v>
      </c>
      <c r="AN1326" s="170">
        <v>23000000</v>
      </c>
      <c r="AO1326" s="170">
        <v>55000000</v>
      </c>
      <c r="AP1326" s="170">
        <v>25000000</v>
      </c>
      <c r="AQ1326" s="170">
        <v>22000000</v>
      </c>
      <c r="AR1326" s="170">
        <v>12000000</v>
      </c>
      <c r="AS1326" s="170">
        <v>93000000</v>
      </c>
      <c r="AT1326" s="170">
        <v>211000000</v>
      </c>
      <c r="AU1326" s="170">
        <v>234000000</v>
      </c>
      <c r="AV1326" s="170">
        <v>267000000</v>
      </c>
      <c r="AW1326" s="170">
        <v>270000000</v>
      </c>
      <c r="AX1326" s="170">
        <v>253000000</v>
      </c>
      <c r="AY1326" s="170">
        <v>286000000</v>
      </c>
      <c r="AZ1326" s="170">
        <v>324000000</v>
      </c>
      <c r="BA1326" s="170">
        <v>363000000</v>
      </c>
      <c r="BB1326" s="170">
        <v>370000000</v>
      </c>
      <c r="BC1326" s="170">
        <v>440000000</v>
      </c>
      <c r="BD1326" s="170">
        <v>487000000</v>
      </c>
      <c r="BE1326" s="170">
        <v>685000000</v>
      </c>
      <c r="BF1326" s="170">
        <v>791000000</v>
      </c>
      <c r="BG1326" s="170">
        <v>868000000</v>
      </c>
    </row>
    <row r="1327" spans="1:60" x14ac:dyDescent="0.3">
      <c r="A1327" s="170" t="s">
        <v>286</v>
      </c>
      <c r="B1327" s="170" t="s">
        <v>287</v>
      </c>
      <c r="C1327" s="170" t="s">
        <v>2932</v>
      </c>
      <c r="D1327" s="170" t="s">
        <v>2933</v>
      </c>
      <c r="AN1327" s="170">
        <v>87000000</v>
      </c>
      <c r="AO1327" s="170">
        <v>119000000</v>
      </c>
      <c r="AP1327" s="170">
        <v>114000000</v>
      </c>
      <c r="AQ1327" s="170">
        <v>124000000</v>
      </c>
      <c r="AR1327" s="170">
        <v>116000000</v>
      </c>
      <c r="AS1327" s="170">
        <v>216000000</v>
      </c>
      <c r="AT1327" s="170">
        <v>454000000</v>
      </c>
      <c r="AU1327" s="170">
        <v>493000000</v>
      </c>
      <c r="AV1327" s="170">
        <v>399000000</v>
      </c>
      <c r="AW1327" s="170">
        <v>450000000</v>
      </c>
      <c r="AX1327" s="170">
        <v>448000000</v>
      </c>
      <c r="AY1327" s="170">
        <v>586000000</v>
      </c>
      <c r="AZ1327" s="170">
        <v>606000000</v>
      </c>
      <c r="BA1327" s="170">
        <v>716000000</v>
      </c>
      <c r="BB1327" s="170">
        <v>639000000</v>
      </c>
      <c r="BC1327" s="170">
        <v>622000000</v>
      </c>
      <c r="BD1327" s="170">
        <v>588000000</v>
      </c>
      <c r="BE1327" s="170">
        <v>789000000</v>
      </c>
      <c r="BF1327" s="170">
        <v>1153000000</v>
      </c>
      <c r="BG1327" s="170">
        <v>1159000000</v>
      </c>
    </row>
    <row r="1328" spans="1:60" x14ac:dyDescent="0.3">
      <c r="A1328" s="170" t="s">
        <v>286</v>
      </c>
      <c r="B1328" s="170" t="s">
        <v>287</v>
      </c>
      <c r="C1328" s="170" t="s">
        <v>2934</v>
      </c>
      <c r="D1328" s="170" t="s">
        <v>2935</v>
      </c>
      <c r="AN1328" s="170">
        <v>101000000</v>
      </c>
      <c r="AO1328" s="170">
        <v>142000000</v>
      </c>
      <c r="AP1328" s="170">
        <v>122000000</v>
      </c>
      <c r="AQ1328" s="170">
        <v>138000000</v>
      </c>
      <c r="AR1328" s="170">
        <v>133000000</v>
      </c>
      <c r="AS1328" s="170">
        <v>247000000</v>
      </c>
      <c r="AT1328" s="170">
        <v>486000000</v>
      </c>
      <c r="AU1328" s="170">
        <v>527000000</v>
      </c>
      <c r="AV1328" s="170">
        <v>436000000</v>
      </c>
      <c r="AW1328" s="170">
        <v>500000000</v>
      </c>
      <c r="AX1328" s="170">
        <v>516000000</v>
      </c>
      <c r="AY1328" s="170">
        <v>675000000</v>
      </c>
      <c r="AZ1328" s="170">
        <v>724000000</v>
      </c>
      <c r="BA1328" s="170">
        <v>860000000</v>
      </c>
      <c r="BB1328" s="170">
        <v>752000000</v>
      </c>
      <c r="BC1328" s="170">
        <v>748000000</v>
      </c>
      <c r="BD1328" s="170">
        <v>729000000</v>
      </c>
      <c r="BE1328" s="170">
        <v>948000000</v>
      </c>
      <c r="BF1328" s="170">
        <v>1333000000</v>
      </c>
      <c r="BG1328" s="170">
        <v>1308000000</v>
      </c>
    </row>
    <row r="1329" spans="1:59" x14ac:dyDescent="0.3">
      <c r="A1329" s="170" t="s">
        <v>286</v>
      </c>
      <c r="B1329" s="170" t="s">
        <v>287</v>
      </c>
      <c r="C1329" s="170" t="s">
        <v>2936</v>
      </c>
      <c r="D1329" s="170" t="s">
        <v>2937</v>
      </c>
      <c r="AN1329" s="170">
        <v>1.7557888881162644</v>
      </c>
      <c r="AO1329" s="170">
        <v>1.9520241941026875</v>
      </c>
      <c r="AP1329" s="170">
        <v>1.4038317703239169</v>
      </c>
      <c r="AQ1329" s="170">
        <v>1.7002193036493112</v>
      </c>
      <c r="AR1329" s="170">
        <v>1.9984373121769445</v>
      </c>
      <c r="AS1329" s="170">
        <v>3.243640756937058</v>
      </c>
      <c r="AT1329" s="170">
        <v>5.7399992913581128</v>
      </c>
      <c r="AU1329" s="170">
        <v>5.8054992509033223</v>
      </c>
      <c r="AV1329" s="170">
        <v>3.7670966571337234</v>
      </c>
      <c r="AW1329" s="170">
        <v>3.0356752556038566</v>
      </c>
      <c r="AX1329" s="170">
        <v>3.0009247035423705</v>
      </c>
      <c r="AY1329" s="170">
        <v>2.9269688743961773</v>
      </c>
      <c r="AZ1329" s="170">
        <v>2.4402410580669516</v>
      </c>
      <c r="BA1329" s="170">
        <v>2.1042586770085272</v>
      </c>
      <c r="BB1329" s="170">
        <v>2.5135117971275109</v>
      </c>
      <c r="BC1329" s="170">
        <v>2.0325092794374187</v>
      </c>
      <c r="BD1329" s="170">
        <v>1.5268294726259792</v>
      </c>
      <c r="BE1329" s="170">
        <v>1.9326429095653592</v>
      </c>
      <c r="BF1329" s="170">
        <v>2.8736499450277018</v>
      </c>
      <c r="BG1329" s="170">
        <v>2.9891267088069542</v>
      </c>
    </row>
    <row r="1330" spans="1:59" x14ac:dyDescent="0.3">
      <c r="A1330" s="170" t="s">
        <v>286</v>
      </c>
      <c r="B1330" s="170" t="s">
        <v>287</v>
      </c>
      <c r="C1330" s="170" t="s">
        <v>2938</v>
      </c>
      <c r="D1330" s="170" t="s">
        <v>2939</v>
      </c>
      <c r="AM1330" s="170">
        <v>37.343621696148126</v>
      </c>
      <c r="AN1330" s="170">
        <v>74.195010952106685</v>
      </c>
      <c r="AO1330" s="170">
        <v>85.323020529693622</v>
      </c>
      <c r="AP1330" s="170">
        <v>113.17619791832784</v>
      </c>
      <c r="AQ1330" s="170">
        <v>102.60796731690208</v>
      </c>
      <c r="AR1330" s="170">
        <v>103.66202750457632</v>
      </c>
      <c r="AS1330" s="170">
        <v>125.39985842406298</v>
      </c>
      <c r="AT1330" s="170">
        <v>127.37538723126734</v>
      </c>
      <c r="AU1330" s="170">
        <v>117.25445344341445</v>
      </c>
      <c r="AV1330" s="170">
        <v>120.63435619940488</v>
      </c>
      <c r="AW1330" s="170">
        <v>130.77970435351395</v>
      </c>
      <c r="AX1330" s="170">
        <v>108.19894284515523</v>
      </c>
      <c r="AY1330" s="170">
        <v>113.86072937918681</v>
      </c>
      <c r="AZ1330" s="170">
        <v>116.99066830002072</v>
      </c>
      <c r="BA1330" s="170">
        <v>118.43542574647046</v>
      </c>
      <c r="BB1330" s="170">
        <v>101.35045958333029</v>
      </c>
      <c r="BC1330" s="170">
        <v>108.95850024958034</v>
      </c>
      <c r="BD1330" s="170">
        <v>145.94173041365244</v>
      </c>
      <c r="BE1330" s="170">
        <v>145.34882083445729</v>
      </c>
      <c r="BF1330" s="170">
        <v>109.75159026873224</v>
      </c>
      <c r="BG1330" s="170">
        <v>101.36637756544853</v>
      </c>
    </row>
    <row r="1331" spans="1:59" x14ac:dyDescent="0.3">
      <c r="A1331" s="170" t="s">
        <v>286</v>
      </c>
      <c r="B1331" s="170" t="s">
        <v>287</v>
      </c>
      <c r="C1331" s="170" t="s">
        <v>2940</v>
      </c>
      <c r="D1331" s="170" t="s">
        <v>2941</v>
      </c>
      <c r="AS1331" s="170">
        <v>100</v>
      </c>
      <c r="AT1331" s="170">
        <v>99.002074383799993</v>
      </c>
      <c r="AU1331" s="170">
        <v>110.8528968114</v>
      </c>
      <c r="AV1331" s="170">
        <v>127.0645590757</v>
      </c>
      <c r="AW1331" s="170">
        <v>157.9216162633</v>
      </c>
      <c r="AX1331" s="170">
        <v>134.90859927619999</v>
      </c>
      <c r="AY1331" s="170">
        <v>164.21560802670001</v>
      </c>
      <c r="AZ1331" s="170">
        <v>175.96979495490001</v>
      </c>
      <c r="BA1331" s="170">
        <v>201.0979748254</v>
      </c>
      <c r="BB1331" s="170">
        <v>175.76588909399999</v>
      </c>
      <c r="BC1331" s="170">
        <v>189.76154560480001</v>
      </c>
      <c r="BD1331" s="170">
        <v>219.89079502409999</v>
      </c>
      <c r="BE1331" s="170">
        <v>240.552542811</v>
      </c>
      <c r="BF1331" s="170">
        <v>223.2456289287</v>
      </c>
      <c r="BG1331" s="170">
        <v>225.63715507520001</v>
      </c>
    </row>
    <row r="1332" spans="1:59" x14ac:dyDescent="0.3">
      <c r="A1332" s="170" t="s">
        <v>286</v>
      </c>
      <c r="B1332" s="170" t="s">
        <v>287</v>
      </c>
      <c r="C1332" s="170" t="s">
        <v>2942</v>
      </c>
      <c r="D1332" s="170" t="s">
        <v>2943</v>
      </c>
    </row>
    <row r="1333" spans="1:59" x14ac:dyDescent="0.3">
      <c r="A1333" s="170" t="s">
        <v>286</v>
      </c>
      <c r="B1333" s="170" t="s">
        <v>287</v>
      </c>
      <c r="C1333" s="170" t="s">
        <v>2944</v>
      </c>
      <c r="D1333" s="170" t="s">
        <v>2945</v>
      </c>
    </row>
    <row r="1334" spans="1:59" x14ac:dyDescent="0.3">
      <c r="A1334" s="170" t="s">
        <v>286</v>
      </c>
      <c r="B1334" s="170" t="s">
        <v>287</v>
      </c>
      <c r="C1334" s="170" t="s">
        <v>2946</v>
      </c>
      <c r="D1334" s="170" t="s">
        <v>2947</v>
      </c>
      <c r="AO1334" s="170">
        <v>33.922759999999997</v>
      </c>
      <c r="AP1334" s="170">
        <v>35.783079999999998</v>
      </c>
      <c r="AU1334" s="170">
        <v>16.766449999999999</v>
      </c>
      <c r="BA1334" s="170">
        <v>27.717359999999999</v>
      </c>
      <c r="BB1334" s="170">
        <v>28.005590000000002</v>
      </c>
      <c r="BC1334" s="170">
        <v>3.9104299999999999</v>
      </c>
      <c r="BD1334" s="170">
        <v>19.33013</v>
      </c>
      <c r="BE1334" s="170">
        <v>4.4164190000000003</v>
      </c>
      <c r="BF1334" s="170">
        <v>22.49652</v>
      </c>
      <c r="BG1334" s="170">
        <v>7.7684350000000002</v>
      </c>
    </row>
    <row r="1335" spans="1:59" x14ac:dyDescent="0.3">
      <c r="A1335" s="170" t="s">
        <v>286</v>
      </c>
      <c r="B1335" s="170" t="s">
        <v>287</v>
      </c>
      <c r="C1335" s="170" t="s">
        <v>2948</v>
      </c>
      <c r="D1335" s="170" t="s">
        <v>2949</v>
      </c>
      <c r="AO1335" s="170">
        <v>12.46</v>
      </c>
      <c r="AP1335" s="170">
        <v>13.23</v>
      </c>
      <c r="AU1335" s="170">
        <v>11.34</v>
      </c>
      <c r="BA1335" s="170">
        <v>8.1300000000000008</v>
      </c>
      <c r="BB1335" s="170">
        <v>8.15</v>
      </c>
      <c r="BC1335" s="170">
        <v>6.79</v>
      </c>
      <c r="BD1335" s="170">
        <v>6.78</v>
      </c>
      <c r="BE1335" s="170">
        <v>6.66</v>
      </c>
      <c r="BF1335" s="170">
        <v>7.47</v>
      </c>
      <c r="BG1335" s="170">
        <v>6.32</v>
      </c>
    </row>
    <row r="1336" spans="1:59" x14ac:dyDescent="0.3">
      <c r="A1336" s="170" t="s">
        <v>286</v>
      </c>
      <c r="B1336" s="170" t="s">
        <v>287</v>
      </c>
      <c r="C1336" s="170" t="s">
        <v>2950</v>
      </c>
      <c r="D1336" s="170" t="s">
        <v>2951</v>
      </c>
      <c r="AO1336" s="170">
        <v>12.6</v>
      </c>
      <c r="AP1336" s="170">
        <v>13.21</v>
      </c>
      <c r="AU1336" s="170">
        <v>11.27</v>
      </c>
      <c r="BA1336" s="170">
        <v>9.01</v>
      </c>
      <c r="BB1336" s="170">
        <v>8.99</v>
      </c>
      <c r="BC1336" s="170">
        <v>7.9</v>
      </c>
      <c r="BD1336" s="170">
        <v>7.86</v>
      </c>
      <c r="BE1336" s="170">
        <v>7.88</v>
      </c>
      <c r="BF1336" s="170">
        <v>8.4600000000000009</v>
      </c>
      <c r="BG1336" s="170">
        <v>7.42</v>
      </c>
    </row>
    <row r="1337" spans="1:59" x14ac:dyDescent="0.3">
      <c r="A1337" s="170" t="s">
        <v>286</v>
      </c>
      <c r="B1337" s="170" t="s">
        <v>287</v>
      </c>
      <c r="C1337" s="170" t="s">
        <v>2952</v>
      </c>
      <c r="D1337" s="170" t="s">
        <v>2953</v>
      </c>
      <c r="AO1337" s="170">
        <v>0</v>
      </c>
      <c r="AP1337" s="170">
        <v>0</v>
      </c>
      <c r="AU1337" s="170">
        <v>0.80398890000000001</v>
      </c>
      <c r="BA1337" s="170">
        <v>13.15339</v>
      </c>
      <c r="BB1337" s="170">
        <v>12.6244</v>
      </c>
      <c r="BC1337" s="170">
        <v>10.76127</v>
      </c>
      <c r="BD1337" s="170">
        <v>11.67841</v>
      </c>
      <c r="BE1337" s="170">
        <v>11.509410000000001</v>
      </c>
      <c r="BF1337" s="170">
        <v>1.530492</v>
      </c>
      <c r="BG1337" s="170">
        <v>7.9610240000000001</v>
      </c>
    </row>
    <row r="1338" spans="1:59" x14ac:dyDescent="0.3">
      <c r="A1338" s="170" t="s">
        <v>286</v>
      </c>
      <c r="B1338" s="170" t="s">
        <v>287</v>
      </c>
      <c r="C1338" s="170" t="s">
        <v>2954</v>
      </c>
      <c r="D1338" s="170" t="s">
        <v>2955</v>
      </c>
      <c r="AO1338" s="170">
        <v>10.54</v>
      </c>
      <c r="AP1338" s="170">
        <v>11.24</v>
      </c>
      <c r="AU1338" s="170">
        <v>10.34</v>
      </c>
      <c r="BA1338" s="170">
        <v>3.92</v>
      </c>
      <c r="BB1338" s="170">
        <v>4.34</v>
      </c>
      <c r="BC1338" s="170">
        <v>3.39</v>
      </c>
      <c r="BD1338" s="170">
        <v>3.45</v>
      </c>
      <c r="BE1338" s="170">
        <v>3.8</v>
      </c>
      <c r="BF1338" s="170">
        <v>4.17</v>
      </c>
      <c r="BG1338" s="170">
        <v>3.11</v>
      </c>
    </row>
    <row r="1339" spans="1:59" x14ac:dyDescent="0.3">
      <c r="A1339" s="170" t="s">
        <v>286</v>
      </c>
      <c r="B1339" s="170" t="s">
        <v>287</v>
      </c>
      <c r="C1339" s="170" t="s">
        <v>2956</v>
      </c>
      <c r="D1339" s="170" t="s">
        <v>2957</v>
      </c>
      <c r="AO1339" s="170">
        <v>10.54</v>
      </c>
      <c r="AP1339" s="170">
        <v>11.24</v>
      </c>
      <c r="AU1339" s="170">
        <v>10.34</v>
      </c>
      <c r="BA1339" s="170">
        <v>7.88</v>
      </c>
      <c r="BB1339" s="170">
        <v>7.74</v>
      </c>
      <c r="BC1339" s="170">
        <v>6.86</v>
      </c>
      <c r="BD1339" s="170">
        <v>6.62</v>
      </c>
      <c r="BE1339" s="170">
        <v>6.64</v>
      </c>
      <c r="BF1339" s="170">
        <v>7.4</v>
      </c>
      <c r="BG1339" s="170">
        <v>5.97</v>
      </c>
    </row>
    <row r="1340" spans="1:59" x14ac:dyDescent="0.3">
      <c r="A1340" s="170" t="s">
        <v>286</v>
      </c>
      <c r="B1340" s="170" t="s">
        <v>287</v>
      </c>
      <c r="C1340" s="170" t="s">
        <v>2958</v>
      </c>
      <c r="D1340" s="170" t="s">
        <v>2959</v>
      </c>
    </row>
    <row r="1341" spans="1:59" x14ac:dyDescent="0.3">
      <c r="A1341" s="170" t="s">
        <v>286</v>
      </c>
      <c r="B1341" s="170" t="s">
        <v>287</v>
      </c>
      <c r="C1341" s="170" t="s">
        <v>2960</v>
      </c>
      <c r="D1341" s="170" t="s">
        <v>2961</v>
      </c>
    </row>
    <row r="1342" spans="1:59" x14ac:dyDescent="0.3">
      <c r="A1342" s="170" t="s">
        <v>286</v>
      </c>
      <c r="B1342" s="170" t="s">
        <v>287</v>
      </c>
      <c r="C1342" s="170" t="s">
        <v>2962</v>
      </c>
      <c r="D1342" s="170" t="s">
        <v>2963</v>
      </c>
      <c r="AO1342" s="170">
        <v>29.752320000000001</v>
      </c>
      <c r="AP1342" s="170">
        <v>30.650929999999999</v>
      </c>
      <c r="AU1342" s="170">
        <v>16.44773</v>
      </c>
      <c r="BA1342" s="170">
        <v>26.936019999999999</v>
      </c>
      <c r="BB1342" s="170">
        <v>27.186789999999998</v>
      </c>
      <c r="BC1342" s="170">
        <v>4.4748140000000003</v>
      </c>
      <c r="BD1342" s="170">
        <v>19.290579999999999</v>
      </c>
      <c r="BE1342" s="170">
        <v>5.3423189999999998</v>
      </c>
      <c r="BF1342" s="170">
        <v>23.001519999999999</v>
      </c>
      <c r="BG1342" s="170">
        <v>8.4694880000000001</v>
      </c>
    </row>
    <row r="1343" spans="1:59" x14ac:dyDescent="0.3">
      <c r="A1343" s="170" t="s">
        <v>286</v>
      </c>
      <c r="B1343" s="170" t="s">
        <v>287</v>
      </c>
      <c r="C1343" s="170" t="s">
        <v>2964</v>
      </c>
      <c r="D1343" s="170" t="s">
        <v>2965</v>
      </c>
      <c r="AO1343" s="170">
        <v>11.99</v>
      </c>
      <c r="AP1343" s="170">
        <v>12.81</v>
      </c>
      <c r="AU1343" s="170">
        <v>11.3</v>
      </c>
      <c r="BA1343" s="170">
        <v>8</v>
      </c>
      <c r="BB1343" s="170">
        <v>8</v>
      </c>
      <c r="BC1343" s="170">
        <v>6.74</v>
      </c>
      <c r="BD1343" s="170">
        <v>6.71</v>
      </c>
      <c r="BE1343" s="170">
        <v>6.64</v>
      </c>
      <c r="BF1343" s="170">
        <v>7.51</v>
      </c>
      <c r="BG1343" s="170">
        <v>6.29</v>
      </c>
    </row>
    <row r="1344" spans="1:59" x14ac:dyDescent="0.3">
      <c r="A1344" s="170" t="s">
        <v>286</v>
      </c>
      <c r="B1344" s="170" t="s">
        <v>287</v>
      </c>
      <c r="C1344" s="170" t="s">
        <v>2966</v>
      </c>
      <c r="D1344" s="170" t="s">
        <v>2967</v>
      </c>
      <c r="AO1344" s="170">
        <v>12.12</v>
      </c>
      <c r="AP1344" s="170">
        <v>12.56</v>
      </c>
      <c r="AU1344" s="170">
        <v>11</v>
      </c>
      <c r="BA1344" s="170">
        <v>9.0500000000000007</v>
      </c>
      <c r="BB1344" s="170">
        <v>9.01</v>
      </c>
      <c r="BC1344" s="170">
        <v>7.99</v>
      </c>
      <c r="BD1344" s="170">
        <v>7.96</v>
      </c>
      <c r="BE1344" s="170">
        <v>7.96</v>
      </c>
      <c r="BF1344" s="170">
        <v>8.89</v>
      </c>
      <c r="BG1344" s="170">
        <v>7.56</v>
      </c>
    </row>
    <row r="1345" spans="1:59" x14ac:dyDescent="0.3">
      <c r="A1345" s="170" t="s">
        <v>286</v>
      </c>
      <c r="B1345" s="170" t="s">
        <v>287</v>
      </c>
      <c r="C1345" s="170" t="s">
        <v>2968</v>
      </c>
      <c r="D1345" s="170" t="s">
        <v>2969</v>
      </c>
      <c r="AO1345" s="170">
        <v>0</v>
      </c>
      <c r="AP1345" s="170">
        <v>0</v>
      </c>
      <c r="AU1345" s="170">
        <v>2.2343169999999999</v>
      </c>
      <c r="BA1345" s="170">
        <v>15.83994</v>
      </c>
      <c r="BB1345" s="170">
        <v>15.024850000000001</v>
      </c>
      <c r="BC1345" s="170">
        <v>13.97456</v>
      </c>
      <c r="BD1345" s="170">
        <v>14.82602</v>
      </c>
      <c r="BE1345" s="170">
        <v>14.35765</v>
      </c>
      <c r="BF1345" s="170">
        <v>2.5576460000000001</v>
      </c>
      <c r="BG1345" s="170">
        <v>10.881119999999999</v>
      </c>
    </row>
    <row r="1346" spans="1:59" x14ac:dyDescent="0.3">
      <c r="A1346" s="170" t="s">
        <v>286</v>
      </c>
      <c r="B1346" s="170" t="s">
        <v>287</v>
      </c>
      <c r="C1346" s="170" t="s">
        <v>2970</v>
      </c>
      <c r="D1346" s="170" t="s">
        <v>2971</v>
      </c>
      <c r="AO1346" s="170">
        <v>8.85</v>
      </c>
      <c r="AP1346" s="170">
        <v>9.5</v>
      </c>
      <c r="AU1346" s="170">
        <v>8.86</v>
      </c>
      <c r="BA1346" s="170">
        <v>2.2200000000000002</v>
      </c>
      <c r="BB1346" s="170">
        <v>2.2999999999999998</v>
      </c>
      <c r="BC1346" s="170">
        <v>2.13</v>
      </c>
      <c r="BD1346" s="170">
        <v>1.8</v>
      </c>
      <c r="BE1346" s="170">
        <v>1.95</v>
      </c>
      <c r="BF1346" s="170">
        <v>3</v>
      </c>
      <c r="BG1346" s="170">
        <v>2.19</v>
      </c>
    </row>
    <row r="1347" spans="1:59" x14ac:dyDescent="0.3">
      <c r="A1347" s="170" t="s">
        <v>286</v>
      </c>
      <c r="B1347" s="170" t="s">
        <v>287</v>
      </c>
      <c r="C1347" s="170" t="s">
        <v>2972</v>
      </c>
      <c r="D1347" s="170" t="s">
        <v>2973</v>
      </c>
      <c r="AO1347" s="170">
        <v>8.85</v>
      </c>
      <c r="AP1347" s="170">
        <v>9.5</v>
      </c>
      <c r="AU1347" s="170">
        <v>8.86</v>
      </c>
      <c r="BA1347" s="170">
        <v>6.71</v>
      </c>
      <c r="BB1347" s="170">
        <v>6.48</v>
      </c>
      <c r="BC1347" s="170">
        <v>5.4</v>
      </c>
      <c r="BD1347" s="170">
        <v>4.3899999999999997</v>
      </c>
      <c r="BE1347" s="170">
        <v>4.93</v>
      </c>
      <c r="BF1347" s="170">
        <v>5.78</v>
      </c>
      <c r="BG1347" s="170">
        <v>4.66</v>
      </c>
    </row>
    <row r="1348" spans="1:59" x14ac:dyDescent="0.3">
      <c r="A1348" s="170" t="s">
        <v>286</v>
      </c>
      <c r="B1348" s="170" t="s">
        <v>287</v>
      </c>
      <c r="C1348" s="170" t="s">
        <v>2974</v>
      </c>
      <c r="D1348" s="170" t="s">
        <v>2975</v>
      </c>
    </row>
    <row r="1349" spans="1:59" x14ac:dyDescent="0.3">
      <c r="A1349" s="170" t="s">
        <v>286</v>
      </c>
      <c r="B1349" s="170" t="s">
        <v>287</v>
      </c>
      <c r="C1349" s="170" t="s">
        <v>2976</v>
      </c>
      <c r="D1349" s="170" t="s">
        <v>2977</v>
      </c>
    </row>
    <row r="1350" spans="1:59" x14ac:dyDescent="0.3">
      <c r="A1350" s="170" t="s">
        <v>286</v>
      </c>
      <c r="B1350" s="170" t="s">
        <v>287</v>
      </c>
      <c r="C1350" s="170" t="s">
        <v>2978</v>
      </c>
      <c r="D1350" s="170" t="s">
        <v>2979</v>
      </c>
      <c r="AO1350" s="170">
        <v>15.877549999999999</v>
      </c>
      <c r="AP1350" s="170">
        <v>15.95518</v>
      </c>
      <c r="AU1350" s="170">
        <v>15.56556</v>
      </c>
      <c r="BA1350" s="170">
        <v>23.535499999999999</v>
      </c>
      <c r="BB1350" s="170">
        <v>23.563680000000002</v>
      </c>
      <c r="BC1350" s="170">
        <v>6.9010369999999996</v>
      </c>
      <c r="BD1350" s="170">
        <v>19.172000000000001</v>
      </c>
      <c r="BE1350" s="170">
        <v>9.4517009999999999</v>
      </c>
      <c r="BF1350" s="170">
        <v>25.350110000000001</v>
      </c>
      <c r="BG1350" s="170">
        <v>11.406079999999999</v>
      </c>
    </row>
    <row r="1351" spans="1:59" x14ac:dyDescent="0.3">
      <c r="A1351" s="170" t="s">
        <v>286</v>
      </c>
      <c r="B1351" s="170" t="s">
        <v>287</v>
      </c>
      <c r="C1351" s="170" t="s">
        <v>2980</v>
      </c>
      <c r="D1351" s="170" t="s">
        <v>2981</v>
      </c>
      <c r="AO1351" s="170">
        <v>9.34</v>
      </c>
      <c r="AP1351" s="170">
        <v>10.44</v>
      </c>
      <c r="AU1351" s="170">
        <v>11.01</v>
      </c>
      <c r="BA1351" s="170">
        <v>6.92</v>
      </c>
      <c r="BB1351" s="170">
        <v>6.79</v>
      </c>
      <c r="BC1351" s="170">
        <v>6.34</v>
      </c>
      <c r="BD1351" s="170">
        <v>6.14</v>
      </c>
      <c r="BE1351" s="170">
        <v>6.43</v>
      </c>
      <c r="BF1351" s="170">
        <v>7.84</v>
      </c>
      <c r="BG1351" s="170">
        <v>6.1</v>
      </c>
    </row>
    <row r="1352" spans="1:59" x14ac:dyDescent="0.3">
      <c r="A1352" s="170" t="s">
        <v>286</v>
      </c>
      <c r="B1352" s="170" t="s">
        <v>287</v>
      </c>
      <c r="C1352" s="170" t="s">
        <v>2982</v>
      </c>
      <c r="D1352" s="170" t="s">
        <v>2983</v>
      </c>
      <c r="AO1352" s="170">
        <v>9.56</v>
      </c>
      <c r="AP1352" s="170">
        <v>10.1</v>
      </c>
      <c r="AU1352" s="170">
        <v>9.9600000000000009</v>
      </c>
      <c r="BA1352" s="170">
        <v>9.02</v>
      </c>
      <c r="BB1352" s="170">
        <v>8.91</v>
      </c>
      <c r="BC1352" s="170">
        <v>8.11</v>
      </c>
      <c r="BD1352" s="170">
        <v>8.1</v>
      </c>
      <c r="BE1352" s="170">
        <v>8.11</v>
      </c>
      <c r="BF1352" s="170">
        <v>10.07</v>
      </c>
      <c r="BG1352" s="170">
        <v>7.89</v>
      </c>
    </row>
    <row r="1353" spans="1:59" x14ac:dyDescent="0.3">
      <c r="A1353" s="170" t="s">
        <v>286</v>
      </c>
      <c r="B1353" s="170" t="s">
        <v>287</v>
      </c>
      <c r="C1353" s="170" t="s">
        <v>2984</v>
      </c>
      <c r="D1353" s="170" t="s">
        <v>2985</v>
      </c>
      <c r="AO1353" s="170">
        <v>0</v>
      </c>
      <c r="AP1353" s="170">
        <v>0</v>
      </c>
      <c r="AU1353" s="170">
        <v>6.2484869999999999</v>
      </c>
      <c r="BA1353" s="170">
        <v>27.828610000000001</v>
      </c>
      <c r="BB1353" s="170">
        <v>25.86009</v>
      </c>
      <c r="BC1353" s="170">
        <v>27.764810000000001</v>
      </c>
      <c r="BD1353" s="170">
        <v>28.321449999999999</v>
      </c>
      <c r="BE1353" s="170">
        <v>27.257069999999999</v>
      </c>
      <c r="BF1353" s="170">
        <v>7.2185779999999999</v>
      </c>
      <c r="BG1353" s="170">
        <v>23.033709999999999</v>
      </c>
    </row>
    <row r="1354" spans="1:59" x14ac:dyDescent="0.3">
      <c r="A1354" s="170" t="s">
        <v>286</v>
      </c>
      <c r="B1354" s="170" t="s">
        <v>287</v>
      </c>
      <c r="C1354" s="170" t="s">
        <v>2986</v>
      </c>
      <c r="D1354" s="170" t="s">
        <v>2987</v>
      </c>
      <c r="AO1354" s="170">
        <v>6.44</v>
      </c>
      <c r="AP1354" s="170">
        <v>7.01</v>
      </c>
      <c r="AU1354" s="170">
        <v>7.06</v>
      </c>
      <c r="BA1354" s="170">
        <v>0.56999999999999995</v>
      </c>
      <c r="BB1354" s="170">
        <v>0.59</v>
      </c>
      <c r="BC1354" s="170">
        <v>0.92</v>
      </c>
      <c r="BD1354" s="170">
        <v>0.55000000000000004</v>
      </c>
      <c r="BE1354" s="170">
        <v>0.35</v>
      </c>
      <c r="BF1354" s="170">
        <v>1.52</v>
      </c>
      <c r="BG1354" s="170">
        <v>1.1200000000000001</v>
      </c>
    </row>
    <row r="1355" spans="1:59" x14ac:dyDescent="0.3">
      <c r="A1355" s="170" t="s">
        <v>286</v>
      </c>
      <c r="B1355" s="170" t="s">
        <v>287</v>
      </c>
      <c r="C1355" s="170" t="s">
        <v>2988</v>
      </c>
      <c r="D1355" s="170" t="s">
        <v>2989</v>
      </c>
      <c r="AO1355" s="170">
        <v>6.44</v>
      </c>
      <c r="AP1355" s="170">
        <v>7.01</v>
      </c>
      <c r="AU1355" s="170">
        <v>7.06</v>
      </c>
      <c r="BA1355" s="170">
        <v>5.55</v>
      </c>
      <c r="BB1355" s="170">
        <v>5.41</v>
      </c>
      <c r="BC1355" s="170">
        <v>3.97</v>
      </c>
      <c r="BD1355" s="170">
        <v>2.68</v>
      </c>
      <c r="BE1355" s="170">
        <v>3.44</v>
      </c>
      <c r="BF1355" s="170">
        <v>3.69</v>
      </c>
      <c r="BG1355" s="170">
        <v>3.12</v>
      </c>
    </row>
    <row r="1356" spans="1:59" x14ac:dyDescent="0.3">
      <c r="A1356" s="170" t="s">
        <v>286</v>
      </c>
      <c r="B1356" s="170" t="s">
        <v>287</v>
      </c>
      <c r="C1356" s="170" t="s">
        <v>2990</v>
      </c>
      <c r="D1356" s="170" t="s">
        <v>2991</v>
      </c>
      <c r="AQ1356" s="170">
        <v>2.4317170285260175</v>
      </c>
      <c r="AR1356" s="170">
        <v>2.6774071896798191</v>
      </c>
      <c r="AS1356" s="170">
        <v>2.3023114328144025</v>
      </c>
      <c r="AT1356" s="170">
        <v>2.3129182920775206</v>
      </c>
      <c r="AU1356" s="170">
        <v>2.2562945862204842</v>
      </c>
      <c r="AV1356" s="170">
        <v>2.1497886874167551</v>
      </c>
      <c r="AW1356" s="170">
        <v>1.8325221522581419</v>
      </c>
      <c r="AX1356" s="170">
        <v>1.6809097598219553</v>
      </c>
      <c r="AY1356" s="170">
        <v>1.521991407372798</v>
      </c>
      <c r="AZ1356" s="170">
        <v>1.3801817374110887</v>
      </c>
      <c r="BA1356" s="170">
        <v>1.3112551793840275</v>
      </c>
      <c r="BB1356" s="170">
        <v>1.1743557655006625</v>
      </c>
      <c r="BC1356" s="170">
        <v>1.4755098237765296</v>
      </c>
      <c r="BD1356" s="170">
        <v>1.5360185426819093</v>
      </c>
      <c r="BE1356" s="170">
        <v>1.4652784181027427</v>
      </c>
      <c r="BF1356" s="170">
        <v>1.2811162950699835</v>
      </c>
      <c r="BG1356" s="170">
        <v>1.0566073239021496</v>
      </c>
    </row>
    <row r="1357" spans="1:59" x14ac:dyDescent="0.3">
      <c r="A1357" s="170" t="s">
        <v>286</v>
      </c>
      <c r="B1357" s="170" t="s">
        <v>287</v>
      </c>
      <c r="C1357" s="170" t="s">
        <v>2992</v>
      </c>
      <c r="D1357" s="170" t="s">
        <v>2993</v>
      </c>
      <c r="AQ1357" s="170">
        <v>11.09017494731644</v>
      </c>
      <c r="AR1357" s="170">
        <v>12.34469900174447</v>
      </c>
      <c r="AS1357" s="170">
        <v>11.871409894589284</v>
      </c>
      <c r="AT1357" s="170">
        <v>10.608419771432301</v>
      </c>
      <c r="AU1357" s="170">
        <v>10.719162306834265</v>
      </c>
      <c r="AV1357" s="170">
        <v>9.9398714470092138</v>
      </c>
      <c r="AW1357" s="170">
        <v>9.1187398820570849</v>
      </c>
      <c r="AX1357" s="170">
        <v>9.3470069023783058</v>
      </c>
      <c r="AY1357" s="170">
        <v>8.5259163585698872</v>
      </c>
      <c r="AZ1357" s="170">
        <v>7.2773188782593072</v>
      </c>
      <c r="BA1357" s="170">
        <v>7.3376489825367788</v>
      </c>
      <c r="BB1357" s="170">
        <v>7.81925393544517</v>
      </c>
      <c r="BC1357" s="170">
        <v>7.8674304143913005</v>
      </c>
      <c r="BD1357" s="170">
        <v>6.7659116765610428</v>
      </c>
      <c r="BE1357" s="170">
        <v>7.5548110005076845</v>
      </c>
      <c r="BF1357" s="170">
        <v>9.2252450597272251</v>
      </c>
      <c r="BG1357" s="170">
        <v>11.480438233626082</v>
      </c>
    </row>
    <row r="1358" spans="1:59" x14ac:dyDescent="0.3">
      <c r="A1358" s="170" t="s">
        <v>286</v>
      </c>
      <c r="B1358" s="170" t="s">
        <v>287</v>
      </c>
      <c r="C1358" s="170" t="s">
        <v>2994</v>
      </c>
      <c r="D1358" s="170" t="s">
        <v>2995</v>
      </c>
      <c r="AQ1358" s="170">
        <v>23.897747602694459</v>
      </c>
      <c r="AR1358" s="170">
        <v>22.962789649660834</v>
      </c>
      <c r="AS1358" s="170">
        <v>29.971392104078227</v>
      </c>
      <c r="AT1358" s="170">
        <v>26.917758330023457</v>
      </c>
      <c r="AU1358" s="170">
        <v>25.794696593597884</v>
      </c>
      <c r="AV1358" s="170">
        <v>26.387877674235146</v>
      </c>
      <c r="AW1358" s="170">
        <v>27.8055032359186</v>
      </c>
      <c r="AX1358" s="170">
        <v>33.123648213634361</v>
      </c>
      <c r="AY1358" s="170">
        <v>32.88218863709438</v>
      </c>
      <c r="AZ1358" s="170">
        <v>35.21569075081802</v>
      </c>
      <c r="BA1358" s="170">
        <v>35.528526055095021</v>
      </c>
      <c r="BB1358" s="170">
        <v>39.611904257761758</v>
      </c>
      <c r="BC1358" s="170">
        <v>34.660967818186293</v>
      </c>
      <c r="BD1358" s="170">
        <v>41.004987939387284</v>
      </c>
      <c r="BE1358" s="170">
        <v>38.608955982120762</v>
      </c>
      <c r="BF1358" s="170">
        <v>29.341996749388549</v>
      </c>
      <c r="BG1358" s="170">
        <v>29.374374872843827</v>
      </c>
    </row>
    <row r="1359" spans="1:59" x14ac:dyDescent="0.3">
      <c r="A1359" s="170" t="s">
        <v>286</v>
      </c>
      <c r="B1359" s="170" t="s">
        <v>287</v>
      </c>
      <c r="C1359" s="170" t="s">
        <v>2996</v>
      </c>
      <c r="D1359" s="170" t="s">
        <v>2997</v>
      </c>
      <c r="AS1359" s="170">
        <v>2.2105930928999999</v>
      </c>
      <c r="AT1359" s="170">
        <v>2.0625292513</v>
      </c>
      <c r="AU1359" s="170">
        <v>2.2454513942999998</v>
      </c>
      <c r="AV1359" s="170">
        <v>2.3171927973000002</v>
      </c>
      <c r="AW1359" s="170">
        <v>2.3293748942999999</v>
      </c>
      <c r="AX1359" s="170">
        <v>2.4032104943000001</v>
      </c>
      <c r="AY1359" s="170">
        <v>2.6073507661000002</v>
      </c>
      <c r="AZ1359" s="170">
        <v>2.1656869670000001</v>
      </c>
      <c r="BA1359" s="170">
        <v>2.0116620722</v>
      </c>
      <c r="BB1359" s="170">
        <v>1.8548274557</v>
      </c>
      <c r="BC1359" s="170">
        <v>2.4258461239</v>
      </c>
      <c r="BD1359" s="170">
        <v>1.7070986999</v>
      </c>
      <c r="BE1359" s="170">
        <v>2.4384005899000001</v>
      </c>
      <c r="BF1359" s="170">
        <v>3.6188565681</v>
      </c>
      <c r="BG1359" s="170">
        <v>3.1677213534000002</v>
      </c>
    </row>
    <row r="1360" spans="1:59" x14ac:dyDescent="0.3">
      <c r="A1360" s="170" t="s">
        <v>286</v>
      </c>
      <c r="B1360" s="170" t="s">
        <v>287</v>
      </c>
      <c r="C1360" s="170" t="s">
        <v>2998</v>
      </c>
      <c r="D1360" s="170" t="s">
        <v>2999</v>
      </c>
      <c r="AX1360" s="170">
        <v>4.2474189458431439</v>
      </c>
      <c r="AY1360" s="170">
        <v>3.3416134374260706</v>
      </c>
      <c r="AZ1360" s="170">
        <v>4.7076505381557254</v>
      </c>
      <c r="BA1360" s="170">
        <v>5.451354612262806</v>
      </c>
      <c r="BB1360" s="170">
        <v>6.7291581759724677</v>
      </c>
      <c r="BC1360" s="170">
        <v>5.2831572280923975</v>
      </c>
      <c r="BD1360" s="170">
        <v>5.5072463768115938</v>
      </c>
      <c r="BE1360" s="170">
        <v>6.3026250619118374</v>
      </c>
      <c r="BF1360" s="170">
        <v>4.7531888119887888</v>
      </c>
      <c r="BG1360" s="170">
        <v>6.4023086789226165</v>
      </c>
    </row>
    <row r="1361" spans="1:59" x14ac:dyDescent="0.3">
      <c r="A1361" s="170" t="s">
        <v>286</v>
      </c>
      <c r="B1361" s="170" t="s">
        <v>287</v>
      </c>
      <c r="C1361" s="170" t="s">
        <v>3000</v>
      </c>
      <c r="D1361" s="170" t="s">
        <v>3001</v>
      </c>
      <c r="AQ1361" s="170">
        <v>57.840665699389064</v>
      </c>
      <c r="AR1361" s="170">
        <v>56.439665371871818</v>
      </c>
      <c r="AS1361" s="170">
        <v>47.641090544795048</v>
      </c>
      <c r="AT1361" s="170">
        <v>50.992694557407134</v>
      </c>
      <c r="AU1361" s="170">
        <v>49.930104360031102</v>
      </c>
      <c r="AV1361" s="170">
        <v>51.441219640765965</v>
      </c>
      <c r="AW1361" s="170">
        <v>52.160595988607682</v>
      </c>
      <c r="AX1361" s="170">
        <v>46.240451598225661</v>
      </c>
      <c r="AY1361" s="170">
        <v>47.994455993835118</v>
      </c>
      <c r="AZ1361" s="170">
        <v>48.267420802579643</v>
      </c>
      <c r="BA1361" s="170">
        <v>48.767588810629853</v>
      </c>
      <c r="BB1361" s="170">
        <v>45.108430428464963</v>
      </c>
      <c r="BC1361" s="170">
        <v>47.32562524009802</v>
      </c>
      <c r="BD1361" s="170">
        <v>41.747981080868186</v>
      </c>
      <c r="BE1361" s="170">
        <v>46.276107433389079</v>
      </c>
      <c r="BF1361" s="170">
        <v>53.913182525261391</v>
      </c>
      <c r="BG1361" s="170">
        <v>50.544265077611605</v>
      </c>
    </row>
    <row r="1362" spans="1:59" x14ac:dyDescent="0.3">
      <c r="A1362" s="170" t="s">
        <v>286</v>
      </c>
      <c r="B1362" s="170" t="s">
        <v>287</v>
      </c>
      <c r="C1362" s="170" t="s">
        <v>3002</v>
      </c>
      <c r="D1362" s="170" t="s">
        <v>3003</v>
      </c>
      <c r="AQ1362" s="170">
        <v>3.0983326727177198</v>
      </c>
      <c r="AR1362" s="170">
        <v>3.5000549929472471</v>
      </c>
      <c r="AS1362" s="170">
        <v>3.5629127400589806</v>
      </c>
      <c r="AT1362" s="170">
        <v>3.4164558451747049</v>
      </c>
      <c r="AU1362" s="170">
        <v>3.5618714304504042</v>
      </c>
      <c r="AV1362" s="170">
        <v>3.5725618290821917</v>
      </c>
      <c r="AW1362" s="170">
        <v>3.6183481771227237</v>
      </c>
      <c r="AX1362" s="170">
        <v>3.1584298860446753</v>
      </c>
      <c r="AY1362" s="170">
        <v>3.7050240204056699</v>
      </c>
      <c r="AZ1362" s="170">
        <v>3.586994601624363</v>
      </c>
      <c r="BA1362" s="170">
        <v>3.7252168078000261</v>
      </c>
      <c r="BB1362" s="170">
        <v>2.7243705724636076</v>
      </c>
      <c r="BC1362" s="170">
        <v>3.4412466558273964</v>
      </c>
      <c r="BD1362" s="170">
        <v>3.2932780013600143</v>
      </c>
      <c r="BE1362" s="170">
        <v>3.2740599029369406</v>
      </c>
      <c r="BF1362" s="170">
        <v>3.118891375303837</v>
      </c>
      <c r="BG1362" s="170">
        <v>2.7606356901703295</v>
      </c>
    </row>
    <row r="1363" spans="1:59" x14ac:dyDescent="0.3">
      <c r="A1363" s="170" t="s">
        <v>286</v>
      </c>
      <c r="B1363" s="170" t="s">
        <v>287</v>
      </c>
      <c r="C1363" s="170" t="s">
        <v>3004</v>
      </c>
      <c r="D1363" s="170" t="s">
        <v>3005</v>
      </c>
      <c r="AN1363" s="170">
        <v>0.14785313219203575</v>
      </c>
      <c r="AO1363" s="170">
        <v>0.16163034523267578</v>
      </c>
      <c r="AP1363" s="170">
        <v>8.3223160067884175E-2</v>
      </c>
      <c r="AQ1363" s="170">
        <v>0.14611455901925055</v>
      </c>
      <c r="AR1363" s="170">
        <v>0.13235001112494094</v>
      </c>
      <c r="AS1363" s="170">
        <v>0.1515384844474528</v>
      </c>
      <c r="AT1363" s="170">
        <v>0.15653282122256629</v>
      </c>
      <c r="AU1363" s="170">
        <v>0.15425730123565207</v>
      </c>
      <c r="AV1363" s="170">
        <v>0.13531052893402459</v>
      </c>
      <c r="AW1363" s="170">
        <v>0.11040930326534923</v>
      </c>
      <c r="AX1363" s="170">
        <v>0.13590897676463318</v>
      </c>
      <c r="AY1363" s="170">
        <v>0.15034873222104689</v>
      </c>
      <c r="AZ1363" s="170">
        <v>0.13513730817757291</v>
      </c>
      <c r="BA1363" s="170">
        <v>0.17845496860352444</v>
      </c>
      <c r="BB1363" s="170">
        <v>0.15795921572227814</v>
      </c>
      <c r="BC1363" s="170">
        <v>0.24620367818665706</v>
      </c>
      <c r="BD1363" s="170">
        <v>0.44217918574325682</v>
      </c>
      <c r="BE1363" s="170">
        <v>0.43051494390975859</v>
      </c>
      <c r="BF1363" s="170">
        <v>0.378612143780793</v>
      </c>
      <c r="BG1363" s="170">
        <v>0.47947117904084957</v>
      </c>
    </row>
    <row r="1364" spans="1:59" x14ac:dyDescent="0.3">
      <c r="A1364" s="170" t="s">
        <v>286</v>
      </c>
      <c r="B1364" s="170" t="s">
        <v>287</v>
      </c>
      <c r="C1364" s="170" t="s">
        <v>3006</v>
      </c>
      <c r="D1364" s="170" t="s">
        <v>3007</v>
      </c>
      <c r="AM1364" s="170">
        <v>3066000000</v>
      </c>
      <c r="AN1364" s="170">
        <v>5564000000</v>
      </c>
      <c r="AO1364" s="170">
        <v>6939000000</v>
      </c>
      <c r="AP1364" s="170">
        <v>8689000000</v>
      </c>
      <c r="AQ1364" s="170">
        <v>8549000000</v>
      </c>
      <c r="AR1364" s="170">
        <v>6674000000</v>
      </c>
      <c r="AS1364" s="170">
        <v>8646000000</v>
      </c>
      <c r="AT1364" s="170">
        <v>8286000000</v>
      </c>
      <c r="AU1364" s="170">
        <v>9092300000</v>
      </c>
      <c r="AV1364" s="170">
        <v>11558000000</v>
      </c>
      <c r="AW1364" s="170">
        <v>16490800000</v>
      </c>
      <c r="AX1364" s="170">
        <v>16708000000</v>
      </c>
      <c r="AY1364" s="170">
        <v>22351000000</v>
      </c>
      <c r="AZ1364" s="170">
        <v>28693100000</v>
      </c>
      <c r="BA1364" s="170">
        <v>39381300000</v>
      </c>
      <c r="BB1364" s="170">
        <v>28569000000</v>
      </c>
      <c r="BC1364" s="170">
        <v>34884400000</v>
      </c>
      <c r="BD1364" s="170">
        <v>45759000000</v>
      </c>
      <c r="BE1364" s="170">
        <v>46404400000</v>
      </c>
      <c r="BF1364" s="170">
        <v>43022700000</v>
      </c>
      <c r="BG1364" s="170">
        <v>40787600000</v>
      </c>
    </row>
    <row r="1365" spans="1:59" x14ac:dyDescent="0.3">
      <c r="A1365" s="170" t="s">
        <v>286</v>
      </c>
      <c r="B1365" s="170" t="s">
        <v>287</v>
      </c>
      <c r="C1365" s="170" t="s">
        <v>3008</v>
      </c>
      <c r="D1365" s="170" t="s">
        <v>3009</v>
      </c>
      <c r="AK1365" s="170">
        <v>69.594842623302526</v>
      </c>
      <c r="AL1365" s="170">
        <v>84.703751518772137</v>
      </c>
      <c r="AM1365" s="170">
        <v>91.202270814964436</v>
      </c>
      <c r="AN1365" s="170">
        <v>83.436053020761747</v>
      </c>
      <c r="AO1365" s="170">
        <v>81.125578967649574</v>
      </c>
      <c r="AP1365" s="170">
        <v>82.978352024012707</v>
      </c>
      <c r="AQ1365" s="170">
        <v>85.998335578859951</v>
      </c>
      <c r="AR1365" s="170">
        <v>88.317953434019557</v>
      </c>
      <c r="AS1365" s="170">
        <v>89.942177839474382</v>
      </c>
      <c r="AT1365" s="170">
        <v>90.242486416140338</v>
      </c>
      <c r="AU1365" s="170">
        <v>89.834156133891625</v>
      </c>
      <c r="AV1365" s="170">
        <v>90.583673048052475</v>
      </c>
      <c r="AW1365" s="170">
        <v>91.024040980499507</v>
      </c>
      <c r="AX1365" s="170">
        <v>86.194341146374782</v>
      </c>
      <c r="AY1365" s="170">
        <v>85.610389385302881</v>
      </c>
      <c r="AZ1365" s="170">
        <v>86.030034608374976</v>
      </c>
      <c r="BA1365" s="170">
        <v>85.731624857071907</v>
      </c>
      <c r="BB1365" s="170">
        <v>86.279185579273204</v>
      </c>
      <c r="BC1365" s="170">
        <v>81.094896653438468</v>
      </c>
      <c r="BD1365" s="170">
        <v>80.004823832536104</v>
      </c>
      <c r="BE1365" s="170">
        <v>84.520918802362587</v>
      </c>
      <c r="BF1365" s="170">
        <v>82.395822313676277</v>
      </c>
      <c r="BG1365" s="170">
        <v>83.514159587449868</v>
      </c>
    </row>
    <row r="1366" spans="1:59" x14ac:dyDescent="0.3">
      <c r="A1366" s="170" t="s">
        <v>286</v>
      </c>
      <c r="B1366" s="170" t="s">
        <v>287</v>
      </c>
      <c r="C1366" s="170" t="s">
        <v>3010</v>
      </c>
      <c r="D1366" s="170" t="s">
        <v>3011</v>
      </c>
      <c r="AN1366" s="170">
        <v>1.8720433687988289</v>
      </c>
      <c r="AO1366" s="170">
        <v>2.0359572757505053</v>
      </c>
      <c r="AP1366" s="170">
        <v>3.1520858687074202</v>
      </c>
      <c r="AQ1366" s="170">
        <v>2.8948947005689019</v>
      </c>
      <c r="AR1366" s="170">
        <v>3.1605216221007479</v>
      </c>
      <c r="AS1366" s="170">
        <v>3.0222966539549936</v>
      </c>
      <c r="AT1366" s="170">
        <v>2.9768922388415118</v>
      </c>
      <c r="AU1366" s="170">
        <v>2.9024516029210563</v>
      </c>
      <c r="AV1366" s="170">
        <v>2.6398349466262205</v>
      </c>
      <c r="AW1366" s="170">
        <v>2.6386470810599718</v>
      </c>
      <c r="AX1366" s="170">
        <v>3.9172372877976875</v>
      </c>
      <c r="AY1366" s="170">
        <v>4.8840487191878212</v>
      </c>
      <c r="AZ1366" s="170">
        <v>4.6815893372265229</v>
      </c>
      <c r="BA1366" s="170">
        <v>5.5421001539273078</v>
      </c>
      <c r="BB1366" s="170">
        <v>5.8517484764757528</v>
      </c>
      <c r="BC1366" s="170">
        <v>7.2125129424426877</v>
      </c>
      <c r="BD1366" s="170">
        <v>7.4397292136162125</v>
      </c>
      <c r="BE1366" s="170">
        <v>7.5711506832645643</v>
      </c>
      <c r="BF1366" s="170">
        <v>8.8758810748604091</v>
      </c>
      <c r="BG1366" s="170">
        <v>8.3259918513796993</v>
      </c>
    </row>
    <row r="1367" spans="1:59" x14ac:dyDescent="0.3">
      <c r="A1367" s="170" t="s">
        <v>286</v>
      </c>
      <c r="B1367" s="170" t="s">
        <v>287</v>
      </c>
      <c r="C1367" s="170" t="s">
        <v>3012</v>
      </c>
      <c r="D1367" s="170" t="s">
        <v>3013</v>
      </c>
      <c r="AO1367" s="170">
        <v>0.5814282755976079</v>
      </c>
      <c r="AP1367" s="170">
        <v>0.71463114083326407</v>
      </c>
      <c r="AQ1367" s="170">
        <v>0.95783345308303003</v>
      </c>
      <c r="AR1367" s="170">
        <v>1.0433080337387264</v>
      </c>
      <c r="AS1367" s="170">
        <v>1.1102544136896302</v>
      </c>
      <c r="AT1367" s="170">
        <v>0.84016755840609258</v>
      </c>
      <c r="AU1367" s="170">
        <v>0.75234199033734006</v>
      </c>
      <c r="AV1367" s="170">
        <v>0.86432464172217527</v>
      </c>
      <c r="AW1367" s="170">
        <v>1.2542815961109868</v>
      </c>
      <c r="AX1367" s="170">
        <v>2.259049974358835</v>
      </c>
      <c r="AY1367" s="170">
        <v>3.1652734785598207</v>
      </c>
      <c r="AZ1367" s="170">
        <v>3.501519037010993</v>
      </c>
      <c r="BA1367" s="170">
        <v>4.2363313415776034</v>
      </c>
      <c r="BB1367" s="170">
        <v>4.4039020801023243</v>
      </c>
      <c r="BC1367" s="170">
        <v>5.4543410550621712</v>
      </c>
      <c r="BD1367" s="170">
        <v>5.4409215984792976</v>
      </c>
      <c r="BE1367" s="170">
        <v>5.8591731450742168</v>
      </c>
      <c r="BF1367" s="170">
        <v>7.3545205431487402</v>
      </c>
      <c r="BG1367" s="170">
        <v>6.5089748209554568</v>
      </c>
    </row>
    <row r="1368" spans="1:59" x14ac:dyDescent="0.3">
      <c r="A1368" s="170" t="s">
        <v>286</v>
      </c>
      <c r="B1368" s="170" t="s">
        <v>287</v>
      </c>
      <c r="C1368" s="170" t="s">
        <v>3014</v>
      </c>
      <c r="D1368" s="170" t="s">
        <v>3015</v>
      </c>
      <c r="AK1368" s="170">
        <v>24.450250624172483</v>
      </c>
      <c r="AL1368" s="170">
        <v>12.880117443628594</v>
      </c>
      <c r="AM1368" s="170">
        <v>8.0369631946127917</v>
      </c>
      <c r="AN1368" s="170">
        <v>13.871454063526889</v>
      </c>
      <c r="AO1368" s="170">
        <v>15.770357519233594</v>
      </c>
      <c r="AP1368" s="170">
        <v>13.822498773644812</v>
      </c>
      <c r="AQ1368" s="170">
        <v>10.972729776104995</v>
      </c>
      <c r="AR1368" s="170">
        <v>8.3971165028178412</v>
      </c>
      <c r="AS1368" s="170">
        <v>5.8464566007064915</v>
      </c>
      <c r="AT1368" s="170">
        <v>4.7937177149775003</v>
      </c>
      <c r="AU1368" s="170">
        <v>4.5609980470266338</v>
      </c>
      <c r="AV1368" s="170">
        <v>4.2413429298323564</v>
      </c>
      <c r="AW1368" s="170">
        <v>4.4865678021035862</v>
      </c>
      <c r="AX1368" s="170">
        <v>6.7601928725049154</v>
      </c>
      <c r="AY1368" s="170">
        <v>7.0630883535903815</v>
      </c>
      <c r="AZ1368" s="170">
        <v>7.0838459679693306</v>
      </c>
      <c r="BA1368" s="170">
        <v>7.086867973202934</v>
      </c>
      <c r="BB1368" s="170">
        <v>6.2914115696355601</v>
      </c>
      <c r="BC1368" s="170">
        <v>8.237147402499998</v>
      </c>
      <c r="BD1368" s="170">
        <v>8.028368822472439</v>
      </c>
      <c r="BE1368" s="170">
        <v>6.7589799740939123</v>
      </c>
      <c r="BF1368" s="170">
        <v>6.9105970689050489</v>
      </c>
      <c r="BG1368" s="170">
        <v>7.0780920918116692</v>
      </c>
    </row>
    <row r="1369" spans="1:59" x14ac:dyDescent="0.3">
      <c r="A1369" s="170" t="s">
        <v>286</v>
      </c>
      <c r="B1369" s="170" t="s">
        <v>287</v>
      </c>
      <c r="C1369" s="170" t="s">
        <v>3016</v>
      </c>
      <c r="D1369" s="170" t="s">
        <v>3017</v>
      </c>
      <c r="AN1369" s="170">
        <v>0.59241165916138072</v>
      </c>
      <c r="AO1369" s="170">
        <v>0.82973894595283582</v>
      </c>
      <c r="AP1369" s="170">
        <v>1.8006412929013074</v>
      </c>
      <c r="AQ1369" s="170">
        <v>1.1901935842063105</v>
      </c>
      <c r="AR1369" s="170">
        <v>1.33870597030605</v>
      </c>
      <c r="AS1369" s="170">
        <v>1.2858588157123563</v>
      </c>
      <c r="AT1369" s="170">
        <v>1.6497583340453887</v>
      </c>
      <c r="AU1369" s="170">
        <v>1.5805610284462381</v>
      </c>
      <c r="AV1369" s="170">
        <v>1.1277506873222352</v>
      </c>
      <c r="AW1369" s="170">
        <v>0.8752073504873279</v>
      </c>
      <c r="AX1369" s="170">
        <v>1.0566208020504171</v>
      </c>
      <c r="AY1369" s="170">
        <v>1.1436857894481864</v>
      </c>
      <c r="AZ1369" s="170">
        <v>0.5685841835089025</v>
      </c>
      <c r="BA1369" s="170">
        <v>0.61042194151701856</v>
      </c>
      <c r="BB1369" s="170">
        <v>0.63763865753557825</v>
      </c>
      <c r="BC1369" s="170">
        <v>0.76168836531247175</v>
      </c>
      <c r="BD1369" s="170">
        <v>0.98796322944737991</v>
      </c>
      <c r="BE1369" s="170">
        <v>0.69509728329062859</v>
      </c>
      <c r="BF1369" s="170">
        <v>0.55555772108656232</v>
      </c>
      <c r="BG1369" s="170">
        <v>0.74040545818723491</v>
      </c>
    </row>
    <row r="1370" spans="1:59" x14ac:dyDescent="0.3">
      <c r="A1370" s="170" t="s">
        <v>286</v>
      </c>
      <c r="B1370" s="170" t="s">
        <v>287</v>
      </c>
      <c r="C1370" s="170" t="s">
        <v>3018</v>
      </c>
      <c r="D1370" s="170" t="s">
        <v>3019</v>
      </c>
      <c r="AL1370" s="170">
        <v>2.1705406303379332E-2</v>
      </c>
      <c r="AM1370" s="170">
        <v>3.612782265402506E-2</v>
      </c>
      <c r="AN1370" s="170">
        <v>0.24782066953725912</v>
      </c>
      <c r="AO1370" s="170">
        <v>0.16872040673895936</v>
      </c>
      <c r="AP1370" s="170">
        <v>8.4646866422313907E-2</v>
      </c>
      <c r="AQ1370" s="170">
        <v>0.14058133759297597</v>
      </c>
      <c r="AR1370" s="170">
        <v>0.12753711998482173</v>
      </c>
      <c r="AS1370" s="170">
        <v>0.1080329310299462</v>
      </c>
      <c r="AT1370" s="170">
        <v>0.12288593990608873</v>
      </c>
      <c r="AU1370" s="170">
        <v>0.12185860471072736</v>
      </c>
      <c r="AV1370" s="170">
        <v>0.113132829383115</v>
      </c>
      <c r="AW1370" s="170">
        <v>0.10775290690487654</v>
      </c>
      <c r="AX1370" s="170">
        <v>0.12765010549407779</v>
      </c>
      <c r="AY1370" s="170">
        <v>0.12404101643832292</v>
      </c>
      <c r="AZ1370" s="170">
        <v>0.14591933814806834</v>
      </c>
      <c r="BA1370" s="170">
        <v>0.1851434304976316</v>
      </c>
      <c r="BB1370" s="170">
        <v>0.14629716035971352</v>
      </c>
      <c r="BC1370" s="170">
        <v>0.15273968598914775</v>
      </c>
      <c r="BD1370" s="170">
        <v>0.25135267664815569</v>
      </c>
      <c r="BE1370" s="170">
        <v>0.19002020029048033</v>
      </c>
      <c r="BF1370" s="170">
        <v>0.20061153836340564</v>
      </c>
      <c r="BG1370" s="170">
        <v>0.24494159433186896</v>
      </c>
    </row>
    <row r="1371" spans="1:59" x14ac:dyDescent="0.3">
      <c r="A1371" s="170" t="s">
        <v>286</v>
      </c>
      <c r="B1371" s="170" t="s">
        <v>287</v>
      </c>
      <c r="C1371" s="170" t="s">
        <v>3020</v>
      </c>
      <c r="D1371" s="170" t="s">
        <v>3021</v>
      </c>
      <c r="AK1371" s="170">
        <v>0.26318844498391625</v>
      </c>
      <c r="AL1371" s="170">
        <v>0.52460794862487958</v>
      </c>
      <c r="AM1371" s="170">
        <v>0.17268159099409935</v>
      </c>
      <c r="AN1371" s="170">
        <v>0.27368906371854168</v>
      </c>
      <c r="AO1371" s="170">
        <v>0.24398746211968916</v>
      </c>
      <c r="AP1371" s="170">
        <v>0.31841250491062945</v>
      </c>
      <c r="AQ1371" s="170">
        <v>0.34699863181721896</v>
      </c>
      <c r="AR1371" s="170">
        <v>0.32043485999828614</v>
      </c>
      <c r="AS1371" s="170">
        <v>0.30265944696849878</v>
      </c>
      <c r="AT1371" s="170">
        <v>0.19131923244063403</v>
      </c>
      <c r="AU1371" s="170">
        <v>0.26871737137094426</v>
      </c>
      <c r="AV1371" s="170">
        <v>0.28746046669102554</v>
      </c>
      <c r="AW1371" s="170">
        <v>0.26240142648117482</v>
      </c>
      <c r="AX1371" s="170">
        <v>0.33944924526790587</v>
      </c>
      <c r="AY1371" s="170">
        <v>0.34235660724886452</v>
      </c>
      <c r="AZ1371" s="170">
        <v>0.36305925206594702</v>
      </c>
      <c r="BA1371" s="170">
        <v>0.39975418252007561</v>
      </c>
      <c r="BB1371" s="170">
        <v>0.49556750871203958</v>
      </c>
      <c r="BC1371" s="170">
        <v>0.54095735445498083</v>
      </c>
      <c r="BD1371" s="170">
        <v>0.46497511294552368</v>
      </c>
      <c r="BE1371" s="170">
        <v>0.58073136032398254</v>
      </c>
      <c r="BF1371" s="170">
        <v>0.52852817514167683</v>
      </c>
      <c r="BG1371" s="170">
        <v>0.59364207054915619</v>
      </c>
    </row>
    <row r="1372" spans="1:59" x14ac:dyDescent="0.3">
      <c r="A1372" s="170" t="s">
        <v>286</v>
      </c>
      <c r="B1372" s="170" t="s">
        <v>287</v>
      </c>
      <c r="C1372" s="170" t="s">
        <v>3022</v>
      </c>
      <c r="D1372" s="170" t="s">
        <v>3023</v>
      </c>
      <c r="AO1372" s="170">
        <v>0.21208218534141313</v>
      </c>
      <c r="AP1372" s="170">
        <v>0.23375406363990553</v>
      </c>
      <c r="AQ1372" s="170">
        <v>0.25928769386936651</v>
      </c>
      <c r="AR1372" s="170">
        <v>0.33053563807286385</v>
      </c>
      <c r="AS1372" s="170">
        <v>0.21549104655456225</v>
      </c>
      <c r="AT1372" s="170">
        <v>0.17276117404330793</v>
      </c>
      <c r="AU1372" s="170">
        <v>0.17897260805580645</v>
      </c>
      <c r="AV1372" s="170">
        <v>0.24716632150766968</v>
      </c>
      <c r="AW1372" s="170">
        <v>0.13900380107560559</v>
      </c>
      <c r="AX1372" s="170">
        <v>0.13446716062645159</v>
      </c>
      <c r="AY1372" s="170">
        <v>0.10869182749262697</v>
      </c>
      <c r="AZ1372" s="170">
        <v>0.10250752649261202</v>
      </c>
      <c r="BA1372" s="170">
        <v>0.11044925781497827</v>
      </c>
      <c r="BB1372" s="170">
        <v>0.16834306976609748</v>
      </c>
      <c r="BC1372" s="170">
        <v>0.30278648162391575</v>
      </c>
      <c r="BD1372" s="170">
        <v>0.29451659609585612</v>
      </c>
      <c r="BE1372" s="170">
        <v>0.24612869428525652</v>
      </c>
      <c r="BF1372" s="170">
        <v>0.23666309712002359</v>
      </c>
      <c r="BG1372" s="170">
        <v>0.23802790735598223</v>
      </c>
    </row>
    <row r="1373" spans="1:59" x14ac:dyDescent="0.3">
      <c r="A1373" s="170" t="s">
        <v>286</v>
      </c>
      <c r="B1373" s="170" t="s">
        <v>287</v>
      </c>
      <c r="C1373" s="170" t="s">
        <v>3024</v>
      </c>
      <c r="D1373" s="170" t="s">
        <v>3025</v>
      </c>
      <c r="AK1373" s="170">
        <v>5.9549067525249777</v>
      </c>
      <c r="AL1373" s="170">
        <v>2.4161310375992606</v>
      </c>
      <c r="AM1373" s="170">
        <v>0.76076599042276938</v>
      </c>
      <c r="AN1373" s="170">
        <v>0.82044954691253258</v>
      </c>
      <c r="AO1373" s="170">
        <v>1.0681062373663246</v>
      </c>
      <c r="AP1373" s="170">
        <v>4.7063333635051045E-2</v>
      </c>
      <c r="AQ1373" s="170">
        <v>0.13403994446615139</v>
      </c>
      <c r="AR1373" s="170">
        <v>0.12440844106185506</v>
      </c>
      <c r="AS1373" s="170">
        <v>1.1890689058641302</v>
      </c>
      <c r="AT1373" s="170">
        <v>1.9869036300406435</v>
      </c>
      <c r="AU1373" s="170">
        <v>2.702394216160676</v>
      </c>
      <c r="AV1373" s="170">
        <v>2.5351490754889423</v>
      </c>
      <c r="AW1373" s="170">
        <v>1.850744136336931</v>
      </c>
      <c r="AX1373" s="170">
        <v>3.1282286933226127</v>
      </c>
      <c r="AY1373" s="170">
        <v>2.4424735419189232</v>
      </c>
      <c r="AZ1373" s="170">
        <v>2.2045300864291733</v>
      </c>
      <c r="BA1373" s="170">
        <v>1.6394070157978502</v>
      </c>
      <c r="BB1373" s="170">
        <v>1.5776543746154805</v>
      </c>
      <c r="BC1373" s="170">
        <v>3.4554430016188533</v>
      </c>
      <c r="BD1373" s="170">
        <v>4.5270781313752417</v>
      </c>
      <c r="BE1373" s="170">
        <v>1.1489505402789308</v>
      </c>
      <c r="BF1373" s="170">
        <v>1.817699542558266</v>
      </c>
      <c r="BG1373" s="170">
        <v>1.0817564693587676</v>
      </c>
    </row>
    <row r="1374" spans="1:59" x14ac:dyDescent="0.3">
      <c r="A1374" s="170" t="s">
        <v>286</v>
      </c>
      <c r="B1374" s="170" t="s">
        <v>287</v>
      </c>
      <c r="C1374" s="170" t="s">
        <v>3026</v>
      </c>
      <c r="D1374" s="170" t="s">
        <v>3027</v>
      </c>
      <c r="AK1374" s="170">
        <v>3402505000</v>
      </c>
      <c r="AL1374" s="170">
        <v>2474038000</v>
      </c>
      <c r="AM1374" s="170">
        <v>2978314000</v>
      </c>
      <c r="AN1374" s="170">
        <v>5504787000</v>
      </c>
      <c r="AO1374" s="170">
        <v>6939291000</v>
      </c>
      <c r="AP1374" s="170">
        <v>8639422000</v>
      </c>
      <c r="AQ1374" s="170">
        <v>8530293000</v>
      </c>
      <c r="AR1374" s="170">
        <v>6673743300</v>
      </c>
      <c r="AS1374" s="170">
        <v>8646252500</v>
      </c>
      <c r="AT1374" s="170">
        <v>8292893400.000001</v>
      </c>
      <c r="AU1374" s="170">
        <v>9092341100</v>
      </c>
      <c r="AV1374" s="170">
        <v>11558006700</v>
      </c>
      <c r="AW1374" s="170">
        <v>16345452300</v>
      </c>
      <c r="AX1374" s="170">
        <v>16708094300</v>
      </c>
      <c r="AY1374" s="170">
        <v>22340594100</v>
      </c>
      <c r="AZ1374" s="170">
        <v>28693112600</v>
      </c>
      <c r="BA1374" s="170">
        <v>39381251500</v>
      </c>
      <c r="BB1374" s="170">
        <v>28563575600</v>
      </c>
      <c r="BC1374" s="170">
        <v>34884450400</v>
      </c>
      <c r="BD1374" s="170">
        <v>45759051200</v>
      </c>
      <c r="BE1374" s="170">
        <v>46404382200</v>
      </c>
      <c r="BF1374" s="170">
        <v>43022550300</v>
      </c>
      <c r="BG1374" s="170">
        <v>40502267600</v>
      </c>
    </row>
    <row r="1375" spans="1:59" x14ac:dyDescent="0.3">
      <c r="A1375" s="170" t="s">
        <v>286</v>
      </c>
      <c r="B1375" s="170" t="s">
        <v>287</v>
      </c>
      <c r="C1375" s="170" t="s">
        <v>3028</v>
      </c>
      <c r="D1375" s="170" t="s">
        <v>3029</v>
      </c>
      <c r="AK1375" s="170">
        <v>24.450250624172483</v>
      </c>
      <c r="AL1375" s="170">
        <v>12.880117443628594</v>
      </c>
      <c r="AM1375" s="170">
        <v>8.0369631946127917</v>
      </c>
      <c r="AN1375" s="170">
        <v>13.871454063526889</v>
      </c>
      <c r="AO1375" s="170">
        <v>15.770357519233594</v>
      </c>
      <c r="AP1375" s="170">
        <v>13.822498773644812</v>
      </c>
      <c r="AQ1375" s="170">
        <v>10.972729776104995</v>
      </c>
      <c r="AR1375" s="170">
        <v>8.3971165028178412</v>
      </c>
      <c r="AS1375" s="170">
        <v>5.8464566007064915</v>
      </c>
      <c r="AT1375" s="170">
        <v>4.7937177149775003</v>
      </c>
      <c r="AU1375" s="170">
        <v>4.5609980470266338</v>
      </c>
      <c r="AV1375" s="170">
        <v>4.2413429298323564</v>
      </c>
      <c r="AW1375" s="170">
        <v>4.4865678021035862</v>
      </c>
      <c r="AX1375" s="170">
        <v>6.7601928725049154</v>
      </c>
      <c r="AY1375" s="170">
        <v>7.0630883535903815</v>
      </c>
      <c r="AZ1375" s="170">
        <v>7.0838459679693306</v>
      </c>
      <c r="BA1375" s="170">
        <v>7.086867973202934</v>
      </c>
      <c r="BB1375" s="170">
        <v>6.2914115696355601</v>
      </c>
      <c r="BC1375" s="170">
        <v>8.237147402499998</v>
      </c>
      <c r="BD1375" s="170">
        <v>8.028368822472439</v>
      </c>
      <c r="BE1375" s="170">
        <v>6.7589799740939123</v>
      </c>
      <c r="BF1375" s="170">
        <v>6.9105970689050489</v>
      </c>
      <c r="BG1375" s="170">
        <v>7.0780920918116692</v>
      </c>
    </row>
    <row r="1376" spans="1:59" x14ac:dyDescent="0.3">
      <c r="A1376" s="170" t="s">
        <v>286</v>
      </c>
      <c r="B1376" s="170" t="s">
        <v>287</v>
      </c>
      <c r="C1376" s="170" t="s">
        <v>3030</v>
      </c>
      <c r="D1376" s="170" t="s">
        <v>3031</v>
      </c>
      <c r="AN1376" s="170">
        <v>64.347343341599995</v>
      </c>
      <c r="AO1376" s="170">
        <v>80.258379403700005</v>
      </c>
      <c r="AP1376" s="170">
        <v>100.4927019963</v>
      </c>
      <c r="AQ1376" s="170">
        <v>98.879276445100004</v>
      </c>
      <c r="AR1376" s="170">
        <v>77.186509680599997</v>
      </c>
      <c r="AS1376" s="170">
        <v>100</v>
      </c>
      <c r="AT1376" s="170">
        <v>95.834008003500003</v>
      </c>
      <c r="AU1376" s="170">
        <v>105.1594920312</v>
      </c>
      <c r="AV1376" s="170">
        <v>133.67722236360001</v>
      </c>
      <c r="AW1376" s="170">
        <v>190.72887511280001</v>
      </c>
      <c r="AX1376" s="170">
        <v>193.2409613472</v>
      </c>
      <c r="AY1376" s="170">
        <v>258.5066271888</v>
      </c>
      <c r="AZ1376" s="170">
        <v>331.8579260253</v>
      </c>
      <c r="BA1376" s="170">
        <v>455.47523767669998</v>
      </c>
      <c r="BB1376" s="170">
        <v>330.42261340239997</v>
      </c>
      <c r="BC1376" s="170">
        <v>403.46510605819998</v>
      </c>
      <c r="BD1376" s="170">
        <v>529.23827808750002</v>
      </c>
      <c r="BE1376" s="170">
        <v>536.70282898849996</v>
      </c>
      <c r="BF1376" s="170">
        <v>497.59084915919999</v>
      </c>
      <c r="BG1376" s="170">
        <v>471.74018644030002</v>
      </c>
    </row>
    <row r="1377" spans="1:59" x14ac:dyDescent="0.3">
      <c r="A1377" s="170" t="s">
        <v>286</v>
      </c>
      <c r="B1377" s="170" t="s">
        <v>287</v>
      </c>
      <c r="C1377" s="170" t="s">
        <v>3032</v>
      </c>
      <c r="D1377" s="170" t="s">
        <v>3033</v>
      </c>
      <c r="AX1377" s="170">
        <v>27.114653142546643</v>
      </c>
      <c r="AY1377" s="170">
        <v>21.788502484031227</v>
      </c>
      <c r="AZ1377" s="170">
        <v>23.504314942305825</v>
      </c>
      <c r="BA1377" s="170">
        <v>23.16551497203028</v>
      </c>
      <c r="BB1377" s="170">
        <v>28.193633111443191</v>
      </c>
      <c r="BC1377" s="170">
        <v>28.619046031798945</v>
      </c>
      <c r="BD1377" s="170">
        <v>32.34125205438518</v>
      </c>
      <c r="BE1377" s="170">
        <v>37.630014858841008</v>
      </c>
      <c r="BF1377" s="170">
        <v>46.60908692253426</v>
      </c>
      <c r="BG1377" s="170">
        <v>45.792361408009121</v>
      </c>
    </row>
    <row r="1378" spans="1:59" x14ac:dyDescent="0.3">
      <c r="A1378" s="170" t="s">
        <v>286</v>
      </c>
      <c r="B1378" s="170" t="s">
        <v>287</v>
      </c>
      <c r="C1378" s="170" t="s">
        <v>3034</v>
      </c>
      <c r="D1378" s="170" t="s">
        <v>3035</v>
      </c>
      <c r="AX1378" s="170">
        <v>1104200000</v>
      </c>
      <c r="AY1378" s="170">
        <v>1690800000</v>
      </c>
      <c r="AZ1378" s="170">
        <v>2062600000</v>
      </c>
      <c r="BA1378" s="170">
        <v>2735100000</v>
      </c>
      <c r="BB1378" s="170">
        <v>2208300000</v>
      </c>
      <c r="BC1378" s="170">
        <v>3000100000</v>
      </c>
      <c r="BD1378" s="170">
        <v>3346500000</v>
      </c>
      <c r="BE1378" s="170">
        <v>4038000000</v>
      </c>
      <c r="BF1378" s="170">
        <v>5244900000</v>
      </c>
      <c r="BG1378" s="170">
        <v>5613600000</v>
      </c>
    </row>
    <row r="1379" spans="1:59" x14ac:dyDescent="0.3">
      <c r="A1379" s="170" t="s">
        <v>286</v>
      </c>
      <c r="B1379" s="170" t="s">
        <v>287</v>
      </c>
      <c r="C1379" s="170" t="s">
        <v>3036</v>
      </c>
      <c r="D1379" s="170" t="s">
        <v>3037</v>
      </c>
      <c r="AX1379" s="170">
        <v>28.110849483789167</v>
      </c>
      <c r="AY1379" s="170">
        <v>40.18807665010646</v>
      </c>
      <c r="AZ1379" s="170">
        <v>42.407640841656161</v>
      </c>
      <c r="BA1379" s="170">
        <v>45.190303828013597</v>
      </c>
      <c r="BB1379" s="170">
        <v>36.163564733052574</v>
      </c>
      <c r="BC1379" s="170">
        <v>45.381820605979797</v>
      </c>
      <c r="BD1379" s="170">
        <v>44.574929030330196</v>
      </c>
      <c r="BE1379" s="170">
        <v>36.537890044576521</v>
      </c>
      <c r="BF1379" s="170">
        <v>26.64874449465195</v>
      </c>
      <c r="BG1379" s="170">
        <v>27.164386489952975</v>
      </c>
    </row>
    <row r="1380" spans="1:59" x14ac:dyDescent="0.3">
      <c r="A1380" s="170" t="s">
        <v>286</v>
      </c>
      <c r="B1380" s="170" t="s">
        <v>287</v>
      </c>
      <c r="C1380" s="170" t="s">
        <v>3038</v>
      </c>
      <c r="D1380" s="170" t="s">
        <v>3039</v>
      </c>
      <c r="AX1380" s="170">
        <v>40.527078427821046</v>
      </c>
      <c r="AY1380" s="170">
        <v>34.681807428436244</v>
      </c>
      <c r="AZ1380" s="170">
        <v>29.380393677882282</v>
      </c>
      <c r="BA1380" s="170">
        <v>26.192826587693318</v>
      </c>
      <c r="BB1380" s="170">
        <v>28.913643979531766</v>
      </c>
      <c r="BC1380" s="170">
        <v>20.715976134128862</v>
      </c>
      <c r="BD1380" s="170">
        <v>17.57657253847303</v>
      </c>
      <c r="BE1380" s="170">
        <v>19.529470034670631</v>
      </c>
      <c r="BF1380" s="170">
        <v>21.988979770824994</v>
      </c>
      <c r="BG1380" s="170">
        <v>20.640943423115292</v>
      </c>
    </row>
    <row r="1381" spans="1:59" x14ac:dyDescent="0.3">
      <c r="A1381" s="170" t="s">
        <v>286</v>
      </c>
      <c r="B1381" s="170" t="s">
        <v>287</v>
      </c>
      <c r="C1381" s="170" t="s">
        <v>3040</v>
      </c>
      <c r="D1381" s="170" t="s">
        <v>3041</v>
      </c>
      <c r="AS1381" s="170">
        <v>100</v>
      </c>
      <c r="AT1381" s="170">
        <v>99.793388429800004</v>
      </c>
      <c r="AU1381" s="170">
        <v>99.895218417899997</v>
      </c>
      <c r="AV1381" s="170">
        <v>98.363912094100002</v>
      </c>
      <c r="AW1381" s="170">
        <v>98.363912094100002</v>
      </c>
      <c r="AX1381" s="170">
        <v>99.276224938200002</v>
      </c>
      <c r="AY1381" s="170">
        <v>103.0702207957</v>
      </c>
      <c r="AZ1381" s="170">
        <v>100.48916351370001</v>
      </c>
      <c r="BA1381" s="170">
        <v>111.5337676634</v>
      </c>
      <c r="BB1381" s="170">
        <v>99.170988597100006</v>
      </c>
      <c r="BC1381" s="170">
        <v>101.1877284182</v>
      </c>
      <c r="BD1381" s="170">
        <v>110.12657368489999</v>
      </c>
      <c r="BE1381" s="170">
        <v>119.2740884354</v>
      </c>
      <c r="BF1381" s="170">
        <v>116.886218797</v>
      </c>
      <c r="BG1381" s="170">
        <v>116.886218797</v>
      </c>
    </row>
    <row r="1382" spans="1:59" x14ac:dyDescent="0.3">
      <c r="A1382" s="170" t="s">
        <v>286</v>
      </c>
      <c r="B1382" s="170" t="s">
        <v>287</v>
      </c>
      <c r="C1382" s="170" t="s">
        <v>3042</v>
      </c>
      <c r="D1382" s="170" t="s">
        <v>3043</v>
      </c>
      <c r="AS1382" s="170">
        <v>100</v>
      </c>
      <c r="AT1382" s="170">
        <v>105.28022654510001</v>
      </c>
      <c r="AU1382" s="170">
        <v>115.5277570984</v>
      </c>
      <c r="AV1382" s="170">
        <v>131.18119720350001</v>
      </c>
      <c r="AW1382" s="170">
        <v>158.25204582640001</v>
      </c>
      <c r="AX1382" s="170">
        <v>153.37485315640001</v>
      </c>
      <c r="AY1382" s="170">
        <v>166.00992089740001</v>
      </c>
      <c r="AZ1382" s="170">
        <v>174.83995326019999</v>
      </c>
      <c r="BA1382" s="170">
        <v>175.98447315609999</v>
      </c>
      <c r="BB1382" s="170">
        <v>155.97492852229999</v>
      </c>
      <c r="BC1382" s="170">
        <v>160.4061256167</v>
      </c>
      <c r="BD1382" s="170">
        <v>213.2895174912</v>
      </c>
      <c r="BE1382" s="170">
        <v>236.2448370077</v>
      </c>
      <c r="BF1382" s="170">
        <v>194.91074122890001</v>
      </c>
      <c r="BG1382" s="170">
        <v>203.2636542159</v>
      </c>
    </row>
    <row r="1383" spans="1:59" x14ac:dyDescent="0.3">
      <c r="A1383" s="170" t="s">
        <v>286</v>
      </c>
      <c r="B1383" s="170" t="s">
        <v>287</v>
      </c>
      <c r="C1383" s="170" t="s">
        <v>3044</v>
      </c>
      <c r="D1383" s="170" t="s">
        <v>3045</v>
      </c>
      <c r="AQ1383" s="170">
        <v>3.0890611241034391</v>
      </c>
      <c r="AR1383" s="170">
        <v>3.4886202346979958</v>
      </c>
      <c r="AS1383" s="170">
        <v>3.6233966629055305</v>
      </c>
      <c r="AT1383" s="170">
        <v>3.368491588565508</v>
      </c>
      <c r="AU1383" s="170">
        <v>3.7102576365380897</v>
      </c>
      <c r="AV1383" s="170">
        <v>3.5759251810581665</v>
      </c>
      <c r="AW1383" s="170">
        <v>3.0867740886370147</v>
      </c>
      <c r="AX1383" s="170">
        <v>2.5066506091387972</v>
      </c>
      <c r="AY1383" s="170">
        <v>1.8553709490032582</v>
      </c>
      <c r="AZ1383" s="170">
        <v>1.9243353434470114</v>
      </c>
      <c r="BA1383" s="170">
        <v>1.3014837025474413</v>
      </c>
      <c r="BB1383" s="170">
        <v>1.5570944788943202</v>
      </c>
      <c r="BC1383" s="170">
        <v>2.0361258038619181</v>
      </c>
      <c r="BD1383" s="170">
        <v>1.484924721874231</v>
      </c>
      <c r="BE1383" s="170">
        <v>1.2160394928911644</v>
      </c>
      <c r="BF1383" s="170">
        <v>1.6353743588228138</v>
      </c>
      <c r="BG1383" s="170">
        <v>1.6353986174618114</v>
      </c>
    </row>
    <row r="1384" spans="1:59" x14ac:dyDescent="0.3">
      <c r="A1384" s="170" t="s">
        <v>286</v>
      </c>
      <c r="B1384" s="170" t="s">
        <v>287</v>
      </c>
      <c r="C1384" s="170" t="s">
        <v>3046</v>
      </c>
      <c r="D1384" s="170" t="s">
        <v>3047</v>
      </c>
      <c r="AQ1384" s="170">
        <v>8.5230196632196282</v>
      </c>
      <c r="AR1384" s="170">
        <v>7.4621822808870464</v>
      </c>
      <c r="AS1384" s="170">
        <v>6.7515245913394901</v>
      </c>
      <c r="AT1384" s="170">
        <v>8.0088696443306766</v>
      </c>
      <c r="AU1384" s="170">
        <v>7.6769773811257362</v>
      </c>
      <c r="AV1384" s="170">
        <v>8.2612910061711382</v>
      </c>
      <c r="AW1384" s="170">
        <v>8.346367600990936</v>
      </c>
      <c r="AX1384" s="170">
        <v>8.2518538408873567</v>
      </c>
      <c r="AY1384" s="170">
        <v>7.4863011421602677</v>
      </c>
      <c r="AZ1384" s="170">
        <v>7.2574553730541291</v>
      </c>
      <c r="BA1384" s="170">
        <v>6.7371323815835478</v>
      </c>
      <c r="BB1384" s="170">
        <v>10.693552904839596</v>
      </c>
      <c r="BC1384" s="170">
        <v>12.619223831539875</v>
      </c>
      <c r="BD1384" s="170">
        <v>9.1540851430485262</v>
      </c>
      <c r="BE1384" s="170">
        <v>9.8099990805458148</v>
      </c>
      <c r="BF1384" s="170">
        <v>14.378371971170859</v>
      </c>
      <c r="BG1384" s="170">
        <v>14.780670336368166</v>
      </c>
    </row>
    <row r="1385" spans="1:59" x14ac:dyDescent="0.3">
      <c r="A1385" s="170" t="s">
        <v>286</v>
      </c>
      <c r="B1385" s="170" t="s">
        <v>287</v>
      </c>
      <c r="C1385" s="170" t="s">
        <v>3048</v>
      </c>
      <c r="D1385" s="170" t="s">
        <v>3049</v>
      </c>
      <c r="AQ1385" s="170">
        <v>7.7646309302940999</v>
      </c>
      <c r="AR1385" s="170">
        <v>9.0570691396509506</v>
      </c>
      <c r="AS1385" s="170">
        <v>19.787494802401643</v>
      </c>
      <c r="AT1385" s="170">
        <v>17.6012868288364</v>
      </c>
      <c r="AU1385" s="170">
        <v>20.077004959037076</v>
      </c>
      <c r="AV1385" s="170">
        <v>21.862942769680675</v>
      </c>
      <c r="AW1385" s="170">
        <v>26.74095716866881</v>
      </c>
      <c r="AX1385" s="170">
        <v>34.629348269564808</v>
      </c>
      <c r="AY1385" s="170">
        <v>38.178071944255016</v>
      </c>
      <c r="AZ1385" s="170">
        <v>34.919309152979061</v>
      </c>
      <c r="BA1385" s="170">
        <v>36.927038024157881</v>
      </c>
      <c r="BB1385" s="170">
        <v>37.26633104822389</v>
      </c>
      <c r="BC1385" s="170">
        <v>27.549068704882242</v>
      </c>
      <c r="BD1385" s="170">
        <v>35.653784843705274</v>
      </c>
      <c r="BE1385" s="170">
        <v>37.641641700102269</v>
      </c>
      <c r="BF1385" s="170">
        <v>32.125141412856706</v>
      </c>
      <c r="BG1385" s="170">
        <v>33.167863788545411</v>
      </c>
    </row>
    <row r="1386" spans="1:59" x14ac:dyDescent="0.3">
      <c r="A1386" s="170" t="s">
        <v>286</v>
      </c>
      <c r="B1386" s="170" t="s">
        <v>287</v>
      </c>
      <c r="C1386" s="170" t="s">
        <v>3050</v>
      </c>
      <c r="D1386" s="170" t="s">
        <v>3051</v>
      </c>
      <c r="AS1386" s="170">
        <v>1.3752037734</v>
      </c>
      <c r="AT1386" s="170">
        <v>1.5250171663000001</v>
      </c>
      <c r="AU1386" s="170">
        <v>1.4380422076999999</v>
      </c>
      <c r="AV1386" s="170">
        <v>1.2193838627</v>
      </c>
      <c r="AW1386" s="170">
        <v>1.0811885391</v>
      </c>
      <c r="AX1386" s="170">
        <v>0.95797262159999996</v>
      </c>
      <c r="AY1386" s="170">
        <v>0.47694654110000001</v>
      </c>
      <c r="AZ1386" s="170">
        <v>0.4203615832</v>
      </c>
      <c r="BA1386" s="170">
        <v>0.33733087849999999</v>
      </c>
      <c r="BB1386" s="170">
        <v>0.40006950940000002</v>
      </c>
      <c r="BC1386" s="170">
        <v>0.499115582</v>
      </c>
      <c r="BD1386" s="170">
        <v>0.37795707210000001</v>
      </c>
      <c r="BE1386" s="170">
        <v>0.63173515120000001</v>
      </c>
      <c r="BF1386" s="170">
        <v>0.66387540160000003</v>
      </c>
      <c r="BG1386" s="170">
        <v>0.56400574400000003</v>
      </c>
    </row>
    <row r="1387" spans="1:59" x14ac:dyDescent="0.3">
      <c r="A1387" s="170" t="s">
        <v>286</v>
      </c>
      <c r="B1387" s="170" t="s">
        <v>287</v>
      </c>
      <c r="C1387" s="170" t="s">
        <v>3052</v>
      </c>
      <c r="D1387" s="170" t="s">
        <v>3053</v>
      </c>
      <c r="AL1387" s="170">
        <v>0.97349918875067609</v>
      </c>
      <c r="AM1387" s="170">
        <v>0.15910898965791567</v>
      </c>
      <c r="AN1387" s="170">
        <v>0.45074050225370249</v>
      </c>
      <c r="AO1387" s="170">
        <v>0.34171075837742504</v>
      </c>
      <c r="AP1387" s="170">
        <v>0.30484485574305936</v>
      </c>
      <c r="AQ1387" s="170">
        <v>1.4453961456102784</v>
      </c>
      <c r="AR1387" s="170">
        <v>0.30810448760884124</v>
      </c>
      <c r="AS1387" s="170">
        <v>0.56948746128484362</v>
      </c>
      <c r="AT1387" s="170">
        <v>0.60932532673966788</v>
      </c>
      <c r="AU1387" s="170">
        <v>0.48145640562702169</v>
      </c>
      <c r="AV1387" s="170">
        <v>0.14868561912691802</v>
      </c>
      <c r="AW1387" s="170">
        <v>0.19573503657154631</v>
      </c>
      <c r="AX1387" s="170">
        <v>0.17205781142463869</v>
      </c>
      <c r="AY1387" s="170">
        <v>0.36126895721220792</v>
      </c>
      <c r="AZ1387" s="170">
        <v>0.28678516667613152</v>
      </c>
      <c r="BA1387" s="170">
        <v>0.40848596653050467</v>
      </c>
      <c r="BB1387" s="170">
        <v>0.29320736276266496</v>
      </c>
      <c r="BC1387" s="170">
        <v>0.59228765857346888</v>
      </c>
      <c r="BD1387" s="170">
        <v>0.55625336443567197</v>
      </c>
      <c r="BE1387" s="170">
        <v>0.71067769332504738</v>
      </c>
      <c r="BF1387" s="170">
        <v>0.63757400412547882</v>
      </c>
      <c r="BG1387" s="170">
        <v>0.77290989095083218</v>
      </c>
    </row>
    <row r="1388" spans="1:59" x14ac:dyDescent="0.3">
      <c r="A1388" s="170" t="s">
        <v>286</v>
      </c>
      <c r="B1388" s="170" t="s">
        <v>287</v>
      </c>
      <c r="C1388" s="170" t="s">
        <v>3054</v>
      </c>
      <c r="D1388" s="170" t="s">
        <v>3055</v>
      </c>
      <c r="AQ1388" s="170">
        <v>77.988616360985503</v>
      </c>
      <c r="AR1388" s="170">
        <v>74.948348900774334</v>
      </c>
      <c r="AS1388" s="170">
        <v>65.124242226205027</v>
      </c>
      <c r="AT1388" s="170">
        <v>67.747143706333276</v>
      </c>
      <c r="AU1388" s="170">
        <v>63.278354132298176</v>
      </c>
      <c r="AV1388" s="170">
        <v>61.999614824196826</v>
      </c>
      <c r="AW1388" s="170">
        <v>58.038178059096055</v>
      </c>
      <c r="AX1388" s="170">
        <v>52.077301529670926</v>
      </c>
      <c r="AY1388" s="170">
        <v>50.402740964158475</v>
      </c>
      <c r="AZ1388" s="170">
        <v>53.319724819243831</v>
      </c>
      <c r="BA1388" s="170">
        <v>52.894258398259751</v>
      </c>
      <c r="BB1388" s="170">
        <v>47.813358198947029</v>
      </c>
      <c r="BC1388" s="170">
        <v>53.02644211034341</v>
      </c>
      <c r="BD1388" s="170">
        <v>47.940031008237064</v>
      </c>
      <c r="BE1388" s="170">
        <v>46.687690505859372</v>
      </c>
      <c r="BF1388" s="170">
        <v>46.839269052866769</v>
      </c>
      <c r="BG1388" s="170">
        <v>46.590745845000839</v>
      </c>
    </row>
    <row r="1389" spans="1:59" x14ac:dyDescent="0.3">
      <c r="A1389" s="170" t="s">
        <v>286</v>
      </c>
      <c r="B1389" s="170" t="s">
        <v>287</v>
      </c>
      <c r="C1389" s="170" t="s">
        <v>3056</v>
      </c>
      <c r="D1389" s="170" t="s">
        <v>3057</v>
      </c>
      <c r="AQ1389" s="170">
        <v>1.0410952907008828</v>
      </c>
      <c r="AR1389" s="170">
        <v>0.7486924334381001</v>
      </c>
      <c r="AS1389" s="170">
        <v>0.75290374268140026</v>
      </c>
      <c r="AT1389" s="170">
        <v>0.88858845774523321</v>
      </c>
      <c r="AU1389" s="170">
        <v>1.333497986263906</v>
      </c>
      <c r="AV1389" s="170">
        <v>0.98261556852684562</v>
      </c>
      <c r="AW1389" s="170">
        <v>0.73498187816726301</v>
      </c>
      <c r="AX1389" s="170">
        <v>0.53107985170412031</v>
      </c>
      <c r="AY1389" s="170">
        <v>0.49282461237742597</v>
      </c>
      <c r="AZ1389" s="170">
        <v>0.65554686082660996</v>
      </c>
      <c r="BA1389" s="170">
        <v>0.51004242898017127</v>
      </c>
      <c r="BB1389" s="170">
        <v>0.59508247794966029</v>
      </c>
      <c r="BC1389" s="170">
        <v>0.70469581217126265</v>
      </c>
      <c r="BD1389" s="170">
        <v>0.59290360637347328</v>
      </c>
      <c r="BE1389" s="170">
        <v>0.61313330120852327</v>
      </c>
      <c r="BF1389" s="170">
        <v>0.91336902287647481</v>
      </c>
      <c r="BG1389" s="170">
        <v>0.8630719707030523</v>
      </c>
    </row>
    <row r="1390" spans="1:59" x14ac:dyDescent="0.3">
      <c r="A1390" s="170" t="s">
        <v>286</v>
      </c>
      <c r="B1390" s="170" t="s">
        <v>287</v>
      </c>
      <c r="C1390" s="170" t="s">
        <v>3058</v>
      </c>
      <c r="D1390" s="170" t="s">
        <v>3059</v>
      </c>
      <c r="AK1390" s="170">
        <v>0.69089450610300795</v>
      </c>
      <c r="AL1390" s="170">
        <v>1.131442442233509</v>
      </c>
      <c r="AM1390" s="170">
        <v>1.513094477908788</v>
      </c>
      <c r="AN1390" s="170">
        <v>2.2077201256235499</v>
      </c>
      <c r="AO1390" s="170">
        <v>2.495736651593667</v>
      </c>
      <c r="AP1390" s="170">
        <v>1.8818017735094335</v>
      </c>
      <c r="AQ1390" s="170">
        <v>1.5531438634458907</v>
      </c>
      <c r="AR1390" s="170">
        <v>2.5300481631654193</v>
      </c>
      <c r="AS1390" s="170">
        <v>1.9305953117962176</v>
      </c>
      <c r="AT1390" s="170">
        <v>1.7388275479380668</v>
      </c>
      <c r="AU1390" s="170">
        <v>1.6704155206732507</v>
      </c>
      <c r="AV1390" s="170">
        <v>1.190206961228869</v>
      </c>
      <c r="AW1390" s="170">
        <v>0.91725358622768149</v>
      </c>
      <c r="AX1390" s="170">
        <v>0.72991966062197489</v>
      </c>
      <c r="AY1390" s="170">
        <v>0.67956102895596548</v>
      </c>
      <c r="AZ1390" s="170">
        <v>0.7023109633831075</v>
      </c>
      <c r="BA1390" s="170">
        <v>0.85947955714478497</v>
      </c>
      <c r="BB1390" s="170">
        <v>1.6436827163366796</v>
      </c>
      <c r="BC1390" s="170">
        <v>1.3877703766861076</v>
      </c>
      <c r="BD1390" s="170">
        <v>0.71517193299709458</v>
      </c>
      <c r="BE1390" s="170">
        <v>0.60643055330460793</v>
      </c>
      <c r="BF1390" s="170">
        <v>0.45780626907884076</v>
      </c>
      <c r="BG1390" s="170">
        <v>0.83800487609034591</v>
      </c>
    </row>
    <row r="1391" spans="1:59" x14ac:dyDescent="0.3">
      <c r="A1391" s="170" t="s">
        <v>286</v>
      </c>
      <c r="B1391" s="170" t="s">
        <v>287</v>
      </c>
      <c r="C1391" s="170" t="s">
        <v>3060</v>
      </c>
      <c r="D1391" s="170" t="s">
        <v>3061</v>
      </c>
      <c r="AM1391" s="170">
        <v>2510000000</v>
      </c>
      <c r="AN1391" s="170">
        <v>4803000000</v>
      </c>
      <c r="AO1391" s="170">
        <v>5652000000</v>
      </c>
      <c r="AP1391" s="170">
        <v>7301000000</v>
      </c>
      <c r="AQ1391" s="170">
        <v>7070000000</v>
      </c>
      <c r="AR1391" s="170">
        <v>5909000000</v>
      </c>
      <c r="AS1391" s="170">
        <v>7326000000</v>
      </c>
      <c r="AT1391" s="170">
        <v>7451000000</v>
      </c>
      <c r="AU1391" s="170">
        <v>8020900000</v>
      </c>
      <c r="AV1391" s="170">
        <v>9945600000</v>
      </c>
      <c r="AW1391" s="170">
        <v>13773700000</v>
      </c>
      <c r="AX1391" s="170">
        <v>15979000000</v>
      </c>
      <c r="AY1391" s="170">
        <v>19734000000</v>
      </c>
      <c r="AZ1391" s="170">
        <v>24275300000</v>
      </c>
      <c r="BA1391" s="170">
        <v>32570800000</v>
      </c>
      <c r="BB1391" s="170">
        <v>21304200000</v>
      </c>
      <c r="BC1391" s="170">
        <v>25283500000</v>
      </c>
      <c r="BD1391" s="170">
        <v>41418700000</v>
      </c>
      <c r="BE1391" s="170">
        <v>46059900000</v>
      </c>
      <c r="BF1391" s="170">
        <v>37203100000</v>
      </c>
      <c r="BG1391" s="170">
        <v>36392000000</v>
      </c>
    </row>
    <row r="1392" spans="1:59" x14ac:dyDescent="0.3">
      <c r="A1392" s="170" t="s">
        <v>286</v>
      </c>
      <c r="B1392" s="170" t="s">
        <v>287</v>
      </c>
      <c r="C1392" s="170" t="s">
        <v>3062</v>
      </c>
      <c r="D1392" s="170" t="s">
        <v>3063</v>
      </c>
      <c r="AK1392" s="170">
        <v>61.924677813771332</v>
      </c>
      <c r="AL1392" s="170">
        <v>68.871417859103104</v>
      </c>
      <c r="AM1392" s="170">
        <v>76.44498855072051</v>
      </c>
      <c r="AN1392" s="170">
        <v>74.468711324390753</v>
      </c>
      <c r="AO1392" s="170">
        <v>77.953539954450932</v>
      </c>
      <c r="AP1392" s="170">
        <v>82.818080233326</v>
      </c>
      <c r="AQ1392" s="170">
        <v>84.583332449281983</v>
      </c>
      <c r="AR1392" s="170">
        <v>80.290689585502534</v>
      </c>
      <c r="AS1392" s="170">
        <v>81.775029566240093</v>
      </c>
      <c r="AT1392" s="170">
        <v>83.811975123202657</v>
      </c>
      <c r="AU1392" s="170">
        <v>85.702464316962036</v>
      </c>
      <c r="AV1392" s="170">
        <v>87.304334708213958</v>
      </c>
      <c r="AW1392" s="170">
        <v>86.210591199767975</v>
      </c>
      <c r="AX1392" s="170">
        <v>82.515169388096922</v>
      </c>
      <c r="AY1392" s="170">
        <v>83.808361679002857</v>
      </c>
      <c r="AZ1392" s="170">
        <v>82.582991544801772</v>
      </c>
      <c r="BA1392" s="170">
        <v>77.627768545491264</v>
      </c>
      <c r="BB1392" s="170">
        <v>77.269879612885248</v>
      </c>
      <c r="BC1392" s="170">
        <v>72.626072260680857</v>
      </c>
      <c r="BD1392" s="170">
        <v>74.460994275876018</v>
      </c>
      <c r="BE1392" s="170">
        <v>75.040647847766735</v>
      </c>
      <c r="BF1392" s="170">
        <v>74.964289985307303</v>
      </c>
      <c r="BG1392" s="170">
        <v>73.303457372149396</v>
      </c>
    </row>
    <row r="1393" spans="1:60" x14ac:dyDescent="0.3">
      <c r="A1393" s="170" t="s">
        <v>286</v>
      </c>
      <c r="B1393" s="170" t="s">
        <v>287</v>
      </c>
      <c r="C1393" s="170" t="s">
        <v>3064</v>
      </c>
      <c r="D1393" s="170" t="s">
        <v>3065</v>
      </c>
      <c r="AL1393" s="170">
        <v>6.5584905854856466</v>
      </c>
      <c r="AM1393" s="170">
        <v>7.0553998706617795</v>
      </c>
      <c r="AN1393" s="170">
        <v>4.4597394448983527</v>
      </c>
      <c r="AO1393" s="170">
        <v>7.1214971779384104</v>
      </c>
      <c r="AP1393" s="170">
        <v>7.1832031728564951</v>
      </c>
      <c r="AQ1393" s="170">
        <v>6.4985554600780091</v>
      </c>
      <c r="AR1393" s="170">
        <v>11.25926671915753</v>
      </c>
      <c r="AS1393" s="170">
        <v>7.4169535678919667</v>
      </c>
      <c r="AT1393" s="170">
        <v>7.3963414814034065</v>
      </c>
      <c r="AU1393" s="170">
        <v>7.4893514139918125</v>
      </c>
      <c r="AV1393" s="170">
        <v>5.6665162301703536</v>
      </c>
      <c r="AW1393" s="170">
        <v>6.1327599339469385</v>
      </c>
      <c r="AX1393" s="170">
        <v>7.4873754538592019</v>
      </c>
      <c r="AY1393" s="170">
        <v>6.0416596837885121</v>
      </c>
      <c r="AZ1393" s="170">
        <v>6.4711168299688353</v>
      </c>
      <c r="BA1393" s="170">
        <v>9.461176713281402</v>
      </c>
      <c r="BB1393" s="170">
        <v>9.479556458840273</v>
      </c>
      <c r="BC1393" s="170">
        <v>10.578925339667581</v>
      </c>
      <c r="BD1393" s="170">
        <v>9.6034146881434364</v>
      </c>
      <c r="BE1393" s="170">
        <v>6.511266739905734</v>
      </c>
      <c r="BF1393" s="170">
        <v>5.9322028649094793</v>
      </c>
      <c r="BG1393" s="170">
        <v>7.8122620908950324</v>
      </c>
    </row>
    <row r="1394" spans="1:60" x14ac:dyDescent="0.3">
      <c r="A1394" s="170" t="s">
        <v>286</v>
      </c>
      <c r="B1394" s="170" t="s">
        <v>287</v>
      </c>
      <c r="C1394" s="170" t="s">
        <v>3066</v>
      </c>
      <c r="D1394" s="170" t="s">
        <v>3067</v>
      </c>
      <c r="AO1394" s="170">
        <v>1.773852196587121</v>
      </c>
      <c r="AP1394" s="170">
        <v>1.4756465247104813</v>
      </c>
      <c r="AQ1394" s="170">
        <v>1.8053460353832718</v>
      </c>
      <c r="AR1394" s="170">
        <v>3.847235189007256</v>
      </c>
      <c r="AS1394" s="170">
        <v>2.8282316397935223</v>
      </c>
      <c r="AT1394" s="170">
        <v>2.7931002761616717</v>
      </c>
      <c r="AU1394" s="170">
        <v>3.4228477292689274</v>
      </c>
      <c r="AV1394" s="170">
        <v>2.3309795678743073</v>
      </c>
      <c r="AW1394" s="170">
        <v>2.683020751331938</v>
      </c>
      <c r="AX1394" s="170">
        <v>3.3288200262568699</v>
      </c>
      <c r="AY1394" s="170">
        <v>2.6667766286216148</v>
      </c>
      <c r="AZ1394" s="170">
        <v>2.5531249037084858</v>
      </c>
      <c r="BA1394" s="170">
        <v>2.7442246893653657</v>
      </c>
      <c r="BB1394" s="170">
        <v>1.6003465577038885</v>
      </c>
      <c r="BC1394" s="170">
        <v>3.2501098554053649</v>
      </c>
      <c r="BD1394" s="170">
        <v>2.964876979051978</v>
      </c>
      <c r="BE1394" s="170">
        <v>2.2259693661766229</v>
      </c>
      <c r="BF1394" s="170">
        <v>2.5589440585321555</v>
      </c>
      <c r="BG1394" s="170">
        <v>3.3977490977484557</v>
      </c>
    </row>
    <row r="1395" spans="1:60" x14ac:dyDescent="0.3">
      <c r="A1395" s="170" t="s">
        <v>286</v>
      </c>
      <c r="B1395" s="170" t="s">
        <v>287</v>
      </c>
      <c r="C1395" s="170" t="s">
        <v>3068</v>
      </c>
      <c r="D1395" s="170" t="s">
        <v>3069</v>
      </c>
      <c r="AK1395" s="170">
        <v>29.52783167782944</v>
      </c>
      <c r="AL1395" s="170">
        <v>23.309136730134433</v>
      </c>
      <c r="AM1395" s="170">
        <v>15.178816189240523</v>
      </c>
      <c r="AN1395" s="170">
        <v>19.784868808886038</v>
      </c>
      <c r="AO1395" s="170">
        <v>14.343466349803609</v>
      </c>
      <c r="AP1395" s="170">
        <v>9.8839607377339007</v>
      </c>
      <c r="AQ1395" s="170">
        <v>8.7175526629395073</v>
      </c>
      <c r="AR1395" s="170">
        <v>7.9049645921619245</v>
      </c>
      <c r="AS1395" s="170">
        <v>10.294688805698488</v>
      </c>
      <c r="AT1395" s="170">
        <v>7.8176053669286674</v>
      </c>
      <c r="AU1395" s="170">
        <v>5.9934283168798963</v>
      </c>
      <c r="AV1395" s="170">
        <v>6.4160651092508392</v>
      </c>
      <c r="AW1395" s="170">
        <v>7.0790463544740723</v>
      </c>
      <c r="AX1395" s="170">
        <v>9.2900057439681181</v>
      </c>
      <c r="AY1395" s="170">
        <v>9.6898280041325258</v>
      </c>
      <c r="AZ1395" s="170">
        <v>10.719148281269593</v>
      </c>
      <c r="BA1395" s="170">
        <v>12.910819254085729</v>
      </c>
      <c r="BB1395" s="170">
        <v>13.250360002255027</v>
      </c>
      <c r="BC1395" s="170">
        <v>15.869564667968753</v>
      </c>
      <c r="BD1395" s="170">
        <v>15.154180374736132</v>
      </c>
      <c r="BE1395" s="170">
        <v>16.914621608669798</v>
      </c>
      <c r="BF1395" s="170">
        <v>17.756394819231858</v>
      </c>
      <c r="BG1395" s="170">
        <v>17.753758455660208</v>
      </c>
    </row>
    <row r="1396" spans="1:60" x14ac:dyDescent="0.3">
      <c r="A1396" s="170" t="s">
        <v>286</v>
      </c>
      <c r="B1396" s="170" t="s">
        <v>287</v>
      </c>
      <c r="C1396" s="170" t="s">
        <v>3070</v>
      </c>
      <c r="D1396" s="170" t="s">
        <v>3071</v>
      </c>
      <c r="AL1396" s="170">
        <v>2.8260807944937913</v>
      </c>
      <c r="AM1396" s="170">
        <v>1.9239670228212813</v>
      </c>
      <c r="AN1396" s="170">
        <v>9.8638963295446316E-2</v>
      </c>
      <c r="AO1396" s="170">
        <v>1.8422770131256119</v>
      </c>
      <c r="AP1396" s="170">
        <v>2.9229995560044584</v>
      </c>
      <c r="AQ1396" s="170">
        <v>1.4698874425808643</v>
      </c>
      <c r="AR1396" s="170">
        <v>1.5894045735137565</v>
      </c>
      <c r="AS1396" s="170">
        <v>1.3485986385787647</v>
      </c>
      <c r="AT1396" s="170">
        <v>1.3216000158772176</v>
      </c>
      <c r="AU1396" s="170">
        <v>1.295693860818264</v>
      </c>
      <c r="AV1396" s="170">
        <v>1.3045987054080455</v>
      </c>
      <c r="AW1396" s="170">
        <v>1.3204983845054763</v>
      </c>
      <c r="AX1396" s="170">
        <v>1.2770678793793862</v>
      </c>
      <c r="AY1396" s="170">
        <v>1.227363384639923</v>
      </c>
      <c r="AZ1396" s="170">
        <v>1.7652901861666146</v>
      </c>
      <c r="BA1396" s="170">
        <v>3.8938213347389694</v>
      </c>
      <c r="BB1396" s="170">
        <v>2.5191892739725303</v>
      </c>
      <c r="BC1396" s="170">
        <v>3.3310789875483153</v>
      </c>
      <c r="BD1396" s="170">
        <v>3.480671672756964</v>
      </c>
      <c r="BE1396" s="170">
        <v>2.0150058369850536</v>
      </c>
      <c r="BF1396" s="170">
        <v>1.596406876012417</v>
      </c>
      <c r="BG1396" s="170">
        <v>2.1521488674079512</v>
      </c>
    </row>
    <row r="1397" spans="1:60" x14ac:dyDescent="0.3">
      <c r="A1397" s="170" t="s">
        <v>286</v>
      </c>
      <c r="B1397" s="170" t="s">
        <v>287</v>
      </c>
      <c r="C1397" s="170" t="s">
        <v>3072</v>
      </c>
      <c r="D1397" s="170" t="s">
        <v>3073</v>
      </c>
      <c r="AK1397" s="170">
        <v>0.67275584079533834</v>
      </c>
      <c r="AL1397" s="170">
        <v>0.86911931064160941</v>
      </c>
      <c r="AM1397" s="170">
        <v>1.1893015329426071</v>
      </c>
      <c r="AN1397" s="170">
        <v>2.334326186856412</v>
      </c>
      <c r="AO1397" s="170">
        <v>2.0673730072284386</v>
      </c>
      <c r="AP1397" s="170">
        <v>1.6396905066476595</v>
      </c>
      <c r="AQ1397" s="170">
        <v>1.7557401454794916</v>
      </c>
      <c r="AR1397" s="170">
        <v>2.655741251242314</v>
      </c>
      <c r="AS1397" s="170">
        <v>2.0701189672638876</v>
      </c>
      <c r="AT1397" s="170">
        <v>1.8599650862130235</v>
      </c>
      <c r="AU1397" s="170">
        <v>1.3283040470231007</v>
      </c>
      <c r="AV1397" s="170">
        <v>0.88140265480606894</v>
      </c>
      <c r="AW1397" s="170">
        <v>0.91530036912240087</v>
      </c>
      <c r="AX1397" s="170">
        <v>0.88012961900285192</v>
      </c>
      <c r="AY1397" s="170">
        <v>0.685240605496796</v>
      </c>
      <c r="AZ1397" s="170">
        <v>0.82148793231491302</v>
      </c>
      <c r="BA1397" s="170">
        <v>0.9076696826469971</v>
      </c>
      <c r="BB1397" s="170">
        <v>1.6823722749551624</v>
      </c>
      <c r="BC1397" s="170">
        <v>1.5617544595543784</v>
      </c>
      <c r="BD1397" s="170">
        <v>0.86471633072444221</v>
      </c>
      <c r="BE1397" s="170">
        <v>0.76019201134959036</v>
      </c>
      <c r="BF1397" s="170">
        <v>0.42871434688320931</v>
      </c>
      <c r="BG1397" s="170">
        <v>0.84762912189251838</v>
      </c>
    </row>
    <row r="1398" spans="1:60" x14ac:dyDescent="0.3">
      <c r="A1398" s="170" t="s">
        <v>286</v>
      </c>
      <c r="B1398" s="170" t="s">
        <v>287</v>
      </c>
      <c r="C1398" s="170" t="s">
        <v>3074</v>
      </c>
      <c r="D1398" s="170" t="s">
        <v>3075</v>
      </c>
      <c r="AK1398" s="170">
        <v>0.41852430784304279</v>
      </c>
      <c r="AL1398" s="170">
        <v>0.58602678375864214</v>
      </c>
      <c r="AM1398" s="170">
        <v>0.85245274884388711</v>
      </c>
      <c r="AN1398" s="170">
        <v>0.98102460415136883</v>
      </c>
      <c r="AO1398" s="170">
        <v>0.56352334114488789</v>
      </c>
      <c r="AP1398" s="170">
        <v>0.40869458636404316</v>
      </c>
      <c r="AQ1398" s="170">
        <v>0.72260236430695679</v>
      </c>
      <c r="AR1398" s="170">
        <v>1.311167834509797</v>
      </c>
      <c r="AS1398" s="170">
        <v>0.69443888440926227</v>
      </c>
      <c r="AT1398" s="170">
        <v>1.059839141257084</v>
      </c>
      <c r="AU1398" s="170">
        <v>0.9399254067549091</v>
      </c>
      <c r="AV1398" s="170">
        <v>0.70989298056603511</v>
      </c>
      <c r="AW1398" s="170">
        <v>1.0148475405335271</v>
      </c>
      <c r="AX1398" s="170">
        <v>1.7702985227867511</v>
      </c>
      <c r="AY1398" s="170">
        <v>1.1765483086308253</v>
      </c>
      <c r="AZ1398" s="170">
        <v>0.99836236455542948</v>
      </c>
      <c r="BA1398" s="170">
        <v>1.3549469592845649</v>
      </c>
      <c r="BB1398" s="170">
        <v>3.0332228658881286</v>
      </c>
      <c r="BC1398" s="170">
        <v>1.7684737742583618</v>
      </c>
      <c r="BD1398" s="170">
        <v>1.6575814883247724</v>
      </c>
      <c r="BE1398" s="170">
        <v>1.2357430648265171</v>
      </c>
      <c r="BF1398" s="170">
        <v>0.96705104234775052</v>
      </c>
      <c r="BG1398" s="170">
        <v>0.96031508047437741</v>
      </c>
    </row>
    <row r="1399" spans="1:60" x14ac:dyDescent="0.3">
      <c r="A1399" s="170" t="s">
        <v>286</v>
      </c>
      <c r="B1399" s="170" t="s">
        <v>287</v>
      </c>
      <c r="C1399" s="170" t="s">
        <v>3076</v>
      </c>
      <c r="D1399" s="170" t="s">
        <v>3077</v>
      </c>
      <c r="AN1399" s="170">
        <v>0.13875817466637708</v>
      </c>
      <c r="AO1399" s="170">
        <v>0.87447161985235067</v>
      </c>
      <c r="AP1399" s="170">
        <v>0.73617199912985365</v>
      </c>
      <c r="AQ1399" s="170">
        <v>0.74497947232742434</v>
      </c>
      <c r="AR1399" s="170">
        <v>1.8557178708844075</v>
      </c>
      <c r="AS1399" s="170">
        <v>0.47556543784653049</v>
      </c>
      <c r="AT1399" s="170">
        <v>0.36183696189440956</v>
      </c>
      <c r="AU1399" s="170">
        <v>0.50258037012661083</v>
      </c>
      <c r="AV1399" s="170">
        <v>0.43964232151589705</v>
      </c>
      <c r="AW1399" s="170">
        <v>0.19909288845359635</v>
      </c>
      <c r="AX1399" s="170">
        <v>0.23105940643334319</v>
      </c>
      <c r="AY1399" s="170">
        <v>0.28573075639935286</v>
      </c>
      <c r="AZ1399" s="170">
        <v>0.3328514432233925</v>
      </c>
      <c r="BA1399" s="170">
        <v>0.5605140472455058</v>
      </c>
      <c r="BB1399" s="170">
        <v>0.64442548632056273</v>
      </c>
      <c r="BC1399" s="170">
        <v>0.66750826290116128</v>
      </c>
      <c r="BD1399" s="170">
        <v>0.63556821728527946</v>
      </c>
      <c r="BE1399" s="170">
        <v>0.27435646056795071</v>
      </c>
      <c r="BF1399" s="170">
        <v>0.38108654113394741</v>
      </c>
      <c r="BG1399" s="170">
        <v>0.45441992337172832</v>
      </c>
    </row>
    <row r="1400" spans="1:60" x14ac:dyDescent="0.3">
      <c r="A1400" s="170" t="s">
        <v>286</v>
      </c>
      <c r="B1400" s="170" t="s">
        <v>287</v>
      </c>
      <c r="C1400" s="170" t="s">
        <v>3078</v>
      </c>
      <c r="D1400" s="170" t="s">
        <v>3079</v>
      </c>
      <c r="AK1400" s="170">
        <v>8.5474905083992176</v>
      </c>
      <c r="AL1400" s="170">
        <v>1.2609548252768179</v>
      </c>
      <c r="AM1400" s="170">
        <v>1.3207953893771835</v>
      </c>
      <c r="AN1400" s="170">
        <v>1.2866804218248511</v>
      </c>
      <c r="AO1400" s="170">
        <v>0.58149651780704359</v>
      </c>
      <c r="AP1400" s="170">
        <v>0.11475585608361243</v>
      </c>
      <c r="AQ1400" s="170">
        <v>0.20055942770051172</v>
      </c>
      <c r="AR1400" s="170">
        <v>0.54507910317801633</v>
      </c>
      <c r="AS1400" s="170">
        <v>0.51332806016944521</v>
      </c>
      <c r="AT1400" s="170">
        <v>0.97407802846527103</v>
      </c>
      <c r="AU1400" s="170">
        <v>0.81475595216625785</v>
      </c>
      <c r="AV1400" s="170">
        <v>0.61308395236484914</v>
      </c>
      <c r="AW1400" s="170">
        <v>0.57760251181101874</v>
      </c>
      <c r="AX1400" s="170">
        <v>0.70744941407575579</v>
      </c>
      <c r="AY1400" s="170">
        <v>0.46015063307610748</v>
      </c>
      <c r="AZ1400" s="170">
        <v>0.22674334395979706</v>
      </c>
      <c r="BA1400" s="170">
        <v>2.3548714161148211E-4</v>
      </c>
      <c r="BB1400" s="170">
        <v>2.0392601944570554E-4</v>
      </c>
      <c r="BC1400" s="170">
        <v>0.92543773168281618</v>
      </c>
      <c r="BD1400" s="170">
        <v>0.78141066124441627</v>
      </c>
      <c r="BE1400" s="170">
        <v>1.5334638036577466</v>
      </c>
      <c r="BF1400" s="170">
        <v>1.347112330551369</v>
      </c>
      <c r="BG1400" s="170">
        <v>1.1305220812953651</v>
      </c>
    </row>
    <row r="1401" spans="1:60" x14ac:dyDescent="0.3">
      <c r="A1401" s="170" t="s">
        <v>286</v>
      </c>
      <c r="B1401" s="170" t="s">
        <v>287</v>
      </c>
      <c r="C1401" s="170" t="s">
        <v>3080</v>
      </c>
      <c r="D1401" s="170" t="s">
        <v>3081</v>
      </c>
      <c r="AK1401" s="170">
        <v>3445678000</v>
      </c>
      <c r="AL1401" s="170">
        <v>1940355000</v>
      </c>
      <c r="AM1401" s="170">
        <v>2458670000</v>
      </c>
      <c r="AN1401" s="170">
        <v>4641168000</v>
      </c>
      <c r="AO1401" s="170">
        <v>5680687500</v>
      </c>
      <c r="AP1401" s="170">
        <v>7206603900</v>
      </c>
      <c r="AQ1401" s="170">
        <v>7069725000</v>
      </c>
      <c r="AR1401" s="170">
        <v>5916077100</v>
      </c>
      <c r="AS1401" s="170">
        <v>7331588300</v>
      </c>
      <c r="AT1401" s="170">
        <v>7457226000</v>
      </c>
      <c r="AU1401" s="170">
        <v>8020806700</v>
      </c>
      <c r="AV1401" s="170">
        <v>9943287500</v>
      </c>
      <c r="AW1401" s="170">
        <v>13751671500</v>
      </c>
      <c r="AX1401" s="170">
        <v>15976237700</v>
      </c>
      <c r="AY1401" s="170">
        <v>19726822800</v>
      </c>
      <c r="AZ1401" s="170">
        <v>24275244000</v>
      </c>
      <c r="BA1401" s="170">
        <v>32570780500</v>
      </c>
      <c r="BB1401" s="170">
        <v>21282227800</v>
      </c>
      <c r="BC1401" s="170">
        <v>25283462300</v>
      </c>
      <c r="BD1401" s="170">
        <v>41418669600</v>
      </c>
      <c r="BE1401" s="170">
        <v>46027529200</v>
      </c>
      <c r="BF1401" s="170">
        <v>37132300600</v>
      </c>
      <c r="BG1401" s="170">
        <v>36046460900</v>
      </c>
    </row>
    <row r="1402" spans="1:60" x14ac:dyDescent="0.3">
      <c r="A1402" s="170" t="s">
        <v>286</v>
      </c>
      <c r="B1402" s="170" t="s">
        <v>287</v>
      </c>
      <c r="C1402" s="170" t="s">
        <v>3082</v>
      </c>
      <c r="D1402" s="170" t="s">
        <v>3083</v>
      </c>
      <c r="AK1402" s="170">
        <v>29.52783167782944</v>
      </c>
      <c r="AL1402" s="170">
        <v>23.309136730134433</v>
      </c>
      <c r="AM1402" s="170">
        <v>15.178816189240523</v>
      </c>
      <c r="AN1402" s="170">
        <v>19.784868808886038</v>
      </c>
      <c r="AO1402" s="170">
        <v>14.343466349803609</v>
      </c>
      <c r="AP1402" s="170">
        <v>9.8839607377339007</v>
      </c>
      <c r="AQ1402" s="170">
        <v>8.7175526629395073</v>
      </c>
      <c r="AR1402" s="170">
        <v>7.9049645921619245</v>
      </c>
      <c r="AS1402" s="170">
        <v>10.294688805698488</v>
      </c>
      <c r="AT1402" s="170">
        <v>7.8176053669286674</v>
      </c>
      <c r="AU1402" s="170">
        <v>5.9934283168798963</v>
      </c>
      <c r="AV1402" s="170">
        <v>6.4160651092508392</v>
      </c>
      <c r="AW1402" s="170">
        <v>7.0790463544740723</v>
      </c>
      <c r="AX1402" s="170">
        <v>9.2900057439681181</v>
      </c>
      <c r="AY1402" s="170">
        <v>9.6898280041325258</v>
      </c>
      <c r="AZ1402" s="170">
        <v>10.719148281269593</v>
      </c>
      <c r="BA1402" s="170">
        <v>12.910819254085729</v>
      </c>
      <c r="BB1402" s="170">
        <v>13.250360002255027</v>
      </c>
      <c r="BC1402" s="170">
        <v>15.869564667968753</v>
      </c>
      <c r="BD1402" s="170">
        <v>15.154180374736132</v>
      </c>
      <c r="BE1402" s="170">
        <v>16.914621608669798</v>
      </c>
      <c r="BF1402" s="170">
        <v>17.756394819231858</v>
      </c>
      <c r="BG1402" s="170">
        <v>17.753758455660208</v>
      </c>
    </row>
    <row r="1403" spans="1:60" x14ac:dyDescent="0.3">
      <c r="A1403" s="170" t="s">
        <v>286</v>
      </c>
      <c r="B1403" s="170" t="s">
        <v>287</v>
      </c>
      <c r="C1403" s="170" t="s">
        <v>3084</v>
      </c>
      <c r="D1403" s="170" t="s">
        <v>3085</v>
      </c>
      <c r="AN1403" s="170">
        <v>65.560165975100006</v>
      </c>
      <c r="AO1403" s="170">
        <v>77.1388403582</v>
      </c>
      <c r="AP1403" s="170">
        <v>99.656038436299994</v>
      </c>
      <c r="AQ1403" s="170">
        <v>96.496232801900007</v>
      </c>
      <c r="AR1403" s="170">
        <v>80.652162044099995</v>
      </c>
      <c r="AS1403" s="170">
        <v>100</v>
      </c>
      <c r="AT1403" s="170">
        <v>101.7006988425</v>
      </c>
      <c r="AU1403" s="170">
        <v>109.47941690330001</v>
      </c>
      <c r="AV1403" s="170">
        <v>135.75016379120001</v>
      </c>
      <c r="AW1403" s="170">
        <v>188.00092815030001</v>
      </c>
      <c r="AX1403" s="170">
        <v>218.101659751</v>
      </c>
      <c r="AY1403" s="170">
        <v>269.35466259010002</v>
      </c>
      <c r="AZ1403" s="170">
        <v>331.34008517140001</v>
      </c>
      <c r="BA1403" s="170">
        <v>444.56759117709998</v>
      </c>
      <c r="BB1403" s="170">
        <v>290.78674383049997</v>
      </c>
      <c r="BC1403" s="170">
        <v>345.10127757150002</v>
      </c>
      <c r="BD1403" s="170">
        <v>565.3349530465</v>
      </c>
      <c r="BE1403" s="170">
        <v>628.68393754090005</v>
      </c>
      <c r="BF1403" s="170">
        <v>507.79509718280002</v>
      </c>
      <c r="BG1403" s="170">
        <v>496.7241755842</v>
      </c>
    </row>
    <row r="1404" spans="1:60" x14ac:dyDescent="0.3">
      <c r="A1404" s="170" t="s">
        <v>286</v>
      </c>
      <c r="B1404" s="170" t="s">
        <v>287</v>
      </c>
      <c r="C1404" s="170" t="s">
        <v>3086</v>
      </c>
      <c r="D1404" s="170" t="s">
        <v>3087</v>
      </c>
      <c r="AL1404" s="170">
        <v>31.638723634396968</v>
      </c>
      <c r="AM1404" s="170">
        <v>11.416070007955454</v>
      </c>
      <c r="AN1404" s="170">
        <v>29.727409315303703</v>
      </c>
      <c r="AO1404" s="170">
        <v>40.917107583774246</v>
      </c>
      <c r="AP1404" s="170">
        <v>42.972237343494832</v>
      </c>
      <c r="AQ1404" s="170">
        <v>43.158458244111351</v>
      </c>
      <c r="AR1404" s="170">
        <v>35.753516409912933</v>
      </c>
      <c r="AS1404" s="170">
        <v>31.661504645818766</v>
      </c>
      <c r="AT1404" s="170">
        <v>25.061815612857643</v>
      </c>
      <c r="AU1404" s="170">
        <v>28.315654855939215</v>
      </c>
      <c r="AV1404" s="170">
        <v>32.85952182704888</v>
      </c>
      <c r="AW1404" s="170">
        <v>32.898938910064899</v>
      </c>
      <c r="AX1404" s="170">
        <v>31.25</v>
      </c>
      <c r="AY1404" s="170">
        <v>24.359312083693979</v>
      </c>
      <c r="AZ1404" s="170">
        <v>24.37106025327958</v>
      </c>
      <c r="BA1404" s="170">
        <v>26.509860763385603</v>
      </c>
      <c r="BB1404" s="170">
        <v>28.549709507520234</v>
      </c>
      <c r="BC1404" s="170">
        <v>27.957237671175335</v>
      </c>
      <c r="BD1404" s="170">
        <v>27.927507626054179</v>
      </c>
      <c r="BE1404" s="170">
        <v>31.445097758019017</v>
      </c>
      <c r="BF1404" s="170">
        <v>37.965120951539014</v>
      </c>
      <c r="BG1404" s="170">
        <v>40.704036732351248</v>
      </c>
    </row>
    <row r="1405" spans="1:60" x14ac:dyDescent="0.3">
      <c r="A1405" s="170" t="s">
        <v>286</v>
      </c>
      <c r="B1405" s="170" t="s">
        <v>287</v>
      </c>
      <c r="C1405" s="170" t="s">
        <v>3088</v>
      </c>
      <c r="D1405" s="170" t="s">
        <v>3089</v>
      </c>
      <c r="AL1405" s="170">
        <v>184900000</v>
      </c>
      <c r="AM1405" s="170">
        <v>251400000</v>
      </c>
      <c r="AN1405" s="170">
        <v>465900000</v>
      </c>
      <c r="AO1405" s="170">
        <v>907200000</v>
      </c>
      <c r="AP1405" s="170">
        <v>918500000</v>
      </c>
      <c r="AQ1405" s="170">
        <v>934000000</v>
      </c>
      <c r="AR1405" s="170">
        <v>746500000</v>
      </c>
      <c r="AS1405" s="170">
        <v>1000900000</v>
      </c>
      <c r="AT1405" s="170">
        <v>1132400000</v>
      </c>
      <c r="AU1405" s="170">
        <v>1329300000</v>
      </c>
      <c r="AV1405" s="170">
        <v>1681400000</v>
      </c>
      <c r="AW1405" s="170">
        <v>1941400000</v>
      </c>
      <c r="AX1405" s="170">
        <v>2324800000</v>
      </c>
      <c r="AY1405" s="170">
        <v>2657300000</v>
      </c>
      <c r="AZ1405" s="170">
        <v>3521800000</v>
      </c>
      <c r="BA1405" s="170">
        <v>4553400000</v>
      </c>
      <c r="BB1405" s="170">
        <v>3683400000</v>
      </c>
      <c r="BC1405" s="170">
        <v>4761200000</v>
      </c>
      <c r="BD1405" s="170">
        <v>5573000000</v>
      </c>
      <c r="BE1405" s="170">
        <v>6275700000</v>
      </c>
      <c r="BF1405" s="170">
        <v>7465800000</v>
      </c>
      <c r="BG1405" s="170">
        <v>7840500000</v>
      </c>
    </row>
    <row r="1406" spans="1:60" x14ac:dyDescent="0.3">
      <c r="A1406" s="170" t="s">
        <v>286</v>
      </c>
      <c r="B1406" s="170" t="s">
        <v>287</v>
      </c>
      <c r="C1406" s="170" t="s">
        <v>3090</v>
      </c>
      <c r="D1406" s="170" t="s">
        <v>3091</v>
      </c>
      <c r="AQ1406" s="170">
        <v>206808991</v>
      </c>
      <c r="AR1406" s="170">
        <v>156755982</v>
      </c>
      <c r="AS1406" s="170">
        <v>182809700</v>
      </c>
      <c r="AT1406" s="170">
        <v>206087500</v>
      </c>
      <c r="AU1406" s="170">
        <v>217841300</v>
      </c>
      <c r="AV1406" s="170">
        <v>231850900</v>
      </c>
      <c r="AW1406" s="170">
        <v>227388400</v>
      </c>
      <c r="AX1406" s="170">
        <v>224373500</v>
      </c>
      <c r="AY1406" s="170">
        <v>277732200</v>
      </c>
      <c r="AZ1406" s="170">
        <v>358219800</v>
      </c>
      <c r="BA1406" s="170">
        <v>418870600</v>
      </c>
      <c r="BB1406" s="170">
        <v>319054500</v>
      </c>
      <c r="BC1406" s="170">
        <v>406565000</v>
      </c>
      <c r="BD1406" s="170">
        <v>510644600</v>
      </c>
      <c r="BE1406" s="170">
        <v>620056400</v>
      </c>
      <c r="BF1406" s="170">
        <v>766682600</v>
      </c>
      <c r="BG1406" s="170">
        <v>660475200</v>
      </c>
      <c r="BH1406" s="170">
        <v>559911400</v>
      </c>
    </row>
    <row r="1407" spans="1:60" x14ac:dyDescent="0.3">
      <c r="A1407" s="170" t="s">
        <v>286</v>
      </c>
      <c r="B1407" s="170" t="s">
        <v>287</v>
      </c>
      <c r="C1407" s="170" t="s">
        <v>3092</v>
      </c>
      <c r="D1407" s="170" t="s">
        <v>3093</v>
      </c>
      <c r="AQ1407" s="170">
        <v>3.7509056497145643</v>
      </c>
      <c r="AR1407" s="170">
        <v>3.5395935304877404</v>
      </c>
      <c r="AS1407" s="170">
        <v>3.829054522131075</v>
      </c>
      <c r="AT1407" s="170">
        <v>4.0828922165389114</v>
      </c>
      <c r="AU1407" s="170">
        <v>4.2920156198961319</v>
      </c>
      <c r="AV1407" s="170">
        <v>3.760012707934099</v>
      </c>
      <c r="AW1407" s="170">
        <v>2.8490374529588833</v>
      </c>
      <c r="AX1407" s="170">
        <v>2.6966330675057311</v>
      </c>
      <c r="AY1407" s="170">
        <v>2.7916243569843813</v>
      </c>
      <c r="AZ1407" s="170">
        <v>2.7675666197470816</v>
      </c>
      <c r="BA1407" s="170">
        <v>2.4313259228855824</v>
      </c>
      <c r="BB1407" s="170">
        <v>3.1322105540311949</v>
      </c>
      <c r="BC1407" s="170">
        <v>3.0325010131894197</v>
      </c>
      <c r="BD1407" s="170">
        <v>2.5717234383535938</v>
      </c>
      <c r="BE1407" s="170">
        <v>2.8834039062077013</v>
      </c>
      <c r="BF1407" s="170">
        <v>4.3997411215518882</v>
      </c>
      <c r="BG1407" s="170">
        <v>3.9290165837019151</v>
      </c>
    </row>
    <row r="1408" spans="1:60" x14ac:dyDescent="0.3">
      <c r="A1408" s="170" t="s">
        <v>286</v>
      </c>
      <c r="B1408" s="170" t="s">
        <v>287</v>
      </c>
      <c r="C1408" s="170" t="s">
        <v>3094</v>
      </c>
      <c r="D1408" s="170" t="s">
        <v>3095</v>
      </c>
      <c r="AL1408" s="170">
        <v>54.137371552190373</v>
      </c>
      <c r="AM1408" s="170">
        <v>73.070803500397773</v>
      </c>
      <c r="AN1408" s="170">
        <v>64.842240824211203</v>
      </c>
      <c r="AO1408" s="170">
        <v>52.678571428571431</v>
      </c>
      <c r="AP1408" s="170">
        <v>53.990201415351116</v>
      </c>
      <c r="AQ1408" s="170">
        <v>52.997858672376871</v>
      </c>
      <c r="AR1408" s="170">
        <v>62.384460817146682</v>
      </c>
      <c r="AS1408" s="170">
        <v>58.457388350484564</v>
      </c>
      <c r="AT1408" s="170">
        <v>55.660543977393154</v>
      </c>
      <c r="AU1408" s="170">
        <v>53.637252689385392</v>
      </c>
      <c r="AV1408" s="170">
        <v>51.118115855834425</v>
      </c>
      <c r="AW1408" s="170">
        <v>52.99783661275368</v>
      </c>
      <c r="AX1408" s="170">
        <v>57.690984170681347</v>
      </c>
      <c r="AY1408" s="170">
        <v>64.505324953900583</v>
      </c>
      <c r="AZ1408" s="170">
        <v>66.153671418024871</v>
      </c>
      <c r="BA1408" s="170">
        <v>65.111784600518291</v>
      </c>
      <c r="BB1408" s="170">
        <v>61.117445838084386</v>
      </c>
      <c r="BC1408" s="170">
        <v>62.20070570444426</v>
      </c>
      <c r="BD1408" s="170">
        <v>62.783061187870089</v>
      </c>
      <c r="BE1408" s="170">
        <v>56.933887853147858</v>
      </c>
      <c r="BF1408" s="170">
        <v>50.796967505156857</v>
      </c>
      <c r="BG1408" s="170">
        <v>47.457432561698873</v>
      </c>
    </row>
    <row r="1409" spans="1:59" x14ac:dyDescent="0.3">
      <c r="A1409" s="170" t="s">
        <v>286</v>
      </c>
      <c r="B1409" s="170" t="s">
        <v>287</v>
      </c>
      <c r="C1409" s="170" t="s">
        <v>3096</v>
      </c>
      <c r="D1409" s="170" t="s">
        <v>3097</v>
      </c>
      <c r="AL1409" s="170">
        <v>13.25040562466198</v>
      </c>
      <c r="AM1409" s="170">
        <v>15.354017501988862</v>
      </c>
      <c r="AN1409" s="170">
        <v>4.9796093582313805</v>
      </c>
      <c r="AO1409" s="170">
        <v>6.0626102292768955</v>
      </c>
      <c r="AP1409" s="170">
        <v>2.7327163854109959</v>
      </c>
      <c r="AQ1409" s="170">
        <v>2.3982869379014988</v>
      </c>
      <c r="AR1409" s="170">
        <v>1.5539182853315472</v>
      </c>
      <c r="AS1409" s="170">
        <v>9.3116195424118295</v>
      </c>
      <c r="AT1409" s="170">
        <v>18.668315083009539</v>
      </c>
      <c r="AU1409" s="170">
        <v>17.565636049048372</v>
      </c>
      <c r="AV1409" s="170">
        <v>15.873676697989769</v>
      </c>
      <c r="AW1409" s="170">
        <v>13.907489440609869</v>
      </c>
      <c r="AX1409" s="170">
        <v>10.886958017894012</v>
      </c>
      <c r="AY1409" s="170">
        <v>10.774094005193241</v>
      </c>
      <c r="AZ1409" s="170">
        <v>9.1884831620194216</v>
      </c>
      <c r="BA1409" s="170">
        <v>7.9698686695655994</v>
      </c>
      <c r="BB1409" s="170">
        <v>10.039637291632729</v>
      </c>
      <c r="BC1409" s="170">
        <v>9.2497689658069397</v>
      </c>
      <c r="BD1409" s="170">
        <v>8.7331778216400515</v>
      </c>
      <c r="BE1409" s="170">
        <v>10.91033669550807</v>
      </c>
      <c r="BF1409" s="170">
        <v>10.600337539178655</v>
      </c>
      <c r="BG1409" s="170">
        <v>11.065620814999043</v>
      </c>
    </row>
    <row r="1410" spans="1:59" x14ac:dyDescent="0.3">
      <c r="A1410" s="170" t="s">
        <v>286</v>
      </c>
      <c r="B1410" s="170" t="s">
        <v>287</v>
      </c>
      <c r="C1410" s="170" t="s">
        <v>3098</v>
      </c>
      <c r="D1410" s="170" t="s">
        <v>3099</v>
      </c>
    </row>
    <row r="1411" spans="1:59" x14ac:dyDescent="0.3">
      <c r="A1411" s="170" t="s">
        <v>286</v>
      </c>
      <c r="B1411" s="170" t="s">
        <v>287</v>
      </c>
      <c r="C1411" s="170" t="s">
        <v>3100</v>
      </c>
      <c r="D1411" s="170" t="s">
        <v>3101</v>
      </c>
    </row>
    <row r="1412" spans="1:59" x14ac:dyDescent="0.3">
      <c r="A1412" s="170" t="s">
        <v>286</v>
      </c>
      <c r="B1412" s="170" t="s">
        <v>287</v>
      </c>
      <c r="C1412" s="170" t="s">
        <v>3102</v>
      </c>
      <c r="D1412" s="170" t="s">
        <v>3103</v>
      </c>
    </row>
    <row r="1413" spans="1:59" x14ac:dyDescent="0.3">
      <c r="A1413" s="170" t="s">
        <v>286</v>
      </c>
      <c r="B1413" s="170" t="s">
        <v>287</v>
      </c>
      <c r="C1413" s="170" t="s">
        <v>3104</v>
      </c>
      <c r="D1413" s="170" t="s">
        <v>3105</v>
      </c>
      <c r="AN1413" s="170">
        <v>9.3437649980811202</v>
      </c>
      <c r="AO1413" s="170">
        <v>9.4686302328092093</v>
      </c>
      <c r="AP1413" s="170">
        <v>10.005505477940799</v>
      </c>
      <c r="AQ1413" s="170">
        <v>10.1994514545983</v>
      </c>
      <c r="AR1413" s="170">
        <v>9.6363914464460994</v>
      </c>
      <c r="AS1413" s="170">
        <v>10.1488159046873</v>
      </c>
      <c r="AT1413" s="170">
        <v>9.7679748125360302</v>
      </c>
      <c r="AU1413" s="170">
        <v>10.0376885263638</v>
      </c>
      <c r="AV1413" s="170">
        <v>8.9839536775492395</v>
      </c>
      <c r="AW1413" s="170">
        <v>8.3847814262379501</v>
      </c>
      <c r="AX1413" s="170">
        <v>8.5362070724493204</v>
      </c>
      <c r="AY1413" s="170">
        <v>7.6296529058842797</v>
      </c>
      <c r="AZ1413" s="170">
        <v>6.7707363973923602</v>
      </c>
      <c r="BA1413" s="170">
        <v>5.6614824858742896</v>
      </c>
      <c r="BB1413" s="170">
        <v>4.9654700373775</v>
      </c>
      <c r="BC1413" s="170">
        <v>5.1206028403541399</v>
      </c>
      <c r="BD1413" s="170">
        <v>3.9661285468950802</v>
      </c>
      <c r="BE1413" s="170">
        <v>3.63427079461849</v>
      </c>
    </row>
    <row r="1414" spans="1:59" x14ac:dyDescent="0.3">
      <c r="A1414" s="170" t="s">
        <v>286</v>
      </c>
      <c r="B1414" s="170" t="s">
        <v>287</v>
      </c>
      <c r="C1414" s="170" t="s">
        <v>3106</v>
      </c>
      <c r="D1414" s="170" t="s">
        <v>3107</v>
      </c>
    </row>
    <row r="1415" spans="1:59" x14ac:dyDescent="0.3">
      <c r="A1415" s="170" t="s">
        <v>286</v>
      </c>
      <c r="B1415" s="170" t="s">
        <v>287</v>
      </c>
      <c r="C1415" s="170" t="s">
        <v>3108</v>
      </c>
      <c r="D1415" s="170" t="s">
        <v>3109</v>
      </c>
      <c r="BD1415" s="170">
        <v>58.601979999999998</v>
      </c>
      <c r="BG1415" s="170">
        <v>71.984989999999996</v>
      </c>
    </row>
    <row r="1416" spans="1:59" x14ac:dyDescent="0.3">
      <c r="A1416" s="170" t="s">
        <v>286</v>
      </c>
      <c r="B1416" s="170" t="s">
        <v>287</v>
      </c>
      <c r="C1416" s="170" t="s">
        <v>3110</v>
      </c>
      <c r="D1416" s="170" t="s">
        <v>3111</v>
      </c>
      <c r="BD1416" s="170">
        <v>59.243519999999997</v>
      </c>
      <c r="BG1416" s="170">
        <v>72.015270000000001</v>
      </c>
    </row>
    <row r="1417" spans="1:59" x14ac:dyDescent="0.3">
      <c r="A1417" s="170" t="s">
        <v>286</v>
      </c>
      <c r="B1417" s="170" t="s">
        <v>287</v>
      </c>
      <c r="C1417" s="170" t="s">
        <v>3112</v>
      </c>
      <c r="D1417" s="170" t="s">
        <v>3113</v>
      </c>
      <c r="BD1417" s="170">
        <v>58.072240000000001</v>
      </c>
      <c r="BG1417" s="170">
        <v>71.960089999999994</v>
      </c>
    </row>
    <row r="1418" spans="1:59" x14ac:dyDescent="0.3">
      <c r="A1418" s="170" t="s">
        <v>286</v>
      </c>
      <c r="B1418" s="170" t="s">
        <v>287</v>
      </c>
      <c r="C1418" s="170" t="s">
        <v>3114</v>
      </c>
      <c r="D1418" s="170" t="s">
        <v>3115</v>
      </c>
      <c r="BD1418" s="170">
        <v>50.976419999999997</v>
      </c>
      <c r="BG1418" s="170">
        <v>66.162369999999996</v>
      </c>
    </row>
    <row r="1419" spans="1:59" x14ac:dyDescent="0.3">
      <c r="A1419" s="170" t="s">
        <v>286</v>
      </c>
      <c r="B1419" s="170" t="s">
        <v>287</v>
      </c>
      <c r="C1419" s="170" t="s">
        <v>3116</v>
      </c>
      <c r="D1419" s="170" t="s">
        <v>3117</v>
      </c>
      <c r="BD1419" s="170">
        <v>63.768859999999997</v>
      </c>
      <c r="BG1419" s="170">
        <v>75.888620000000003</v>
      </c>
    </row>
    <row r="1420" spans="1:59" x14ac:dyDescent="0.3">
      <c r="A1420" s="170" t="s">
        <v>286</v>
      </c>
      <c r="B1420" s="170" t="s">
        <v>287</v>
      </c>
      <c r="C1420" s="170" t="s">
        <v>3118</v>
      </c>
      <c r="D1420" s="170" t="s">
        <v>3119</v>
      </c>
    </row>
    <row r="1421" spans="1:59" x14ac:dyDescent="0.3">
      <c r="A1421" s="170" t="s">
        <v>286</v>
      </c>
      <c r="B1421" s="170" t="s">
        <v>287</v>
      </c>
      <c r="C1421" s="170" t="s">
        <v>3120</v>
      </c>
      <c r="D1421" s="170" t="s">
        <v>3121</v>
      </c>
    </row>
    <row r="1422" spans="1:59" x14ac:dyDescent="0.3">
      <c r="A1422" s="170" t="s">
        <v>286</v>
      </c>
      <c r="B1422" s="170" t="s">
        <v>287</v>
      </c>
      <c r="C1422" s="170" t="s">
        <v>3122</v>
      </c>
      <c r="D1422" s="170" t="s">
        <v>3123</v>
      </c>
    </row>
    <row r="1423" spans="1:59" x14ac:dyDescent="0.3">
      <c r="A1423" s="170" t="s">
        <v>286</v>
      </c>
      <c r="B1423" s="170" t="s">
        <v>287</v>
      </c>
      <c r="C1423" s="170" t="s">
        <v>3124</v>
      </c>
      <c r="D1423" s="170" t="s">
        <v>3125</v>
      </c>
    </row>
    <row r="1424" spans="1:59" x14ac:dyDescent="0.3">
      <c r="A1424" s="170" t="s">
        <v>286</v>
      </c>
      <c r="B1424" s="170" t="s">
        <v>287</v>
      </c>
      <c r="C1424" s="170" t="s">
        <v>3126</v>
      </c>
      <c r="D1424" s="170" t="s">
        <v>3127</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tabColor theme="8" tint="0.59999389629810485"/>
  </sheetPr>
  <dimension ref="A1:E29"/>
  <sheetViews>
    <sheetView workbookViewId="0">
      <selection activeCell="D18" sqref="D18"/>
    </sheetView>
  </sheetViews>
  <sheetFormatPr defaultColWidth="9.109375" defaultRowHeight="14.4" x14ac:dyDescent="0.3"/>
  <cols>
    <col min="1" max="1" width="5.44140625" style="7" customWidth="1"/>
    <col min="2" max="2" width="42.5546875" style="7" customWidth="1"/>
    <col min="3" max="3" width="18.5546875" style="7" customWidth="1"/>
    <col min="4" max="4" width="46.88671875" style="7" customWidth="1"/>
    <col min="5" max="5" width="49.44140625" style="7" customWidth="1"/>
    <col min="6" max="6" width="14.44140625" style="7" customWidth="1"/>
    <col min="7" max="7" width="12.109375" style="7" customWidth="1"/>
    <col min="8" max="16384" width="9.109375" style="7"/>
  </cols>
  <sheetData>
    <row r="1" spans="1:5" x14ac:dyDescent="0.3">
      <c r="B1" s="81" t="s">
        <v>106</v>
      </c>
      <c r="C1" s="81" t="s">
        <v>107</v>
      </c>
      <c r="D1" s="81" t="s">
        <v>195</v>
      </c>
      <c r="E1" s="200" t="s">
        <v>209</v>
      </c>
    </row>
    <row r="2" spans="1:5" x14ac:dyDescent="0.3">
      <c r="A2" s="8">
        <v>1</v>
      </c>
      <c r="B2" s="130" t="s">
        <v>79</v>
      </c>
      <c r="C2" s="131" t="s">
        <v>109</v>
      </c>
      <c r="D2" s="131" t="s">
        <v>130</v>
      </c>
      <c r="E2" s="131"/>
    </row>
    <row r="3" spans="1:5" x14ac:dyDescent="0.3">
      <c r="A3" s="8">
        <v>2</v>
      </c>
      <c r="B3" s="130" t="s">
        <v>105</v>
      </c>
      <c r="C3" s="131" t="s">
        <v>110</v>
      </c>
      <c r="D3" s="131" t="s">
        <v>196</v>
      </c>
      <c r="E3" s="131"/>
    </row>
    <row r="4" spans="1:5" x14ac:dyDescent="0.3">
      <c r="A4" s="8">
        <v>3</v>
      </c>
      <c r="B4" s="130" t="s">
        <v>191</v>
      </c>
      <c r="C4" s="131" t="s">
        <v>192</v>
      </c>
      <c r="D4" s="131" t="s">
        <v>194</v>
      </c>
      <c r="E4" s="131"/>
    </row>
    <row r="5" spans="1:5" x14ac:dyDescent="0.3">
      <c r="A5" s="8">
        <v>4</v>
      </c>
      <c r="B5" s="130" t="s">
        <v>88</v>
      </c>
      <c r="C5" s="132" t="s">
        <v>111</v>
      </c>
      <c r="D5" s="131" t="s">
        <v>194</v>
      </c>
      <c r="E5" s="131"/>
    </row>
    <row r="6" spans="1:5" x14ac:dyDescent="0.3">
      <c r="A6" s="8">
        <v>5</v>
      </c>
      <c r="B6" s="130" t="s">
        <v>89</v>
      </c>
      <c r="C6" s="132" t="s">
        <v>112</v>
      </c>
      <c r="D6" s="131" t="s">
        <v>194</v>
      </c>
      <c r="E6" s="131"/>
    </row>
    <row r="7" spans="1:5" x14ac:dyDescent="0.3">
      <c r="A7" s="8">
        <v>6</v>
      </c>
      <c r="B7" s="130" t="s">
        <v>158</v>
      </c>
      <c r="C7" s="132" t="s">
        <v>158</v>
      </c>
      <c r="D7" s="131" t="s">
        <v>194</v>
      </c>
      <c r="E7" s="131"/>
    </row>
    <row r="8" spans="1:5" x14ac:dyDescent="0.3">
      <c r="A8" s="8">
        <v>7</v>
      </c>
      <c r="B8" s="130" t="s">
        <v>90</v>
      </c>
      <c r="C8" s="132" t="s">
        <v>87</v>
      </c>
      <c r="D8" s="131" t="s">
        <v>194</v>
      </c>
      <c r="E8" s="131"/>
    </row>
    <row r="9" spans="1:5" x14ac:dyDescent="0.3">
      <c r="A9" s="8">
        <v>8</v>
      </c>
      <c r="B9" s="133" t="s">
        <v>102</v>
      </c>
      <c r="C9" s="132" t="s">
        <v>113</v>
      </c>
      <c r="D9" s="131" t="s">
        <v>131</v>
      </c>
      <c r="E9" s="131" t="s">
        <v>91</v>
      </c>
    </row>
    <row r="10" spans="1:5" x14ac:dyDescent="0.3">
      <c r="A10" s="8">
        <v>9</v>
      </c>
      <c r="B10" s="130" t="s">
        <v>103</v>
      </c>
      <c r="C10" s="132" t="s">
        <v>114</v>
      </c>
      <c r="D10" s="131" t="s">
        <v>131</v>
      </c>
      <c r="E10" s="131" t="s">
        <v>92</v>
      </c>
    </row>
    <row r="11" spans="1:5" x14ac:dyDescent="0.3">
      <c r="A11" s="8">
        <v>10</v>
      </c>
      <c r="B11" s="130" t="s">
        <v>104</v>
      </c>
      <c r="C11" s="132" t="s">
        <v>115</v>
      </c>
      <c r="D11" s="131" t="s">
        <v>131</v>
      </c>
      <c r="E11" s="131" t="s">
        <v>108</v>
      </c>
    </row>
    <row r="12" spans="1:5" x14ac:dyDescent="0.3">
      <c r="A12" s="8">
        <v>11</v>
      </c>
      <c r="B12" s="130" t="s">
        <v>81</v>
      </c>
      <c r="C12" s="132" t="s">
        <v>116</v>
      </c>
      <c r="D12" s="131" t="s">
        <v>132</v>
      </c>
      <c r="E12" s="131"/>
    </row>
    <row r="13" spans="1:5" x14ac:dyDescent="0.3">
      <c r="A13" s="8">
        <v>12</v>
      </c>
      <c r="B13" s="130" t="s">
        <v>82</v>
      </c>
      <c r="C13" s="132" t="s">
        <v>117</v>
      </c>
      <c r="D13" s="131" t="s">
        <v>132</v>
      </c>
      <c r="E13" s="131"/>
    </row>
    <row r="14" spans="1:5" x14ac:dyDescent="0.3">
      <c r="A14" s="8">
        <v>13</v>
      </c>
      <c r="B14" s="130" t="s">
        <v>80</v>
      </c>
      <c r="C14" s="132" t="s">
        <v>118</v>
      </c>
      <c r="D14" s="131" t="s">
        <v>132</v>
      </c>
      <c r="E14" s="131"/>
    </row>
    <row r="15" spans="1:5" x14ac:dyDescent="0.3">
      <c r="A15" s="8">
        <v>14</v>
      </c>
      <c r="B15" s="130" t="s">
        <v>93</v>
      </c>
      <c r="C15" s="132" t="s">
        <v>119</v>
      </c>
      <c r="D15" s="131" t="s">
        <v>132</v>
      </c>
      <c r="E15" s="131"/>
    </row>
    <row r="16" spans="1:5" x14ac:dyDescent="0.3">
      <c r="A16" s="8">
        <v>15</v>
      </c>
      <c r="B16" s="130" t="s">
        <v>95</v>
      </c>
      <c r="C16" s="132" t="s">
        <v>120</v>
      </c>
      <c r="D16" s="131" t="s">
        <v>132</v>
      </c>
      <c r="E16" s="131"/>
    </row>
    <row r="17" spans="1:5" x14ac:dyDescent="0.3">
      <c r="A17" s="8">
        <v>16</v>
      </c>
      <c r="B17" s="130" t="s">
        <v>94</v>
      </c>
      <c r="C17" s="132" t="s">
        <v>121</v>
      </c>
      <c r="D17" s="131" t="s">
        <v>132</v>
      </c>
      <c r="E17" s="131"/>
    </row>
    <row r="18" spans="1:5" x14ac:dyDescent="0.3">
      <c r="A18" s="8">
        <v>17</v>
      </c>
      <c r="B18" s="130" t="s">
        <v>185</v>
      </c>
      <c r="C18" s="132" t="s">
        <v>96</v>
      </c>
      <c r="D18" s="131" t="s">
        <v>132</v>
      </c>
      <c r="E18" s="131"/>
    </row>
    <row r="19" spans="1:5" x14ac:dyDescent="0.3">
      <c r="A19" s="8">
        <v>18</v>
      </c>
      <c r="B19" s="133" t="s">
        <v>186</v>
      </c>
      <c r="C19" s="132" t="s">
        <v>98</v>
      </c>
      <c r="D19" s="131" t="s">
        <v>132</v>
      </c>
      <c r="E19" s="131"/>
    </row>
    <row r="20" spans="1:5" x14ac:dyDescent="0.3">
      <c r="A20" s="8">
        <v>19</v>
      </c>
      <c r="B20" s="133" t="s">
        <v>3266</v>
      </c>
      <c r="C20" s="132" t="s">
        <v>3267</v>
      </c>
      <c r="D20" s="131" t="s">
        <v>132</v>
      </c>
      <c r="E20" s="131"/>
    </row>
    <row r="21" spans="1:5" x14ac:dyDescent="0.3">
      <c r="A21" s="8">
        <v>20</v>
      </c>
      <c r="B21" s="133" t="s">
        <v>187</v>
      </c>
      <c r="C21" s="132" t="s">
        <v>99</v>
      </c>
      <c r="D21" s="131" t="s">
        <v>132</v>
      </c>
      <c r="E21" s="131"/>
    </row>
    <row r="22" spans="1:5" x14ac:dyDescent="0.3">
      <c r="A22" s="8">
        <v>21</v>
      </c>
      <c r="B22" s="130" t="s">
        <v>101</v>
      </c>
      <c r="C22" s="132" t="s">
        <v>122</v>
      </c>
      <c r="D22" s="131" t="s">
        <v>133</v>
      </c>
      <c r="E22" s="131" t="s">
        <v>210</v>
      </c>
    </row>
    <row r="23" spans="1:5" x14ac:dyDescent="0.3">
      <c r="A23" s="8">
        <v>22</v>
      </c>
      <c r="B23" s="130" t="s">
        <v>97</v>
      </c>
      <c r="C23" s="132" t="s">
        <v>123</v>
      </c>
      <c r="D23" s="131" t="s">
        <v>134</v>
      </c>
      <c r="E23" s="131" t="s">
        <v>210</v>
      </c>
    </row>
    <row r="24" spans="1:5" x14ac:dyDescent="0.3">
      <c r="A24" s="8">
        <v>23</v>
      </c>
      <c r="B24" s="130" t="s">
        <v>83</v>
      </c>
      <c r="C24" s="132" t="s">
        <v>124</v>
      </c>
      <c r="D24" s="131" t="s">
        <v>132</v>
      </c>
      <c r="E24" s="131"/>
    </row>
    <row r="25" spans="1:5" x14ac:dyDescent="0.3">
      <c r="A25" s="8">
        <v>24</v>
      </c>
      <c r="B25" s="130" t="s">
        <v>100</v>
      </c>
      <c r="C25" s="132" t="s">
        <v>125</v>
      </c>
      <c r="D25" s="131" t="s">
        <v>132</v>
      </c>
      <c r="E25" s="131" t="s">
        <v>210</v>
      </c>
    </row>
    <row r="26" spans="1:5" x14ac:dyDescent="0.3">
      <c r="A26" s="8">
        <v>25</v>
      </c>
      <c r="B26" s="134" t="s">
        <v>207</v>
      </c>
      <c r="C26" s="132" t="s">
        <v>206</v>
      </c>
      <c r="D26" s="131" t="s">
        <v>208</v>
      </c>
      <c r="E26" s="131" t="s">
        <v>210</v>
      </c>
    </row>
    <row r="27" spans="1:5" x14ac:dyDescent="0.3">
      <c r="A27" s="8">
        <v>26</v>
      </c>
      <c r="B27" s="130" t="s">
        <v>179</v>
      </c>
      <c r="C27" s="132" t="s">
        <v>126</v>
      </c>
      <c r="D27" s="131" t="s">
        <v>135</v>
      </c>
      <c r="E27" s="131"/>
    </row>
    <row r="28" spans="1:5" x14ac:dyDescent="0.3">
      <c r="A28" s="8">
        <v>27</v>
      </c>
      <c r="B28" s="130" t="s">
        <v>180</v>
      </c>
      <c r="C28" s="132" t="s">
        <v>127</v>
      </c>
      <c r="D28" s="131" t="s">
        <v>135</v>
      </c>
      <c r="E28" s="131"/>
    </row>
    <row r="29" spans="1:5" x14ac:dyDescent="0.3">
      <c r="A29" s="8">
        <v>28</v>
      </c>
      <c r="B29" s="130" t="s">
        <v>181</v>
      </c>
      <c r="C29" s="132" t="s">
        <v>128</v>
      </c>
      <c r="D29" s="131" t="s">
        <v>135</v>
      </c>
      <c r="E29" s="131"/>
    </row>
  </sheetData>
  <phoneticPr fontId="13" type="noConversion"/>
  <pageMargins left="0.7" right="0.7" top="0.75" bottom="0.75" header="0.3" footer="0.3"/>
  <pageSetup paperSize="9" orientation="portrait" horizontalDpi="4294967292" verticalDpi="4294967292"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tabColor theme="6"/>
  </sheetPr>
  <dimension ref="A1:U22"/>
  <sheetViews>
    <sheetView topLeftCell="B1" workbookViewId="0">
      <selection activeCell="O19" sqref="N19:O19"/>
    </sheetView>
  </sheetViews>
  <sheetFormatPr defaultRowHeight="14.4" x14ac:dyDescent="0.3"/>
  <cols>
    <col min="1" max="1" width="23.109375" bestFit="1" customWidth="1"/>
    <col min="2" max="2" width="7.5546875" customWidth="1"/>
    <col min="3" max="3" width="12.5546875" bestFit="1" customWidth="1"/>
    <col min="4" max="19" width="10" bestFit="1" customWidth="1"/>
    <col min="21" max="21" width="12.44140625" customWidth="1"/>
  </cols>
  <sheetData>
    <row r="1" spans="1:21" x14ac:dyDescent="0.3">
      <c r="A1" s="33"/>
      <c r="B1" s="33"/>
      <c r="C1" s="39">
        <v>2000</v>
      </c>
      <c r="D1" s="39">
        <v>2001</v>
      </c>
      <c r="E1" s="39">
        <v>2002</v>
      </c>
      <c r="F1" s="39">
        <v>2003</v>
      </c>
      <c r="G1" s="39">
        <v>2004</v>
      </c>
      <c r="H1" s="39">
        <v>2005</v>
      </c>
      <c r="I1" s="39">
        <v>2006</v>
      </c>
      <c r="J1" s="39">
        <v>2007</v>
      </c>
      <c r="K1" s="39">
        <v>2008</v>
      </c>
      <c r="L1" s="39">
        <v>2009</v>
      </c>
      <c r="M1" s="39">
        <v>2010</v>
      </c>
      <c r="N1" s="39">
        <v>2011</v>
      </c>
      <c r="O1" s="39">
        <v>2012</v>
      </c>
      <c r="P1" s="39">
        <v>2013</v>
      </c>
      <c r="Q1" s="39">
        <v>2014</v>
      </c>
      <c r="R1" s="39">
        <v>2015</v>
      </c>
      <c r="S1" s="39">
        <v>2016</v>
      </c>
      <c r="T1" s="40"/>
      <c r="U1" s="39" t="s">
        <v>1</v>
      </c>
    </row>
    <row r="2" spans="1:21" x14ac:dyDescent="0.3">
      <c r="A2" s="34" t="s">
        <v>8</v>
      </c>
      <c r="B2" s="27" t="s">
        <v>15</v>
      </c>
      <c r="C2" s="14"/>
      <c r="D2" s="14"/>
      <c r="E2" s="14"/>
      <c r="F2" s="14"/>
      <c r="G2" s="14"/>
      <c r="H2" s="14"/>
      <c r="I2" s="14"/>
      <c r="J2" s="14"/>
      <c r="K2" s="14"/>
      <c r="L2" s="14"/>
      <c r="M2" s="14"/>
      <c r="N2" s="14"/>
      <c r="O2" s="14"/>
      <c r="P2" s="14"/>
      <c r="Q2" s="14"/>
      <c r="R2" s="14"/>
      <c r="S2" s="14"/>
      <c r="T2" s="39" t="s">
        <v>2</v>
      </c>
      <c r="U2" s="14"/>
    </row>
    <row r="3" spans="1:21" x14ac:dyDescent="0.3">
      <c r="A3" s="34" t="s">
        <v>8</v>
      </c>
      <c r="B3" s="27" t="s">
        <v>16</v>
      </c>
      <c r="C3" s="14">
        <f>Demogr!C27</f>
        <v>460895</v>
      </c>
      <c r="D3" s="14">
        <f>Demogr!D27</f>
        <v>454919</v>
      </c>
      <c r="E3" s="14">
        <f>Demogr!E27</f>
        <v>449853</v>
      </c>
      <c r="F3" s="14">
        <f>Demogr!F27</f>
        <v>445935</v>
      </c>
      <c r="G3" s="14">
        <f>Demogr!G27</f>
        <v>445183</v>
      </c>
      <c r="H3" s="14">
        <f>Demogr!H27</f>
        <v>449370</v>
      </c>
      <c r="I3" s="14">
        <f>Demogr!I27</f>
        <v>462460</v>
      </c>
      <c r="J3" s="14">
        <f>Demogr!J27</f>
        <v>472794</v>
      </c>
      <c r="K3" s="14">
        <f>Demogr!K27</f>
        <v>482564</v>
      </c>
      <c r="L3" s="14">
        <f>Demogr!L27</f>
        <v>494176</v>
      </c>
      <c r="M3" s="14">
        <f>Demogr!M27</f>
        <v>509391</v>
      </c>
      <c r="N3" s="14">
        <f>Demogr!N27</f>
        <v>526635</v>
      </c>
      <c r="O3" s="14">
        <f>Demogr!O27</f>
        <v>545959</v>
      </c>
      <c r="P3" s="14">
        <f>Demogr!P27</f>
        <v>564931</v>
      </c>
      <c r="Q3" s="14">
        <f>Demogr!Q27</f>
        <v>579119</v>
      </c>
      <c r="R3" s="14">
        <f>Demogr!R27</f>
        <v>586330</v>
      </c>
      <c r="S3" s="14">
        <f>Demogr!S27</f>
        <v>597926</v>
      </c>
      <c r="T3" s="39" t="s">
        <v>2</v>
      </c>
      <c r="U3" s="14"/>
    </row>
    <row r="4" spans="1:21" x14ac:dyDescent="0.3">
      <c r="A4" s="34" t="s">
        <v>8</v>
      </c>
      <c r="B4" s="27" t="s">
        <v>17</v>
      </c>
      <c r="C4" s="14"/>
      <c r="D4" s="14"/>
      <c r="E4" s="14"/>
      <c r="F4" s="14"/>
      <c r="G4" s="14"/>
      <c r="H4" s="14"/>
      <c r="I4" s="14"/>
      <c r="J4" s="14"/>
      <c r="K4" s="14"/>
      <c r="L4" s="14"/>
      <c r="M4" s="14"/>
      <c r="N4" s="14"/>
      <c r="O4" s="14"/>
      <c r="P4" s="14"/>
      <c r="Q4" s="14"/>
      <c r="R4" s="14"/>
      <c r="S4" s="14"/>
      <c r="T4" s="39" t="s">
        <v>2</v>
      </c>
      <c r="U4" s="14"/>
    </row>
    <row r="5" spans="1:21" x14ac:dyDescent="0.3">
      <c r="A5" s="34"/>
      <c r="B5" s="27"/>
      <c r="C5" s="28"/>
      <c r="D5" s="28"/>
      <c r="E5" s="28"/>
      <c r="F5" s="28"/>
      <c r="G5" s="28"/>
      <c r="H5" s="28"/>
      <c r="I5" s="28"/>
      <c r="J5" s="28"/>
      <c r="K5" s="28"/>
      <c r="L5" s="28"/>
      <c r="M5" s="28"/>
      <c r="N5" s="28"/>
      <c r="O5" s="28"/>
      <c r="P5" s="28"/>
      <c r="Q5" s="28"/>
      <c r="R5" s="28"/>
      <c r="S5" s="28"/>
      <c r="T5" s="39"/>
      <c r="U5" s="28"/>
    </row>
    <row r="6" spans="1:21" x14ac:dyDescent="0.3">
      <c r="A6" s="34" t="s">
        <v>9</v>
      </c>
      <c r="B6" s="27" t="s">
        <v>15</v>
      </c>
      <c r="C6" s="29"/>
      <c r="D6" s="29"/>
      <c r="E6" s="29"/>
      <c r="F6" s="29"/>
      <c r="G6" s="29"/>
      <c r="H6" s="29"/>
      <c r="I6" s="29"/>
      <c r="J6" s="29"/>
      <c r="K6" s="29"/>
      <c r="L6" s="29"/>
      <c r="M6" s="29"/>
      <c r="N6" s="29"/>
      <c r="O6" s="29"/>
      <c r="P6" s="29"/>
      <c r="Q6" s="29"/>
      <c r="R6" s="29"/>
      <c r="S6" s="29"/>
      <c r="T6" s="39" t="s">
        <v>2</v>
      </c>
      <c r="U6" s="30"/>
    </row>
    <row r="7" spans="1:21" x14ac:dyDescent="0.3">
      <c r="A7" s="34" t="s">
        <v>9</v>
      </c>
      <c r="B7" s="27" t="s">
        <v>16</v>
      </c>
      <c r="C7" s="29">
        <f>Demogr!C28</f>
        <v>1378121</v>
      </c>
      <c r="D7" s="29">
        <f>Demogr!D28</f>
        <v>1311002</v>
      </c>
      <c r="E7" s="29">
        <f>Demogr!E28</f>
        <v>1241841</v>
      </c>
      <c r="F7" s="29">
        <f>Demogr!F28</f>
        <v>1174143</v>
      </c>
      <c r="G7" s="29">
        <f>Demogr!G28</f>
        <v>1111714</v>
      </c>
      <c r="H7" s="29">
        <f>Demogr!H28</f>
        <v>1056221</v>
      </c>
      <c r="I7" s="29">
        <f>Demogr!I28</f>
        <v>1006743</v>
      </c>
      <c r="J7" s="29">
        <f>Demogr!J28</f>
        <v>966711</v>
      </c>
      <c r="K7" s="29">
        <f>Demogr!K28</f>
        <v>936285</v>
      </c>
      <c r="L7" s="29">
        <f>Demogr!L28</f>
        <v>914507</v>
      </c>
      <c r="M7" s="29">
        <f>Demogr!M28</f>
        <v>899809</v>
      </c>
      <c r="N7" s="29">
        <f>Demogr!N28</f>
        <v>889270</v>
      </c>
      <c r="O7" s="29">
        <f>Demogr!O28</f>
        <v>890027</v>
      </c>
      <c r="P7" s="29">
        <f>Demogr!P28</f>
        <v>901152</v>
      </c>
      <c r="Q7" s="29">
        <f>Demogr!Q28</f>
        <v>919021</v>
      </c>
      <c r="R7" s="29">
        <f>Demogr!R28</f>
        <v>939479</v>
      </c>
      <c r="S7" s="29">
        <f>Demogr!S28</f>
        <v>964853</v>
      </c>
      <c r="T7" s="39" t="s">
        <v>2</v>
      </c>
      <c r="U7" s="31"/>
    </row>
    <row r="8" spans="1:21" x14ac:dyDescent="0.3">
      <c r="A8" s="34" t="s">
        <v>9</v>
      </c>
      <c r="B8" s="27" t="s">
        <v>17</v>
      </c>
      <c r="C8" s="29"/>
      <c r="D8" s="29"/>
      <c r="E8" s="29"/>
      <c r="F8" s="29"/>
      <c r="G8" s="29"/>
      <c r="H8" s="29"/>
      <c r="I8" s="29"/>
      <c r="J8" s="29"/>
      <c r="K8" s="29"/>
      <c r="L8" s="29"/>
      <c r="M8" s="29"/>
      <c r="N8" s="29"/>
      <c r="O8" s="29"/>
      <c r="P8" s="29"/>
      <c r="Q8" s="29"/>
      <c r="R8" s="29"/>
      <c r="S8" s="29"/>
      <c r="T8" s="39" t="s">
        <v>2</v>
      </c>
      <c r="U8" s="23"/>
    </row>
    <row r="9" spans="1:21" x14ac:dyDescent="0.3">
      <c r="A9" s="34"/>
      <c r="B9" s="27"/>
      <c r="C9" s="28"/>
      <c r="D9" s="28"/>
      <c r="E9" s="28"/>
      <c r="F9" s="28"/>
      <c r="G9" s="28"/>
      <c r="H9" s="28"/>
      <c r="I9" s="28"/>
      <c r="J9" s="28"/>
      <c r="K9" s="28"/>
      <c r="L9" s="28"/>
      <c r="M9" s="28"/>
      <c r="N9" s="28"/>
      <c r="O9" s="28"/>
      <c r="P9" s="28"/>
      <c r="Q9" s="28"/>
      <c r="R9" s="28"/>
      <c r="S9" s="28"/>
      <c r="T9" s="39"/>
      <c r="U9" s="28"/>
    </row>
    <row r="10" spans="1:21" x14ac:dyDescent="0.3">
      <c r="A10" s="34" t="s">
        <v>10</v>
      </c>
      <c r="B10" s="27" t="s">
        <v>15</v>
      </c>
      <c r="C10" s="29"/>
      <c r="D10" s="29"/>
      <c r="E10" s="29"/>
      <c r="F10" s="29"/>
      <c r="G10" s="29"/>
      <c r="H10" s="29"/>
      <c r="I10" s="29"/>
      <c r="J10" s="29"/>
      <c r="K10" s="29"/>
      <c r="L10" s="29"/>
      <c r="M10" s="29"/>
      <c r="N10" s="29"/>
      <c r="O10" s="29"/>
      <c r="P10" s="29"/>
      <c r="Q10" s="29"/>
      <c r="R10" s="29"/>
      <c r="S10" s="29"/>
      <c r="T10" s="39" t="s">
        <v>2</v>
      </c>
      <c r="U10" s="30"/>
    </row>
    <row r="11" spans="1:21" x14ac:dyDescent="0.3">
      <c r="A11" s="34" t="s">
        <v>10</v>
      </c>
      <c r="B11" s="27" t="s">
        <v>16</v>
      </c>
      <c r="C11" s="29">
        <f>Demogr!C29-$U$15</f>
        <v>8083506.9999999991</v>
      </c>
      <c r="D11" s="29">
        <f>Demogr!D29-$U$15</f>
        <v>8096108.9999999991</v>
      </c>
      <c r="E11" s="29">
        <f>Demogr!E29-$U$15</f>
        <v>8104618.0000000009</v>
      </c>
      <c r="F11" s="29">
        <f>Demogr!F29-$U$15</f>
        <v>8109257.9999999981</v>
      </c>
      <c r="G11" s="29">
        <f>Demogr!G29-$U$15</f>
        <v>8109417</v>
      </c>
      <c r="H11" s="29">
        <f>Demogr!H29-$U$15</f>
        <v>8105553</v>
      </c>
      <c r="I11" s="29">
        <f>Demogr!I29-$U$15</f>
        <v>8095563</v>
      </c>
      <c r="J11" s="29">
        <f>Demogr!J29-$U$15</f>
        <v>8087093</v>
      </c>
      <c r="K11" s="29">
        <f>Demogr!K29-$U$15</f>
        <v>8078145</v>
      </c>
      <c r="L11" s="29">
        <f>Demogr!L29-$U$15</f>
        <v>8067180.0000000009</v>
      </c>
      <c r="M11" s="29">
        <f>Demogr!M29-$U$15</f>
        <v>8053470</v>
      </c>
      <c r="N11" s="29">
        <f>Demogr!N29-$U$15</f>
        <v>8042321</v>
      </c>
      <c r="O11" s="29">
        <f>Demogr!O29-$U$15</f>
        <v>8025532.0000000009</v>
      </c>
      <c r="P11" s="29">
        <f>Demogr!P29-$U$15</f>
        <v>8001771</v>
      </c>
      <c r="Q11" s="29">
        <f>Demogr!Q29-$U$15</f>
        <v>7972848.0000000009</v>
      </c>
      <c r="R11" s="29">
        <f>Demogr!R29-$U$15</f>
        <v>7941016.9999999981</v>
      </c>
      <c r="S11" s="29">
        <f>Demogr!S29-$U$15</f>
        <v>7889742.0000000009</v>
      </c>
      <c r="T11" s="39" t="s">
        <v>2</v>
      </c>
      <c r="U11" s="31"/>
    </row>
    <row r="12" spans="1:21" x14ac:dyDescent="0.3">
      <c r="A12" s="34" t="s">
        <v>10</v>
      </c>
      <c r="B12" s="27" t="s">
        <v>17</v>
      </c>
      <c r="C12" s="29"/>
      <c r="D12" s="29"/>
      <c r="E12" s="29"/>
      <c r="F12" s="29"/>
      <c r="G12" s="29"/>
      <c r="H12" s="29"/>
      <c r="I12" s="29"/>
      <c r="J12" s="29"/>
      <c r="K12" s="29"/>
      <c r="L12" s="29"/>
      <c r="M12" s="29"/>
      <c r="N12" s="29"/>
      <c r="O12" s="29"/>
      <c r="P12" s="29"/>
      <c r="Q12" s="29"/>
      <c r="R12" s="29"/>
      <c r="S12" s="29"/>
      <c r="T12" s="39" t="s">
        <v>2</v>
      </c>
      <c r="U12" s="23"/>
    </row>
    <row r="13" spans="1:21" x14ac:dyDescent="0.3">
      <c r="D13" s="5"/>
      <c r="E13" s="5"/>
      <c r="F13" s="5"/>
      <c r="G13" s="5"/>
      <c r="H13" s="5"/>
      <c r="I13" s="5"/>
      <c r="J13" s="5"/>
      <c r="K13" s="5"/>
      <c r="L13" s="5"/>
      <c r="M13" s="5"/>
      <c r="N13" s="5"/>
      <c r="O13" s="5"/>
      <c r="P13" s="5"/>
      <c r="Q13" s="5"/>
      <c r="R13" s="5"/>
      <c r="S13" s="5"/>
    </row>
    <row r="14" spans="1:21" x14ac:dyDescent="0.3">
      <c r="A14" s="34" t="s">
        <v>71</v>
      </c>
      <c r="B14" s="27" t="s">
        <v>15</v>
      </c>
      <c r="C14" s="29"/>
      <c r="D14" s="29"/>
      <c r="E14" s="29"/>
      <c r="F14" s="29"/>
      <c r="G14" s="29"/>
      <c r="H14" s="29"/>
      <c r="I14" s="29"/>
      <c r="J14" s="29"/>
      <c r="K14" s="29"/>
      <c r="L14" s="29"/>
      <c r="M14" s="29"/>
      <c r="N14" s="29"/>
      <c r="O14" s="29"/>
      <c r="P14" s="29"/>
      <c r="Q14" s="29"/>
      <c r="R14" s="29"/>
      <c r="S14" s="29"/>
      <c r="T14" s="39" t="s">
        <v>2</v>
      </c>
      <c r="U14" s="30"/>
    </row>
    <row r="15" spans="1:21" x14ac:dyDescent="0.3">
      <c r="A15" s="34" t="s">
        <v>71</v>
      </c>
      <c r="B15" s="27" t="s">
        <v>16</v>
      </c>
      <c r="C15" s="29"/>
      <c r="D15" s="29"/>
      <c r="E15" s="29"/>
      <c r="F15" s="29"/>
      <c r="G15" s="29"/>
      <c r="H15" s="29"/>
      <c r="I15" s="29"/>
      <c r="J15" s="29"/>
      <c r="K15" s="29"/>
      <c r="L15" s="29"/>
      <c r="M15" s="29"/>
      <c r="N15" s="29"/>
      <c r="O15" s="29"/>
      <c r="P15" s="29"/>
      <c r="Q15" s="29"/>
      <c r="R15" s="29"/>
      <c r="S15" s="29"/>
      <c r="T15" s="39" t="s">
        <v>2</v>
      </c>
      <c r="U15" s="31">
        <v>29000</v>
      </c>
    </row>
    <row r="16" spans="1:21" x14ac:dyDescent="0.3">
      <c r="A16" s="34" t="s">
        <v>71</v>
      </c>
      <c r="B16" s="27" t="s">
        <v>17</v>
      </c>
      <c r="C16" s="29"/>
      <c r="D16" s="29"/>
      <c r="E16" s="29"/>
      <c r="F16" s="29"/>
      <c r="G16" s="29"/>
      <c r="H16" s="29"/>
      <c r="I16" s="29"/>
      <c r="J16" s="29"/>
      <c r="K16" s="29"/>
      <c r="L16" s="29"/>
      <c r="M16" s="29"/>
      <c r="N16" s="29"/>
      <c r="O16" s="29"/>
      <c r="P16" s="29"/>
      <c r="Q16" s="29"/>
      <c r="R16" s="29"/>
      <c r="S16" s="29"/>
      <c r="T16" s="39" t="s">
        <v>2</v>
      </c>
      <c r="U16" s="23"/>
    </row>
    <row r="18" spans="3:3" x14ac:dyDescent="0.3">
      <c r="C18" s="186" t="s">
        <v>3132</v>
      </c>
    </row>
    <row r="22" spans="3:3" s="5" customFormat="1" x14ac:dyDescent="0.3"/>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dimension ref="A1:V64"/>
  <sheetViews>
    <sheetView topLeftCell="B31" workbookViewId="0">
      <selection activeCell="L76" sqref="L76"/>
    </sheetView>
  </sheetViews>
  <sheetFormatPr defaultRowHeight="14.4" x14ac:dyDescent="0.3"/>
  <cols>
    <col min="1" max="1" width="30.44140625" style="5" bestFit="1" customWidth="1"/>
    <col min="2" max="2" width="21.88671875" customWidth="1"/>
    <col min="22" max="22" width="11.5546875" bestFit="1" customWidth="1"/>
  </cols>
  <sheetData>
    <row r="1" spans="1:22" s="5" customFormat="1" x14ac:dyDescent="0.3">
      <c r="A1" s="72"/>
      <c r="B1" s="33"/>
      <c r="C1" s="33"/>
      <c r="D1" s="180">
        <v>2000</v>
      </c>
      <c r="E1" s="180">
        <v>2001</v>
      </c>
      <c r="F1" s="180">
        <v>2002</v>
      </c>
      <c r="G1" s="180">
        <v>2003</v>
      </c>
      <c r="H1" s="180">
        <v>2004</v>
      </c>
      <c r="I1" s="180">
        <v>2005</v>
      </c>
      <c r="J1" s="180">
        <v>2006</v>
      </c>
      <c r="K1" s="180">
        <v>2007</v>
      </c>
      <c r="L1" s="180">
        <v>2008</v>
      </c>
      <c r="M1" s="180">
        <v>2009</v>
      </c>
      <c r="N1" s="180">
        <v>2010</v>
      </c>
      <c r="O1" s="180">
        <v>2011</v>
      </c>
      <c r="P1" s="180">
        <v>2012</v>
      </c>
      <c r="Q1" s="180">
        <v>2013</v>
      </c>
      <c r="R1" s="180">
        <v>2014</v>
      </c>
      <c r="S1" s="180">
        <v>2015</v>
      </c>
      <c r="T1" s="180">
        <v>2016</v>
      </c>
      <c r="U1" s="40"/>
      <c r="V1" s="39" t="s">
        <v>1</v>
      </c>
    </row>
    <row r="2" spans="1:22" s="5" customFormat="1" x14ac:dyDescent="0.3">
      <c r="A2" s="79" t="s">
        <v>8</v>
      </c>
      <c r="B2" s="79" t="s">
        <v>86</v>
      </c>
      <c r="C2" s="27" t="s">
        <v>15</v>
      </c>
      <c r="D2" s="122"/>
      <c r="E2" s="122"/>
      <c r="F2" s="122"/>
      <c r="G2" s="122"/>
      <c r="H2" s="122"/>
      <c r="I2" s="122"/>
      <c r="J2" s="122"/>
      <c r="K2" s="122"/>
      <c r="L2" s="122"/>
      <c r="M2" s="122"/>
      <c r="N2" s="122"/>
      <c r="O2" s="122"/>
      <c r="P2" s="122"/>
      <c r="Q2" s="122"/>
      <c r="R2" s="122"/>
      <c r="S2" s="122"/>
      <c r="T2" s="144"/>
      <c r="U2" s="39" t="s">
        <v>2</v>
      </c>
      <c r="V2" s="146"/>
    </row>
    <row r="3" spans="1:22" s="5" customFormat="1" x14ac:dyDescent="0.3">
      <c r="A3" s="79" t="s">
        <v>8</v>
      </c>
      <c r="B3" s="79" t="s">
        <v>86</v>
      </c>
      <c r="C3" s="179" t="s">
        <v>16</v>
      </c>
      <c r="D3" s="122"/>
      <c r="E3" s="122"/>
      <c r="F3" s="122"/>
      <c r="G3" s="145">
        <f>'Total cases'!G19/'Population size'!F3</f>
        <v>3.4612500392500412E-4</v>
      </c>
      <c r="H3" s="145">
        <f>'Total cases'!H19/'Population size'!G3</f>
        <v>3.7437566661793217E-4</v>
      </c>
      <c r="I3" s="145">
        <f>'Total cases'!I19/'Population size'!H3</f>
        <v>3.9114059094151154E-4</v>
      </c>
      <c r="J3" s="145">
        <f>'Total cases'!J19/'Population size'!I3</f>
        <v>3.9945210724170614E-4</v>
      </c>
      <c r="K3" s="145">
        <f>'Total cases'!K19/'Population size'!J3</f>
        <v>3.5536495707418308E-4</v>
      </c>
      <c r="L3" s="145">
        <f>'Total cases'!L19/'Population size'!K3</f>
        <v>3.8292505158462383E-4</v>
      </c>
      <c r="M3" s="145">
        <f>'Total cases'!M19/'Population size'!L3</f>
        <v>4.2588577505883409E-4</v>
      </c>
      <c r="N3" s="145">
        <f>'Total cases'!N19/'Population size'!M3</f>
        <v>4.1756643221519692E-4</v>
      </c>
      <c r="O3" s="145">
        <f>'Total cases'!O19/'Population size'!N3</f>
        <v>4.0381955262228705E-4</v>
      </c>
      <c r="P3" s="145">
        <f>'Total cases'!P19/'Population size'!O3</f>
        <v>3.7399221810413839E-4</v>
      </c>
      <c r="Q3" s="145">
        <f>'Total cases'!Q19/'Population size'!P3</f>
        <v>3.2803193660007262E-4</v>
      </c>
      <c r="R3" s="145">
        <f>'Total cases'!R19/'Population size'!Q3</f>
        <v>2.7763471676790162E-4</v>
      </c>
      <c r="S3" s="145">
        <f>'Total cases'!S19/'Population size'!R3</f>
        <v>1.9575250593329905E-4</v>
      </c>
      <c r="T3" s="124"/>
      <c r="U3" s="39" t="s">
        <v>2</v>
      </c>
      <c r="V3" s="146"/>
    </row>
    <row r="4" spans="1:22" s="5" customFormat="1" x14ac:dyDescent="0.3">
      <c r="A4" s="79" t="s">
        <v>8</v>
      </c>
      <c r="B4" s="79" t="s">
        <v>86</v>
      </c>
      <c r="C4" s="27" t="s">
        <v>17</v>
      </c>
      <c r="D4" s="122"/>
      <c r="E4" s="122"/>
      <c r="F4" s="122"/>
      <c r="G4" s="122"/>
      <c r="H4" s="122"/>
      <c r="I4" s="122"/>
      <c r="J4" s="122"/>
      <c r="K4" s="122"/>
      <c r="L4" s="122"/>
      <c r="M4" s="122"/>
      <c r="N4" s="122"/>
      <c r="O4" s="122"/>
      <c r="P4" s="122"/>
      <c r="Q4" s="122"/>
      <c r="R4" s="122"/>
      <c r="S4" s="122"/>
      <c r="T4" s="125"/>
      <c r="U4" s="39" t="s">
        <v>2</v>
      </c>
      <c r="V4" s="146"/>
    </row>
    <row r="5" spans="1:22" s="5" customFormat="1" x14ac:dyDescent="0.3">
      <c r="A5" s="34"/>
      <c r="B5" s="33"/>
      <c r="C5" s="33"/>
      <c r="U5" s="33"/>
    </row>
    <row r="6" spans="1:22" x14ac:dyDescent="0.3">
      <c r="A6" s="34" t="s">
        <v>8</v>
      </c>
      <c r="B6" s="34" t="s">
        <v>11</v>
      </c>
      <c r="C6" s="27" t="s">
        <v>15</v>
      </c>
      <c r="D6" s="9"/>
      <c r="E6" s="9"/>
      <c r="F6" s="9"/>
      <c r="G6" s="9"/>
      <c r="H6" s="9"/>
      <c r="I6" s="9"/>
      <c r="J6" s="9"/>
      <c r="K6" s="9"/>
      <c r="L6" s="9"/>
      <c r="M6" s="9"/>
      <c r="N6" s="9"/>
      <c r="O6" s="9"/>
      <c r="P6" s="9"/>
      <c r="Q6" s="9"/>
      <c r="R6" s="9"/>
      <c r="S6" s="9"/>
      <c r="T6" s="22"/>
      <c r="U6" s="39" t="s">
        <v>2</v>
      </c>
      <c r="V6" s="13"/>
    </row>
    <row r="7" spans="1:22" x14ac:dyDescent="0.3">
      <c r="A7" s="34" t="s">
        <v>8</v>
      </c>
      <c r="B7" s="34" t="s">
        <v>11</v>
      </c>
      <c r="C7" s="179" t="s">
        <v>16</v>
      </c>
      <c r="D7" s="9"/>
      <c r="E7" s="9"/>
      <c r="F7" s="9"/>
      <c r="G7" s="9"/>
      <c r="H7" s="9"/>
      <c r="I7" s="9"/>
      <c r="J7" s="9"/>
      <c r="K7" s="9"/>
      <c r="L7" s="9"/>
      <c r="M7" s="9"/>
      <c r="N7" s="9"/>
      <c r="O7" s="9"/>
      <c r="P7" s="9"/>
      <c r="Q7" s="9"/>
      <c r="R7" s="9"/>
      <c r="S7" s="9"/>
      <c r="T7" s="26"/>
      <c r="U7" s="39" t="s">
        <v>2</v>
      </c>
      <c r="V7" s="13"/>
    </row>
    <row r="8" spans="1:22" x14ac:dyDescent="0.3">
      <c r="A8" s="34" t="s">
        <v>8</v>
      </c>
      <c r="B8" s="34" t="s">
        <v>11</v>
      </c>
      <c r="C8" s="27" t="s">
        <v>17</v>
      </c>
      <c r="D8" s="9"/>
      <c r="E8" s="9"/>
      <c r="F8" s="9"/>
      <c r="G8" s="9"/>
      <c r="H8" s="9"/>
      <c r="I8" s="9"/>
      <c r="J8" s="9"/>
      <c r="K8" s="9"/>
      <c r="L8" s="9"/>
      <c r="M8" s="9"/>
      <c r="N8" s="9"/>
      <c r="O8" s="9"/>
      <c r="P8" s="9"/>
      <c r="Q8" s="9"/>
      <c r="R8" s="9"/>
      <c r="S8" s="9"/>
      <c r="T8" s="20"/>
      <c r="U8" s="39" t="s">
        <v>2</v>
      </c>
      <c r="V8" s="13"/>
    </row>
    <row r="9" spans="1:22" x14ac:dyDescent="0.3">
      <c r="A9" s="34"/>
      <c r="B9" s="33"/>
      <c r="C9" s="33"/>
      <c r="D9" s="5"/>
      <c r="E9" s="5"/>
      <c r="F9" s="5"/>
      <c r="G9" s="5"/>
      <c r="H9" s="5"/>
      <c r="I9" s="5"/>
      <c r="J9" s="5"/>
      <c r="K9" s="5"/>
      <c r="L9" s="5"/>
      <c r="M9" s="5"/>
      <c r="N9" s="5"/>
      <c r="O9" s="5"/>
      <c r="P9" s="5"/>
      <c r="Q9" s="5"/>
      <c r="R9" s="5"/>
      <c r="S9" s="5"/>
      <c r="T9" s="5"/>
      <c r="U9" s="33"/>
      <c r="V9" s="5"/>
    </row>
    <row r="10" spans="1:22" x14ac:dyDescent="0.3">
      <c r="A10" s="34" t="s">
        <v>8</v>
      </c>
      <c r="B10" s="34" t="s">
        <v>12</v>
      </c>
      <c r="C10" s="27" t="s">
        <v>15</v>
      </c>
      <c r="D10" s="9"/>
      <c r="E10" s="9"/>
      <c r="F10" s="9"/>
      <c r="G10" s="9"/>
      <c r="H10" s="9"/>
      <c r="I10" s="9"/>
      <c r="J10" s="9"/>
      <c r="K10" s="9"/>
      <c r="L10" s="9"/>
      <c r="M10" s="9"/>
      <c r="N10" s="9"/>
      <c r="O10" s="9"/>
      <c r="P10" s="9"/>
      <c r="Q10" s="9"/>
      <c r="R10" s="9"/>
      <c r="S10" s="9"/>
      <c r="T10" s="22"/>
      <c r="U10" s="39" t="s">
        <v>2</v>
      </c>
      <c r="V10" s="13"/>
    </row>
    <row r="11" spans="1:22" x14ac:dyDescent="0.3">
      <c r="A11" s="34" t="s">
        <v>8</v>
      </c>
      <c r="B11" s="34" t="s">
        <v>12</v>
      </c>
      <c r="C11" s="179" t="s">
        <v>16</v>
      </c>
      <c r="D11" s="9"/>
      <c r="E11" s="9"/>
      <c r="F11" s="9"/>
      <c r="G11" s="9"/>
      <c r="H11" s="9"/>
      <c r="I11" s="9"/>
      <c r="J11" s="9"/>
      <c r="K11" s="9"/>
      <c r="L11" s="9"/>
      <c r="M11" s="9"/>
      <c r="N11" s="9"/>
      <c r="O11" s="9"/>
      <c r="P11" s="9"/>
      <c r="Q11" s="9"/>
      <c r="R11" s="9"/>
      <c r="S11" s="9"/>
      <c r="T11" s="26"/>
      <c r="U11" s="39" t="s">
        <v>2</v>
      </c>
      <c r="V11" s="13"/>
    </row>
    <row r="12" spans="1:22" x14ac:dyDescent="0.3">
      <c r="A12" s="34" t="s">
        <v>8</v>
      </c>
      <c r="B12" s="34" t="s">
        <v>12</v>
      </c>
      <c r="C12" s="27" t="s">
        <v>17</v>
      </c>
      <c r="D12" s="9"/>
      <c r="E12" s="9"/>
      <c r="F12" s="9"/>
      <c r="G12" s="9"/>
      <c r="H12" s="9"/>
      <c r="I12" s="9"/>
      <c r="J12" s="9"/>
      <c r="K12" s="9"/>
      <c r="L12" s="9"/>
      <c r="M12" s="9"/>
      <c r="N12" s="9"/>
      <c r="O12" s="9"/>
      <c r="P12" s="9"/>
      <c r="Q12" s="9"/>
      <c r="R12" s="9"/>
      <c r="S12" s="9"/>
      <c r="T12" s="20"/>
      <c r="U12" s="39" t="s">
        <v>2</v>
      </c>
      <c r="V12" s="13"/>
    </row>
    <row r="13" spans="1:22" x14ac:dyDescent="0.3">
      <c r="A13" s="34"/>
      <c r="B13" s="33"/>
      <c r="C13" s="33"/>
      <c r="D13" s="5"/>
      <c r="E13" s="5"/>
      <c r="F13" s="5"/>
      <c r="G13" s="5"/>
      <c r="H13" s="5"/>
      <c r="I13" s="5"/>
      <c r="J13" s="5"/>
      <c r="K13" s="5"/>
      <c r="L13" s="5"/>
      <c r="M13" s="5"/>
      <c r="N13" s="5"/>
      <c r="O13" s="5"/>
      <c r="P13" s="5"/>
      <c r="Q13" s="5"/>
      <c r="R13" s="5"/>
      <c r="S13" s="5"/>
      <c r="T13" s="5"/>
      <c r="U13" s="33"/>
      <c r="V13" s="5"/>
    </row>
    <row r="14" spans="1:22" x14ac:dyDescent="0.3">
      <c r="A14" s="34" t="s">
        <v>8</v>
      </c>
      <c r="B14" s="34" t="s">
        <v>13</v>
      </c>
      <c r="C14" s="27" t="s">
        <v>15</v>
      </c>
      <c r="D14" s="9"/>
      <c r="E14" s="9"/>
      <c r="F14" s="9"/>
      <c r="G14" s="9"/>
      <c r="H14" s="9"/>
      <c r="I14" s="9"/>
      <c r="J14" s="9"/>
      <c r="K14" s="9"/>
      <c r="L14" s="9"/>
      <c r="M14" s="9"/>
      <c r="N14" s="9"/>
      <c r="O14" s="9"/>
      <c r="P14" s="9"/>
      <c r="Q14" s="9"/>
      <c r="R14" s="9"/>
      <c r="S14" s="9"/>
      <c r="T14" s="22"/>
      <c r="U14" s="39" t="s">
        <v>2</v>
      </c>
      <c r="V14" s="13"/>
    </row>
    <row r="15" spans="1:22" x14ac:dyDescent="0.3">
      <c r="A15" s="34" t="s">
        <v>8</v>
      </c>
      <c r="B15" s="34" t="s">
        <v>13</v>
      </c>
      <c r="C15" s="179" t="s">
        <v>16</v>
      </c>
      <c r="D15" s="9"/>
      <c r="E15" s="9"/>
      <c r="F15" s="9"/>
      <c r="G15" s="9"/>
      <c r="H15" s="9"/>
      <c r="I15" s="9"/>
      <c r="J15" s="9"/>
      <c r="K15" s="9"/>
      <c r="L15" s="9"/>
      <c r="M15" s="9"/>
      <c r="N15" s="9"/>
      <c r="O15" s="9"/>
      <c r="P15" s="9"/>
      <c r="Q15" s="9"/>
      <c r="R15" s="9"/>
      <c r="S15" s="9"/>
      <c r="T15" s="26"/>
      <c r="U15" s="39" t="s">
        <v>2</v>
      </c>
      <c r="V15" s="13"/>
    </row>
    <row r="16" spans="1:22" x14ac:dyDescent="0.3">
      <c r="A16" s="34" t="s">
        <v>8</v>
      </c>
      <c r="B16" s="34" t="s">
        <v>13</v>
      </c>
      <c r="C16" s="27" t="s">
        <v>17</v>
      </c>
      <c r="D16" s="9"/>
      <c r="E16" s="9"/>
      <c r="F16" s="9"/>
      <c r="G16" s="9"/>
      <c r="H16" s="9"/>
      <c r="I16" s="9"/>
      <c r="J16" s="9"/>
      <c r="K16" s="9"/>
      <c r="L16" s="9"/>
      <c r="M16" s="9"/>
      <c r="N16" s="9"/>
      <c r="O16" s="9"/>
      <c r="P16" s="9"/>
      <c r="Q16" s="9"/>
      <c r="R16" s="9"/>
      <c r="S16" s="9"/>
      <c r="T16" s="20"/>
      <c r="U16" s="39" t="s">
        <v>2</v>
      </c>
      <c r="V16" s="13"/>
    </row>
    <row r="17" spans="1:22" x14ac:dyDescent="0.3">
      <c r="A17" s="34"/>
      <c r="B17" s="33"/>
      <c r="C17" s="33"/>
      <c r="D17" s="5"/>
      <c r="E17" s="5"/>
      <c r="F17" s="5"/>
      <c r="G17" s="5"/>
      <c r="H17" s="5"/>
      <c r="I17" s="5"/>
      <c r="J17" s="5"/>
      <c r="K17" s="5"/>
      <c r="L17" s="5"/>
      <c r="M17" s="5"/>
      <c r="N17" s="5"/>
      <c r="O17" s="5"/>
      <c r="P17" s="5"/>
      <c r="Q17" s="5"/>
      <c r="R17" s="5"/>
      <c r="S17" s="5"/>
      <c r="T17" s="5"/>
      <c r="U17" s="33"/>
      <c r="V17" s="5"/>
    </row>
    <row r="18" spans="1:22" s="5" customFormat="1" x14ac:dyDescent="0.3">
      <c r="A18" s="79" t="s">
        <v>9</v>
      </c>
      <c r="B18" s="79" t="s">
        <v>86</v>
      </c>
      <c r="C18" s="27" t="s">
        <v>15</v>
      </c>
      <c r="D18" s="122"/>
      <c r="E18" s="122"/>
      <c r="F18" s="122"/>
      <c r="G18" s="122"/>
      <c r="H18" s="122"/>
      <c r="I18" s="122"/>
      <c r="J18" s="122"/>
      <c r="K18" s="122"/>
      <c r="L18" s="122"/>
      <c r="M18" s="122"/>
      <c r="N18" s="122"/>
      <c r="O18" s="122"/>
      <c r="P18" s="122"/>
      <c r="Q18" s="122"/>
      <c r="R18" s="122"/>
      <c r="S18" s="122"/>
      <c r="T18" s="144"/>
      <c r="U18" s="39" t="s">
        <v>2</v>
      </c>
      <c r="V18" s="146"/>
    </row>
    <row r="19" spans="1:22" s="5" customFormat="1" x14ac:dyDescent="0.3">
      <c r="A19" s="79" t="s">
        <v>9</v>
      </c>
      <c r="B19" s="79" t="s">
        <v>86</v>
      </c>
      <c r="C19" s="179" t="s">
        <v>16</v>
      </c>
      <c r="D19" s="122"/>
      <c r="E19" s="122"/>
      <c r="F19" s="122"/>
      <c r="G19" s="145">
        <f>'Total cases'!G35/'Population size'!F7</f>
        <v>3.4612500392500401E-4</v>
      </c>
      <c r="H19" s="145">
        <f>'Total cases'!H35/'Population size'!G7</f>
        <v>3.7437566661793227E-4</v>
      </c>
      <c r="I19" s="145">
        <f>'Total cases'!I35/'Population size'!H7</f>
        <v>3.9114059094151149E-4</v>
      </c>
      <c r="J19" s="145">
        <f>'Total cases'!J35/'Population size'!I7</f>
        <v>3.9945210724170614E-4</v>
      </c>
      <c r="K19" s="145">
        <f>'Total cases'!K35/'Population size'!J7</f>
        <v>3.5536495707418314E-4</v>
      </c>
      <c r="L19" s="145">
        <f>'Total cases'!L35/'Population size'!K7</f>
        <v>3.8292505158462389E-4</v>
      </c>
      <c r="M19" s="145">
        <f>'Total cases'!M35/'Population size'!L7</f>
        <v>4.2588577505883415E-4</v>
      </c>
      <c r="N19" s="145">
        <f>'Total cases'!N35/'Population size'!M7</f>
        <v>4.1756643221519708E-4</v>
      </c>
      <c r="O19" s="145">
        <f>'Total cases'!O35/'Population size'!N7</f>
        <v>4.0381955262228699E-4</v>
      </c>
      <c r="P19" s="145">
        <f>'Total cases'!P35/'Population size'!O7</f>
        <v>3.7399221810413834E-4</v>
      </c>
      <c r="Q19" s="145">
        <f>'Total cases'!Q35/'Population size'!P7</f>
        <v>3.2803193660007268E-4</v>
      </c>
      <c r="R19" s="145">
        <f>'Total cases'!R35/'Population size'!Q7</f>
        <v>2.7763471676790162E-4</v>
      </c>
      <c r="S19" s="145">
        <f>'Total cases'!S35/'Population size'!R7</f>
        <v>1.9575250593329902E-4</v>
      </c>
      <c r="T19" s="124"/>
      <c r="U19" s="39" t="s">
        <v>2</v>
      </c>
      <c r="V19" s="146"/>
    </row>
    <row r="20" spans="1:22" s="5" customFormat="1" x14ac:dyDescent="0.3">
      <c r="A20" s="79" t="s">
        <v>9</v>
      </c>
      <c r="B20" s="79" t="s">
        <v>86</v>
      </c>
      <c r="C20" s="27" t="s">
        <v>17</v>
      </c>
      <c r="D20" s="122"/>
      <c r="E20" s="122"/>
      <c r="F20" s="122"/>
      <c r="G20" s="122"/>
      <c r="H20" s="122"/>
      <c r="I20" s="122"/>
      <c r="J20" s="122"/>
      <c r="K20" s="122"/>
      <c r="L20" s="122"/>
      <c r="M20" s="122"/>
      <c r="N20" s="122"/>
      <c r="O20" s="122"/>
      <c r="P20" s="122"/>
      <c r="Q20" s="122"/>
      <c r="R20" s="122"/>
      <c r="S20" s="122"/>
      <c r="T20" s="125"/>
      <c r="U20" s="39" t="s">
        <v>2</v>
      </c>
      <c r="V20" s="146"/>
    </row>
    <row r="21" spans="1:22" s="5" customFormat="1" x14ac:dyDescent="0.3">
      <c r="A21" s="34"/>
      <c r="B21" s="33"/>
      <c r="C21" s="33"/>
      <c r="U21" s="33"/>
    </row>
    <row r="22" spans="1:22" x14ac:dyDescent="0.3">
      <c r="A22" s="34" t="s">
        <v>9</v>
      </c>
      <c r="B22" s="34" t="s">
        <v>11</v>
      </c>
      <c r="C22" s="27" t="s">
        <v>15</v>
      </c>
      <c r="D22" s="9"/>
      <c r="E22" s="9"/>
      <c r="F22" s="9"/>
      <c r="G22" s="9"/>
      <c r="H22" s="9"/>
      <c r="I22" s="9"/>
      <c r="J22" s="9"/>
      <c r="K22" s="9"/>
      <c r="L22" s="9"/>
      <c r="M22" s="9"/>
      <c r="N22" s="9"/>
      <c r="O22" s="9"/>
      <c r="P22" s="9"/>
      <c r="Q22" s="9"/>
      <c r="R22" s="9"/>
      <c r="S22" s="9"/>
      <c r="T22" s="22"/>
      <c r="U22" s="39" t="s">
        <v>2</v>
      </c>
      <c r="V22" s="13"/>
    </row>
    <row r="23" spans="1:22" x14ac:dyDescent="0.3">
      <c r="A23" s="34" t="s">
        <v>9</v>
      </c>
      <c r="B23" s="34" t="s">
        <v>11</v>
      </c>
      <c r="C23" s="179" t="s">
        <v>16</v>
      </c>
      <c r="D23" s="9"/>
      <c r="E23" s="9"/>
      <c r="F23" s="9"/>
      <c r="G23" s="9"/>
      <c r="H23" s="9"/>
      <c r="I23" s="9"/>
      <c r="J23" s="9"/>
      <c r="K23" s="9"/>
      <c r="L23" s="9"/>
      <c r="M23" s="9"/>
      <c r="N23" s="9"/>
      <c r="O23" s="9"/>
      <c r="P23" s="9"/>
      <c r="Q23" s="9"/>
      <c r="R23" s="9"/>
      <c r="S23" s="9"/>
      <c r="T23" s="26"/>
      <c r="U23" s="39" t="s">
        <v>2</v>
      </c>
      <c r="V23" s="13"/>
    </row>
    <row r="24" spans="1:22" x14ac:dyDescent="0.3">
      <c r="A24" s="34" t="s">
        <v>9</v>
      </c>
      <c r="B24" s="34" t="s">
        <v>11</v>
      </c>
      <c r="C24" s="27" t="s">
        <v>17</v>
      </c>
      <c r="D24" s="9"/>
      <c r="E24" s="9"/>
      <c r="F24" s="9"/>
      <c r="G24" s="9"/>
      <c r="H24" s="9"/>
      <c r="I24" s="9"/>
      <c r="J24" s="9"/>
      <c r="K24" s="9"/>
      <c r="L24" s="9"/>
      <c r="M24" s="9"/>
      <c r="N24" s="9"/>
      <c r="O24" s="9"/>
      <c r="P24" s="9"/>
      <c r="Q24" s="9"/>
      <c r="R24" s="9"/>
      <c r="S24" s="9"/>
      <c r="T24" s="20"/>
      <c r="U24" s="39" t="s">
        <v>2</v>
      </c>
      <c r="V24" s="13"/>
    </row>
    <row r="25" spans="1:22" x14ac:dyDescent="0.3">
      <c r="A25" s="34"/>
      <c r="B25" s="33"/>
      <c r="C25" s="33"/>
      <c r="D25" s="5"/>
      <c r="E25" s="5"/>
      <c r="F25" s="5"/>
      <c r="G25" s="5"/>
      <c r="H25" s="5"/>
      <c r="I25" s="5"/>
      <c r="J25" s="5"/>
      <c r="K25" s="5"/>
      <c r="L25" s="5"/>
      <c r="M25" s="5"/>
      <c r="N25" s="5"/>
      <c r="O25" s="5"/>
      <c r="P25" s="5"/>
      <c r="Q25" s="5"/>
      <c r="R25" s="5"/>
      <c r="S25" s="5"/>
      <c r="T25" s="5"/>
      <c r="U25" s="33"/>
      <c r="V25" s="5"/>
    </row>
    <row r="26" spans="1:22" x14ac:dyDescent="0.3">
      <c r="A26" s="34" t="s">
        <v>9</v>
      </c>
      <c r="B26" s="34" t="s">
        <v>12</v>
      </c>
      <c r="C26" s="27" t="s">
        <v>15</v>
      </c>
      <c r="D26" s="9"/>
      <c r="E26" s="9"/>
      <c r="F26" s="9"/>
      <c r="G26" s="9"/>
      <c r="H26" s="9"/>
      <c r="I26" s="9"/>
      <c r="J26" s="9"/>
      <c r="K26" s="9"/>
      <c r="L26" s="9"/>
      <c r="M26" s="9"/>
      <c r="N26" s="9"/>
      <c r="O26" s="9"/>
      <c r="P26" s="9"/>
      <c r="Q26" s="9"/>
      <c r="R26" s="9"/>
      <c r="S26" s="9"/>
      <c r="T26" s="22"/>
      <c r="U26" s="39" t="s">
        <v>2</v>
      </c>
      <c r="V26" s="13"/>
    </row>
    <row r="27" spans="1:22" x14ac:dyDescent="0.3">
      <c r="A27" s="34" t="s">
        <v>9</v>
      </c>
      <c r="B27" s="34" t="s">
        <v>12</v>
      </c>
      <c r="C27" s="179" t="s">
        <v>16</v>
      </c>
      <c r="D27" s="9"/>
      <c r="E27" s="9"/>
      <c r="F27" s="9"/>
      <c r="G27" s="9"/>
      <c r="H27" s="9"/>
      <c r="I27" s="9"/>
      <c r="J27" s="9"/>
      <c r="K27" s="9"/>
      <c r="L27" s="9"/>
      <c r="M27" s="9"/>
      <c r="N27" s="9"/>
      <c r="O27" s="9"/>
      <c r="P27" s="9"/>
      <c r="Q27" s="9"/>
      <c r="R27" s="9"/>
      <c r="S27" s="9"/>
      <c r="T27" s="26"/>
      <c r="U27" s="39" t="s">
        <v>2</v>
      </c>
      <c r="V27" s="13"/>
    </row>
    <row r="28" spans="1:22" x14ac:dyDescent="0.3">
      <c r="A28" s="34" t="s">
        <v>9</v>
      </c>
      <c r="B28" s="34" t="s">
        <v>12</v>
      </c>
      <c r="C28" s="27" t="s">
        <v>17</v>
      </c>
      <c r="D28" s="9"/>
      <c r="E28" s="9"/>
      <c r="F28" s="9"/>
      <c r="G28" s="9"/>
      <c r="H28" s="9"/>
      <c r="I28" s="9"/>
      <c r="J28" s="9"/>
      <c r="K28" s="9"/>
      <c r="L28" s="9"/>
      <c r="M28" s="9"/>
      <c r="N28" s="9"/>
      <c r="O28" s="9"/>
      <c r="P28" s="9"/>
      <c r="Q28" s="9"/>
      <c r="R28" s="9"/>
      <c r="S28" s="9"/>
      <c r="T28" s="20"/>
      <c r="U28" s="39" t="s">
        <v>2</v>
      </c>
      <c r="V28" s="13"/>
    </row>
    <row r="29" spans="1:22" x14ac:dyDescent="0.3">
      <c r="A29" s="34"/>
      <c r="B29" s="33"/>
      <c r="C29" s="33"/>
      <c r="D29" s="5"/>
      <c r="E29" s="5"/>
      <c r="F29" s="5"/>
      <c r="G29" s="5"/>
      <c r="H29" s="5"/>
      <c r="I29" s="5"/>
      <c r="J29" s="5"/>
      <c r="K29" s="5"/>
      <c r="L29" s="5"/>
      <c r="M29" s="5"/>
      <c r="N29" s="5"/>
      <c r="O29" s="5"/>
      <c r="P29" s="5"/>
      <c r="Q29" s="5"/>
      <c r="R29" s="5"/>
      <c r="S29" s="5"/>
      <c r="T29" s="5"/>
      <c r="U29" s="33"/>
      <c r="V29" s="5"/>
    </row>
    <row r="30" spans="1:22" x14ac:dyDescent="0.3">
      <c r="A30" s="34" t="s">
        <v>9</v>
      </c>
      <c r="B30" s="34" t="s">
        <v>13</v>
      </c>
      <c r="C30" s="27" t="s">
        <v>15</v>
      </c>
      <c r="D30" s="9"/>
      <c r="E30" s="9"/>
      <c r="F30" s="9"/>
      <c r="G30" s="9"/>
      <c r="H30" s="9"/>
      <c r="I30" s="9"/>
      <c r="J30" s="9"/>
      <c r="K30" s="9"/>
      <c r="L30" s="9"/>
      <c r="M30" s="9"/>
      <c r="N30" s="9"/>
      <c r="O30" s="9"/>
      <c r="P30" s="9"/>
      <c r="Q30" s="9"/>
      <c r="R30" s="9"/>
      <c r="S30" s="9"/>
      <c r="T30" s="22"/>
      <c r="U30" s="39" t="s">
        <v>2</v>
      </c>
      <c r="V30" s="13"/>
    </row>
    <row r="31" spans="1:22" x14ac:dyDescent="0.3">
      <c r="A31" s="34" t="s">
        <v>9</v>
      </c>
      <c r="B31" s="34" t="s">
        <v>13</v>
      </c>
      <c r="C31" s="179" t="s">
        <v>16</v>
      </c>
      <c r="D31" s="9"/>
      <c r="E31" s="9"/>
      <c r="F31" s="9"/>
      <c r="G31" s="9"/>
      <c r="H31" s="9"/>
      <c r="I31" s="9"/>
      <c r="J31" s="9"/>
      <c r="K31" s="9"/>
      <c r="L31" s="9"/>
      <c r="M31" s="9"/>
      <c r="N31" s="9"/>
      <c r="O31" s="9"/>
      <c r="P31" s="9"/>
      <c r="Q31" s="9"/>
      <c r="R31" s="9"/>
      <c r="S31" s="9"/>
      <c r="T31" s="26"/>
      <c r="U31" s="39" t="s">
        <v>2</v>
      </c>
      <c r="V31" s="13"/>
    </row>
    <row r="32" spans="1:22" x14ac:dyDescent="0.3">
      <c r="A32" s="34" t="s">
        <v>9</v>
      </c>
      <c r="B32" s="34" t="s">
        <v>13</v>
      </c>
      <c r="C32" s="27" t="s">
        <v>17</v>
      </c>
      <c r="D32" s="9"/>
      <c r="E32" s="9"/>
      <c r="F32" s="9"/>
      <c r="G32" s="9"/>
      <c r="H32" s="9"/>
      <c r="I32" s="9"/>
      <c r="J32" s="9"/>
      <c r="K32" s="9"/>
      <c r="L32" s="9"/>
      <c r="M32" s="9"/>
      <c r="N32" s="9"/>
      <c r="O32" s="9"/>
      <c r="P32" s="9"/>
      <c r="Q32" s="9"/>
      <c r="R32" s="9"/>
      <c r="S32" s="9"/>
      <c r="T32" s="20"/>
      <c r="U32" s="39" t="s">
        <v>2</v>
      </c>
      <c r="V32" s="13"/>
    </row>
    <row r="33" spans="1:22" x14ac:dyDescent="0.3">
      <c r="A33" s="34"/>
      <c r="B33" s="33"/>
      <c r="C33" s="33"/>
      <c r="D33" s="5"/>
      <c r="E33" s="5"/>
      <c r="F33" s="5"/>
      <c r="G33" s="5"/>
      <c r="H33" s="5"/>
      <c r="I33" s="5"/>
      <c r="J33" s="5"/>
      <c r="K33" s="5"/>
      <c r="L33" s="5"/>
      <c r="M33" s="5"/>
      <c r="N33" s="5"/>
      <c r="O33" s="5"/>
      <c r="P33" s="5"/>
      <c r="Q33" s="5"/>
      <c r="R33" s="5"/>
      <c r="S33" s="5"/>
      <c r="T33" s="5"/>
      <c r="U33" s="33"/>
      <c r="V33" s="5"/>
    </row>
    <row r="34" spans="1:22" s="5" customFormat="1" x14ac:dyDescent="0.3">
      <c r="A34" s="79" t="s">
        <v>10</v>
      </c>
      <c r="B34" s="79" t="s">
        <v>86</v>
      </c>
      <c r="C34" s="27" t="s">
        <v>15</v>
      </c>
      <c r="D34" s="122"/>
      <c r="E34" s="122"/>
      <c r="F34" s="122"/>
      <c r="G34" s="122"/>
      <c r="H34" s="122"/>
      <c r="I34" s="122"/>
      <c r="J34" s="122"/>
      <c r="K34" s="122"/>
      <c r="L34" s="122"/>
      <c r="M34" s="122"/>
      <c r="N34" s="122"/>
      <c r="O34" s="122"/>
      <c r="P34" s="122"/>
      <c r="Q34" s="122"/>
      <c r="R34" s="122"/>
      <c r="S34" s="122"/>
      <c r="T34" s="144"/>
      <c r="U34" s="39" t="s">
        <v>2</v>
      </c>
      <c r="V34" s="146"/>
    </row>
    <row r="35" spans="1:22" s="5" customFormat="1" x14ac:dyDescent="0.3">
      <c r="A35" s="79" t="s">
        <v>10</v>
      </c>
      <c r="B35" s="79" t="s">
        <v>86</v>
      </c>
      <c r="C35" s="27" t="s">
        <v>16</v>
      </c>
      <c r="D35" s="122"/>
      <c r="E35" s="122"/>
      <c r="F35" s="122"/>
      <c r="G35" s="145">
        <f>'Total cases'!G51/'Population size'!F11</f>
        <v>1.3829859750640878E-3</v>
      </c>
      <c r="H35" s="145">
        <f>'Total cases'!H51/'Population size'!G11</f>
        <v>1.4375000132079993E-3</v>
      </c>
      <c r="I35" s="145">
        <f>'Total cases'!I51/'Population size'!H11</f>
        <v>1.4530723652197972E-3</v>
      </c>
      <c r="J35" s="145">
        <f>'Total cases'!J51/'Population size'!I11</f>
        <v>1.4498713290621945E-3</v>
      </c>
      <c r="K35" s="145">
        <f>'Total cases'!K51/'Population size'!J11</f>
        <v>1.265101396838325E-3</v>
      </c>
      <c r="L35" s="145">
        <f>'Total cases'!L51/'Population size'!K11</f>
        <v>1.3451425457596811E-3</v>
      </c>
      <c r="M35" s="145">
        <f>'Total cases'!M51/'Population size'!L11</f>
        <v>1.3765356698801899E-3</v>
      </c>
      <c r="N35" s="145">
        <f>'Total cases'!N51/'Population size'!M11</f>
        <v>1.3602450031543062E-3</v>
      </c>
      <c r="O35" s="145">
        <f>'Total cases'!O51/'Population size'!N11</f>
        <v>1.3194452786842487E-3</v>
      </c>
      <c r="P35" s="145">
        <f>'Total cases'!P51/'Population size'!O11</f>
        <v>1.2414070227531066E-3</v>
      </c>
      <c r="Q35" s="145">
        <f>'Total cases'!Q51/'Population size'!P11</f>
        <v>1.128680252675175E-3</v>
      </c>
      <c r="R35" s="145">
        <f>'Total cases'!R51/'Population size'!Q11</f>
        <v>9.7815905829049779E-4</v>
      </c>
      <c r="S35" s="145">
        <f>'Total cases'!S51/'Population size'!R11</f>
        <v>6.9432148382400161E-4</v>
      </c>
      <c r="T35" s="124"/>
      <c r="U35" s="39" t="s">
        <v>2</v>
      </c>
      <c r="V35" s="146"/>
    </row>
    <row r="36" spans="1:22" s="5" customFormat="1" x14ac:dyDescent="0.3">
      <c r="A36" s="79" t="s">
        <v>10</v>
      </c>
      <c r="B36" s="79" t="s">
        <v>86</v>
      </c>
      <c r="C36" s="27" t="s">
        <v>17</v>
      </c>
      <c r="D36" s="122"/>
      <c r="E36" s="122"/>
      <c r="F36" s="122"/>
      <c r="G36" s="122"/>
      <c r="H36" s="122"/>
      <c r="I36" s="122"/>
      <c r="J36" s="122"/>
      <c r="K36" s="122"/>
      <c r="L36" s="122"/>
      <c r="M36" s="122"/>
      <c r="N36" s="122"/>
      <c r="O36" s="122"/>
      <c r="P36" s="122"/>
      <c r="Q36" s="122"/>
      <c r="R36" s="122"/>
      <c r="S36" s="122"/>
      <c r="T36" s="125"/>
      <c r="U36" s="39" t="s">
        <v>2</v>
      </c>
      <c r="V36" s="146"/>
    </row>
    <row r="37" spans="1:22" s="5" customFormat="1" x14ac:dyDescent="0.3">
      <c r="A37" s="34"/>
      <c r="B37" s="33"/>
      <c r="C37" s="33"/>
      <c r="U37" s="33"/>
    </row>
    <row r="38" spans="1:22" x14ac:dyDescent="0.3">
      <c r="A38" s="34" t="s">
        <v>10</v>
      </c>
      <c r="B38" s="34" t="s">
        <v>11</v>
      </c>
      <c r="C38" s="27" t="s">
        <v>15</v>
      </c>
      <c r="D38" s="9"/>
      <c r="E38" s="9"/>
      <c r="F38" s="9"/>
      <c r="G38" s="9"/>
      <c r="H38" s="9"/>
      <c r="I38" s="9"/>
      <c r="J38" s="9"/>
      <c r="K38" s="9"/>
      <c r="L38" s="9"/>
      <c r="M38" s="9"/>
      <c r="N38" s="9"/>
      <c r="O38" s="9"/>
      <c r="P38" s="9"/>
      <c r="Q38" s="9"/>
      <c r="R38" s="9"/>
      <c r="S38" s="9"/>
      <c r="T38" s="22"/>
      <c r="U38" s="39" t="s">
        <v>2</v>
      </c>
      <c r="V38" s="13"/>
    </row>
    <row r="39" spans="1:22" x14ac:dyDescent="0.3">
      <c r="A39" s="34" t="s">
        <v>10</v>
      </c>
      <c r="B39" s="34" t="s">
        <v>11</v>
      </c>
      <c r="C39" s="179" t="s">
        <v>16</v>
      </c>
      <c r="D39" s="9"/>
      <c r="E39" s="9"/>
      <c r="F39" s="9"/>
      <c r="G39" s="9"/>
      <c r="H39" s="9"/>
      <c r="I39" s="9"/>
      <c r="J39" s="9"/>
      <c r="K39" s="9"/>
      <c r="L39" s="9"/>
      <c r="M39" s="9"/>
      <c r="N39" s="9"/>
      <c r="O39" s="9"/>
      <c r="P39" s="9"/>
      <c r="Q39" s="9"/>
      <c r="R39" s="9"/>
      <c r="S39" s="9"/>
      <c r="T39" s="26"/>
      <c r="U39" s="39" t="s">
        <v>2</v>
      </c>
      <c r="V39" s="13"/>
    </row>
    <row r="40" spans="1:22" x14ac:dyDescent="0.3">
      <c r="A40" s="34" t="s">
        <v>10</v>
      </c>
      <c r="B40" s="34" t="s">
        <v>11</v>
      </c>
      <c r="C40" s="27" t="s">
        <v>17</v>
      </c>
      <c r="D40" s="9"/>
      <c r="E40" s="9"/>
      <c r="F40" s="9"/>
      <c r="G40" s="9"/>
      <c r="H40" s="9"/>
      <c r="I40" s="9"/>
      <c r="J40" s="9"/>
      <c r="K40" s="9"/>
      <c r="L40" s="9"/>
      <c r="M40" s="9"/>
      <c r="N40" s="9"/>
      <c r="O40" s="9"/>
      <c r="P40" s="9"/>
      <c r="Q40" s="9"/>
      <c r="R40" s="9"/>
      <c r="S40" s="9"/>
      <c r="T40" s="20"/>
      <c r="U40" s="39" t="s">
        <v>2</v>
      </c>
      <c r="V40" s="13"/>
    </row>
    <row r="41" spans="1:22" x14ac:dyDescent="0.3">
      <c r="A41" s="34"/>
      <c r="B41" s="33"/>
      <c r="C41" s="33"/>
      <c r="D41" s="5"/>
      <c r="E41" s="5"/>
      <c r="F41" s="5"/>
      <c r="G41" s="5"/>
      <c r="H41" s="5"/>
      <c r="I41" s="5"/>
      <c r="J41" s="5"/>
      <c r="K41" s="5"/>
      <c r="L41" s="5"/>
      <c r="M41" s="5"/>
      <c r="N41" s="5"/>
      <c r="O41" s="5"/>
      <c r="P41" s="5"/>
      <c r="Q41" s="5"/>
      <c r="R41" s="5"/>
      <c r="S41" s="5"/>
      <c r="T41" s="5"/>
      <c r="U41" s="33"/>
      <c r="V41" s="5"/>
    </row>
    <row r="42" spans="1:22" x14ac:dyDescent="0.3">
      <c r="A42" s="34" t="s">
        <v>10</v>
      </c>
      <c r="B42" s="34" t="s">
        <v>12</v>
      </c>
      <c r="C42" s="27" t="s">
        <v>15</v>
      </c>
      <c r="D42" s="9"/>
      <c r="E42" s="9"/>
      <c r="F42" s="9"/>
      <c r="G42" s="9"/>
      <c r="H42" s="9"/>
      <c r="I42" s="9"/>
      <c r="J42" s="9"/>
      <c r="K42" s="9"/>
      <c r="L42" s="9"/>
      <c r="M42" s="9"/>
      <c r="N42" s="9"/>
      <c r="O42" s="9"/>
      <c r="P42" s="9"/>
      <c r="Q42" s="9"/>
      <c r="R42" s="9"/>
      <c r="S42" s="9"/>
      <c r="T42" s="22"/>
      <c r="U42" s="39" t="s">
        <v>2</v>
      </c>
      <c r="V42" s="13"/>
    </row>
    <row r="43" spans="1:22" x14ac:dyDescent="0.3">
      <c r="A43" s="34" t="s">
        <v>10</v>
      </c>
      <c r="B43" s="34" t="s">
        <v>12</v>
      </c>
      <c r="C43" s="179" t="s">
        <v>16</v>
      </c>
      <c r="D43" s="9"/>
      <c r="E43" s="9"/>
      <c r="F43" s="9"/>
      <c r="G43" s="9"/>
      <c r="H43" s="9"/>
      <c r="I43" s="9"/>
      <c r="J43" s="9"/>
      <c r="K43" s="9"/>
      <c r="L43" s="9"/>
      <c r="M43" s="9"/>
      <c r="N43" s="9"/>
      <c r="O43" s="9"/>
      <c r="P43" s="9"/>
      <c r="Q43" s="9"/>
      <c r="R43" s="9"/>
      <c r="S43" s="9"/>
      <c r="T43" s="26"/>
      <c r="U43" s="39" t="s">
        <v>2</v>
      </c>
      <c r="V43" s="13"/>
    </row>
    <row r="44" spans="1:22" x14ac:dyDescent="0.3">
      <c r="A44" s="34" t="s">
        <v>10</v>
      </c>
      <c r="B44" s="34" t="s">
        <v>12</v>
      </c>
      <c r="C44" s="27" t="s">
        <v>17</v>
      </c>
      <c r="D44" s="9"/>
      <c r="E44" s="9"/>
      <c r="F44" s="9"/>
      <c r="G44" s="9"/>
      <c r="H44" s="9"/>
      <c r="I44" s="9"/>
      <c r="J44" s="9"/>
      <c r="K44" s="9"/>
      <c r="L44" s="9"/>
      <c r="M44" s="9"/>
      <c r="N44" s="9"/>
      <c r="O44" s="9"/>
      <c r="P44" s="9"/>
      <c r="Q44" s="9"/>
      <c r="R44" s="9"/>
      <c r="S44" s="9"/>
      <c r="T44" s="20"/>
      <c r="U44" s="39" t="s">
        <v>2</v>
      </c>
      <c r="V44" s="13"/>
    </row>
    <row r="45" spans="1:22" x14ac:dyDescent="0.3">
      <c r="A45" s="34"/>
      <c r="B45" s="33"/>
      <c r="C45" s="33"/>
      <c r="D45" s="5"/>
      <c r="E45" s="5"/>
      <c r="F45" s="5"/>
      <c r="G45" s="5"/>
      <c r="H45" s="5"/>
      <c r="I45" s="5"/>
      <c r="J45" s="5"/>
      <c r="K45" s="5"/>
      <c r="L45" s="5"/>
      <c r="M45" s="5"/>
      <c r="N45" s="5"/>
      <c r="O45" s="5"/>
      <c r="P45" s="5"/>
      <c r="Q45" s="5"/>
      <c r="R45" s="5"/>
      <c r="S45" s="5"/>
      <c r="T45" s="5"/>
      <c r="U45" s="33"/>
      <c r="V45" s="5"/>
    </row>
    <row r="46" spans="1:22" x14ac:dyDescent="0.3">
      <c r="A46" s="34" t="s">
        <v>10</v>
      </c>
      <c r="B46" s="34" t="s">
        <v>13</v>
      </c>
      <c r="C46" s="27" t="s">
        <v>15</v>
      </c>
      <c r="D46" s="9"/>
      <c r="E46" s="9"/>
      <c r="F46" s="9"/>
      <c r="G46" s="9"/>
      <c r="H46" s="9"/>
      <c r="I46" s="9"/>
      <c r="J46" s="9"/>
      <c r="K46" s="9"/>
      <c r="L46" s="9"/>
      <c r="M46" s="9"/>
      <c r="N46" s="9"/>
      <c r="O46" s="9"/>
      <c r="P46" s="9"/>
      <c r="Q46" s="9"/>
      <c r="R46" s="9"/>
      <c r="S46" s="9"/>
      <c r="T46" s="22"/>
      <c r="U46" s="39" t="s">
        <v>2</v>
      </c>
      <c r="V46" s="13"/>
    </row>
    <row r="47" spans="1:22" x14ac:dyDescent="0.3">
      <c r="A47" s="34" t="s">
        <v>10</v>
      </c>
      <c r="B47" s="34" t="s">
        <v>13</v>
      </c>
      <c r="C47" s="179" t="s">
        <v>16</v>
      </c>
      <c r="D47" s="9"/>
      <c r="E47" s="9"/>
      <c r="F47" s="9"/>
      <c r="G47" s="9"/>
      <c r="H47" s="9"/>
      <c r="I47" s="9"/>
      <c r="J47" s="9"/>
      <c r="K47" s="9"/>
      <c r="L47" s="9"/>
      <c r="M47" s="9"/>
      <c r="N47" s="9"/>
      <c r="O47" s="9"/>
      <c r="P47" s="9"/>
      <c r="Q47" s="9"/>
      <c r="R47" s="9"/>
      <c r="S47" s="9"/>
      <c r="T47" s="26"/>
      <c r="U47" s="39" t="s">
        <v>2</v>
      </c>
      <c r="V47" s="13"/>
    </row>
    <row r="48" spans="1:22" x14ac:dyDescent="0.3">
      <c r="A48" s="34" t="s">
        <v>10</v>
      </c>
      <c r="B48" s="34" t="s">
        <v>13</v>
      </c>
      <c r="C48" s="27" t="s">
        <v>17</v>
      </c>
      <c r="D48" s="9"/>
      <c r="E48" s="9"/>
      <c r="F48" s="9"/>
      <c r="G48" s="9"/>
      <c r="H48" s="9"/>
      <c r="I48" s="9"/>
      <c r="J48" s="9"/>
      <c r="K48" s="9"/>
      <c r="L48" s="9"/>
      <c r="M48" s="9"/>
      <c r="N48" s="9"/>
      <c r="O48" s="9"/>
      <c r="P48" s="9"/>
      <c r="Q48" s="9"/>
      <c r="R48" s="9"/>
      <c r="S48" s="9"/>
      <c r="T48" s="20"/>
      <c r="U48" s="39" t="s">
        <v>2</v>
      </c>
      <c r="V48" s="13"/>
    </row>
    <row r="50" spans="1:22" s="5" customFormat="1" x14ac:dyDescent="0.3">
      <c r="A50" s="79" t="s">
        <v>72</v>
      </c>
      <c r="B50" s="79" t="s">
        <v>86</v>
      </c>
      <c r="C50" s="27" t="s">
        <v>15</v>
      </c>
      <c r="D50" s="122"/>
      <c r="E50" s="122"/>
      <c r="F50" s="122"/>
      <c r="G50" s="122"/>
      <c r="H50" s="122"/>
      <c r="I50" s="122"/>
      <c r="J50" s="122"/>
      <c r="K50" s="122"/>
      <c r="L50" s="122"/>
      <c r="M50" s="122"/>
      <c r="N50" s="122"/>
      <c r="O50" s="122"/>
      <c r="P50" s="122"/>
      <c r="Q50" s="122"/>
      <c r="R50" s="122"/>
      <c r="S50" s="122"/>
      <c r="T50" s="144"/>
      <c r="U50" s="39" t="s">
        <v>2</v>
      </c>
      <c r="V50" s="146"/>
    </row>
    <row r="51" spans="1:22" s="5" customFormat="1" x14ac:dyDescent="0.3">
      <c r="A51" s="79" t="s">
        <v>72</v>
      </c>
      <c r="B51" s="79" t="s">
        <v>86</v>
      </c>
      <c r="C51" s="27" t="s">
        <v>16</v>
      </c>
      <c r="D51" s="122"/>
      <c r="E51" s="122"/>
      <c r="F51" s="122"/>
      <c r="G51" s="147"/>
      <c r="H51" s="147"/>
      <c r="I51" s="147"/>
      <c r="J51" s="147"/>
      <c r="K51" s="147"/>
      <c r="L51" s="147"/>
      <c r="M51" s="147">
        <f>'Total cases'!M67/'Population size'!$U$15</f>
        <v>3.0827586206896553E-2</v>
      </c>
      <c r="N51" s="147">
        <f>'Total cases'!N67/'Population size'!$U$15</f>
        <v>2.8068965517241379E-2</v>
      </c>
      <c r="O51" s="147">
        <f>'Total cases'!O67/'Population size'!$U$15</f>
        <v>2.8413793103448277E-2</v>
      </c>
      <c r="P51" s="147">
        <f>'Total cases'!P67/'Population size'!$U$15</f>
        <v>2.6827586206896552E-2</v>
      </c>
      <c r="Q51" s="147">
        <f>'Total cases'!Q67/'Population size'!$U$15</f>
        <v>2.0241379310344827E-2</v>
      </c>
      <c r="R51" s="147">
        <f>'Total cases'!R67/'Population size'!$U$15</f>
        <v>1.793103448275862E-2</v>
      </c>
      <c r="S51" s="147">
        <f>'Total cases'!S67/'Population size'!$U$15</f>
        <v>1.5862068965517243E-2</v>
      </c>
      <c r="T51" s="124"/>
      <c r="U51" s="39" t="s">
        <v>2</v>
      </c>
      <c r="V51" s="146"/>
    </row>
    <row r="52" spans="1:22" s="5" customFormat="1" x14ac:dyDescent="0.3">
      <c r="A52" s="79" t="s">
        <v>72</v>
      </c>
      <c r="B52" s="79" t="s">
        <v>86</v>
      </c>
      <c r="C52" s="27" t="s">
        <v>17</v>
      </c>
      <c r="D52" s="122"/>
      <c r="E52" s="122"/>
      <c r="F52" s="122"/>
      <c r="G52" s="122"/>
      <c r="H52" s="122"/>
      <c r="I52" s="122"/>
      <c r="J52" s="122"/>
      <c r="K52" s="122"/>
      <c r="L52" s="122"/>
      <c r="M52" s="122"/>
      <c r="N52" s="122"/>
      <c r="O52" s="122"/>
      <c r="P52" s="122"/>
      <c r="Q52" s="122"/>
      <c r="R52" s="122"/>
      <c r="S52" s="122"/>
      <c r="T52" s="125"/>
      <c r="U52" s="39" t="s">
        <v>2</v>
      </c>
      <c r="V52" s="146"/>
    </row>
    <row r="53" spans="1:22" s="5" customFormat="1" x14ac:dyDescent="0.3">
      <c r="B53" s="34"/>
      <c r="C53" s="27"/>
      <c r="D53" s="53"/>
      <c r="E53" s="53"/>
      <c r="F53" s="53"/>
      <c r="G53" s="53"/>
      <c r="H53" s="53"/>
      <c r="I53" s="53"/>
      <c r="J53" s="53"/>
      <c r="K53" s="53"/>
      <c r="L53" s="53"/>
      <c r="M53" s="53"/>
      <c r="N53" s="53"/>
      <c r="O53" s="53"/>
      <c r="P53" s="53"/>
      <c r="Q53" s="53"/>
      <c r="R53" s="53"/>
      <c r="S53" s="53"/>
      <c r="T53" s="53"/>
      <c r="U53" s="41"/>
      <c r="V53" s="55"/>
    </row>
    <row r="54" spans="1:22" x14ac:dyDescent="0.3">
      <c r="A54" s="34" t="s">
        <v>72</v>
      </c>
      <c r="B54" s="34" t="s">
        <v>11</v>
      </c>
      <c r="C54" s="27" t="s">
        <v>15</v>
      </c>
      <c r="D54" s="9"/>
      <c r="E54" s="9"/>
      <c r="F54" s="9"/>
      <c r="G54" s="9"/>
      <c r="H54" s="9"/>
      <c r="I54" s="9"/>
      <c r="J54" s="9"/>
      <c r="K54" s="9"/>
      <c r="L54" s="9"/>
      <c r="M54" s="9"/>
      <c r="N54" s="9"/>
      <c r="O54" s="9"/>
      <c r="P54" s="9"/>
      <c r="Q54" s="9"/>
      <c r="R54" s="9"/>
      <c r="S54" s="9"/>
      <c r="T54" s="22"/>
      <c r="U54" s="39" t="s">
        <v>2</v>
      </c>
      <c r="V54" s="13"/>
    </row>
    <row r="55" spans="1:22" x14ac:dyDescent="0.3">
      <c r="A55" s="34" t="s">
        <v>72</v>
      </c>
      <c r="B55" s="34" t="s">
        <v>11</v>
      </c>
      <c r="C55" s="179" t="s">
        <v>16</v>
      </c>
      <c r="D55" s="9"/>
      <c r="E55" s="9"/>
      <c r="F55" s="9"/>
      <c r="G55" s="9"/>
      <c r="H55" s="9"/>
      <c r="I55" s="9"/>
      <c r="J55" s="9"/>
      <c r="K55" s="9"/>
      <c r="L55" s="9"/>
      <c r="M55" s="9"/>
      <c r="N55" s="9"/>
      <c r="O55" s="9"/>
      <c r="P55" s="9"/>
      <c r="Q55" s="9"/>
      <c r="R55" s="9"/>
      <c r="S55" s="9"/>
      <c r="T55" s="26"/>
      <c r="U55" s="39" t="s">
        <v>2</v>
      </c>
      <c r="V55" s="13"/>
    </row>
    <row r="56" spans="1:22" x14ac:dyDescent="0.3">
      <c r="A56" s="34" t="s">
        <v>72</v>
      </c>
      <c r="B56" s="34" t="s">
        <v>11</v>
      </c>
      <c r="C56" s="27" t="s">
        <v>17</v>
      </c>
      <c r="D56" s="9"/>
      <c r="E56" s="9"/>
      <c r="F56" s="9"/>
      <c r="G56" s="9"/>
      <c r="H56" s="9"/>
      <c r="I56" s="9"/>
      <c r="J56" s="9"/>
      <c r="K56" s="9"/>
      <c r="L56" s="9"/>
      <c r="M56" s="9"/>
      <c r="N56" s="9"/>
      <c r="O56" s="9"/>
      <c r="P56" s="9"/>
      <c r="Q56" s="9"/>
      <c r="R56" s="9"/>
      <c r="S56" s="9"/>
      <c r="T56" s="20"/>
      <c r="U56" s="39" t="s">
        <v>2</v>
      </c>
      <c r="V56" s="13"/>
    </row>
    <row r="57" spans="1:22" s="5" customFormat="1" x14ac:dyDescent="0.3">
      <c r="B57" s="34"/>
      <c r="C57" s="27"/>
      <c r="D57" s="53"/>
      <c r="E57" s="53"/>
      <c r="F57" s="53"/>
      <c r="G57" s="53"/>
      <c r="H57" s="53"/>
      <c r="I57" s="53"/>
      <c r="J57" s="53"/>
      <c r="K57" s="53"/>
      <c r="L57" s="53"/>
      <c r="M57" s="53"/>
      <c r="N57" s="53"/>
      <c r="O57" s="53"/>
      <c r="P57" s="53"/>
      <c r="Q57" s="53"/>
      <c r="R57" s="53"/>
      <c r="S57" s="53"/>
      <c r="T57" s="53"/>
      <c r="U57" s="41"/>
      <c r="V57" s="55"/>
    </row>
    <row r="58" spans="1:22" s="5" customFormat="1" x14ac:dyDescent="0.3">
      <c r="A58" s="34" t="s">
        <v>72</v>
      </c>
      <c r="B58" s="34" t="s">
        <v>12</v>
      </c>
      <c r="C58" s="27" t="s">
        <v>15</v>
      </c>
      <c r="D58" s="9"/>
      <c r="E58" s="9"/>
      <c r="F58" s="9"/>
      <c r="G58" s="9"/>
      <c r="H58" s="9"/>
      <c r="I58" s="9"/>
      <c r="J58" s="9"/>
      <c r="K58" s="9"/>
      <c r="L58" s="9"/>
      <c r="M58" s="9"/>
      <c r="N58" s="9"/>
      <c r="O58" s="9"/>
      <c r="P58" s="9"/>
      <c r="Q58" s="9"/>
      <c r="R58" s="9"/>
      <c r="S58" s="9"/>
      <c r="T58" s="22"/>
      <c r="U58" s="39" t="s">
        <v>2</v>
      </c>
      <c r="V58" s="26"/>
    </row>
    <row r="59" spans="1:22" s="5" customFormat="1" x14ac:dyDescent="0.3">
      <c r="A59" s="34" t="s">
        <v>72</v>
      </c>
      <c r="B59" s="34" t="s">
        <v>12</v>
      </c>
      <c r="C59" s="179" t="s">
        <v>16</v>
      </c>
      <c r="D59" s="9"/>
      <c r="E59" s="9"/>
      <c r="F59" s="9"/>
      <c r="G59" s="9"/>
      <c r="H59" s="9"/>
      <c r="I59" s="9"/>
      <c r="J59" s="9"/>
      <c r="K59" s="9"/>
      <c r="L59" s="9"/>
      <c r="M59" s="9"/>
      <c r="N59" s="9"/>
      <c r="O59" s="9"/>
      <c r="P59" s="9"/>
      <c r="Q59" s="9"/>
      <c r="R59" s="9"/>
      <c r="S59" s="9"/>
      <c r="T59" s="26"/>
      <c r="U59" s="39" t="s">
        <v>2</v>
      </c>
      <c r="V59" s="26"/>
    </row>
    <row r="60" spans="1:22" s="5" customFormat="1" x14ac:dyDescent="0.3">
      <c r="A60" s="34" t="s">
        <v>72</v>
      </c>
      <c r="B60" s="34" t="s">
        <v>12</v>
      </c>
      <c r="C60" s="27" t="s">
        <v>17</v>
      </c>
      <c r="D60" s="9"/>
      <c r="E60" s="9"/>
      <c r="F60" s="9"/>
      <c r="G60" s="9"/>
      <c r="H60" s="9"/>
      <c r="I60" s="9"/>
      <c r="J60" s="9"/>
      <c r="K60" s="9"/>
      <c r="L60" s="9"/>
      <c r="M60" s="9"/>
      <c r="N60" s="9"/>
      <c r="O60" s="9"/>
      <c r="P60" s="9"/>
      <c r="Q60" s="9"/>
      <c r="R60" s="9"/>
      <c r="S60" s="9"/>
      <c r="T60" s="9"/>
      <c r="U60" s="39" t="s">
        <v>2</v>
      </c>
      <c r="V60" s="26"/>
    </row>
    <row r="61" spans="1:22" s="5" customFormat="1" x14ac:dyDescent="0.3">
      <c r="B61" s="34"/>
      <c r="C61" s="27"/>
      <c r="D61" s="53"/>
      <c r="E61" s="53"/>
      <c r="F61" s="53"/>
      <c r="G61" s="53"/>
      <c r="H61" s="53"/>
      <c r="I61" s="53"/>
      <c r="J61" s="53"/>
      <c r="K61" s="53"/>
      <c r="L61" s="53"/>
      <c r="M61" s="53"/>
      <c r="N61" s="53"/>
      <c r="O61" s="53"/>
      <c r="P61" s="53"/>
      <c r="Q61" s="53"/>
      <c r="R61" s="53"/>
      <c r="S61" s="53"/>
      <c r="T61" s="53"/>
      <c r="U61" s="41"/>
      <c r="V61" s="55"/>
    </row>
    <row r="62" spans="1:22" s="5" customFormat="1" x14ac:dyDescent="0.3">
      <c r="A62" s="34" t="s">
        <v>72</v>
      </c>
      <c r="B62" s="34" t="s">
        <v>13</v>
      </c>
      <c r="C62" s="27" t="s">
        <v>15</v>
      </c>
      <c r="D62" s="9"/>
      <c r="E62" s="9"/>
      <c r="F62" s="9"/>
      <c r="G62" s="9"/>
      <c r="H62" s="9"/>
      <c r="I62" s="9"/>
      <c r="J62" s="9"/>
      <c r="K62" s="9"/>
      <c r="L62" s="9"/>
      <c r="M62" s="9"/>
      <c r="N62" s="9"/>
      <c r="O62" s="9"/>
      <c r="P62" s="9"/>
      <c r="Q62" s="9"/>
      <c r="R62" s="9"/>
      <c r="S62" s="9"/>
      <c r="T62" s="9"/>
      <c r="U62" s="39" t="s">
        <v>2</v>
      </c>
      <c r="V62" s="9"/>
    </row>
    <row r="63" spans="1:22" s="5" customFormat="1" x14ac:dyDescent="0.3">
      <c r="A63" s="34" t="s">
        <v>72</v>
      </c>
      <c r="B63" s="34" t="s">
        <v>13</v>
      </c>
      <c r="C63" s="179" t="s">
        <v>16</v>
      </c>
      <c r="D63" s="9"/>
      <c r="E63" s="9"/>
      <c r="F63" s="9"/>
      <c r="G63" s="9"/>
      <c r="H63" s="9"/>
      <c r="I63" s="9"/>
      <c r="J63" s="9"/>
      <c r="K63" s="9"/>
      <c r="L63" s="9"/>
      <c r="M63" s="9"/>
      <c r="N63" s="9"/>
      <c r="O63" s="9"/>
      <c r="P63" s="9"/>
      <c r="Q63" s="9"/>
      <c r="R63" s="9"/>
      <c r="S63" s="9"/>
      <c r="T63" s="9"/>
      <c r="U63" s="39" t="s">
        <v>2</v>
      </c>
      <c r="V63" s="9"/>
    </row>
    <row r="64" spans="1:22" s="5" customFormat="1" x14ac:dyDescent="0.3">
      <c r="A64" s="34" t="s">
        <v>72</v>
      </c>
      <c r="B64" s="34" t="s">
        <v>13</v>
      </c>
      <c r="C64" s="27" t="s">
        <v>17</v>
      </c>
      <c r="D64" s="9"/>
      <c r="E64" s="9"/>
      <c r="F64" s="9"/>
      <c r="G64" s="9"/>
      <c r="H64" s="9"/>
      <c r="I64" s="9"/>
      <c r="J64" s="9"/>
      <c r="K64" s="9"/>
      <c r="L64" s="9"/>
      <c r="M64" s="9"/>
      <c r="N64" s="9"/>
      <c r="O64" s="9"/>
      <c r="P64" s="9"/>
      <c r="Q64" s="9"/>
      <c r="R64" s="9"/>
      <c r="S64" s="9"/>
      <c r="T64" s="9"/>
      <c r="U64" s="39" t="s">
        <v>2</v>
      </c>
      <c r="V64" s="9"/>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dimension ref="A1:V65"/>
  <sheetViews>
    <sheetView topLeftCell="B1" workbookViewId="0">
      <pane ySplit="1" topLeftCell="A39" activePane="bottomLeft" state="frozen"/>
      <selection pane="bottomLeft" activeCell="H64" sqref="H64"/>
    </sheetView>
  </sheetViews>
  <sheetFormatPr defaultRowHeight="14.4" x14ac:dyDescent="0.3"/>
  <cols>
    <col min="1" max="1" width="31.44140625" customWidth="1"/>
    <col min="2" max="2" width="20" customWidth="1"/>
  </cols>
  <sheetData>
    <row r="1" spans="1:22" x14ac:dyDescent="0.3">
      <c r="A1" s="72" t="s">
        <v>77</v>
      </c>
      <c r="B1" s="33"/>
      <c r="C1" s="33"/>
      <c r="D1" s="180">
        <v>2000</v>
      </c>
      <c r="E1" s="180">
        <v>2001</v>
      </c>
      <c r="F1" s="180">
        <v>2002</v>
      </c>
      <c r="G1" s="180">
        <v>2003</v>
      </c>
      <c r="H1" s="180">
        <v>2004</v>
      </c>
      <c r="I1" s="180">
        <v>2005</v>
      </c>
      <c r="J1" s="180">
        <v>2006</v>
      </c>
      <c r="K1" s="180">
        <v>2007</v>
      </c>
      <c r="L1" s="180">
        <v>2008</v>
      </c>
      <c r="M1" s="180">
        <v>2009</v>
      </c>
      <c r="N1" s="180">
        <v>2010</v>
      </c>
      <c r="O1" s="180">
        <v>2011</v>
      </c>
      <c r="P1" s="180">
        <v>2012</v>
      </c>
      <c r="Q1" s="180">
        <v>2013</v>
      </c>
      <c r="R1" s="180">
        <v>2014</v>
      </c>
      <c r="S1" s="180">
        <v>2015</v>
      </c>
      <c r="T1" s="180">
        <v>2016</v>
      </c>
      <c r="U1" s="40"/>
      <c r="V1" s="39" t="s">
        <v>1</v>
      </c>
    </row>
    <row r="2" spans="1:22" s="5" customFormat="1" x14ac:dyDescent="0.3">
      <c r="A2" s="79" t="s">
        <v>8</v>
      </c>
      <c r="B2" s="79" t="s">
        <v>86</v>
      </c>
      <c r="C2" s="27" t="s">
        <v>15</v>
      </c>
      <c r="D2" s="122"/>
      <c r="E2" s="122"/>
      <c r="F2" s="122"/>
      <c r="G2" s="122"/>
      <c r="H2" s="122"/>
      <c r="I2" s="122"/>
      <c r="J2" s="122"/>
      <c r="K2" s="122"/>
      <c r="L2" s="122"/>
      <c r="M2" s="122"/>
      <c r="N2" s="122"/>
      <c r="O2" s="122"/>
      <c r="P2" s="122"/>
      <c r="Q2" s="122"/>
      <c r="R2" s="122"/>
      <c r="S2" s="122"/>
      <c r="T2" s="144"/>
      <c r="U2" s="39" t="s">
        <v>2</v>
      </c>
      <c r="V2" s="146"/>
    </row>
    <row r="3" spans="1:22" s="5" customFormat="1" x14ac:dyDescent="0.3">
      <c r="A3" s="79" t="s">
        <v>8</v>
      </c>
      <c r="B3" s="79" t="s">
        <v>86</v>
      </c>
      <c r="C3" s="27" t="s">
        <v>16</v>
      </c>
      <c r="D3" s="122"/>
      <c r="E3" s="122"/>
      <c r="F3" s="122"/>
      <c r="G3" s="148">
        <f>'Incident cases'!G19/Demogr!F$27*100000</f>
        <v>15.945734300035763</v>
      </c>
      <c r="H3" s="148">
        <f>'Incident cases'!H19/Demogr!G$27*100000</f>
        <v>18.05942632471298</v>
      </c>
      <c r="I3" s="148">
        <f>'Incident cases'!I19/Demogr!H$27*100000</f>
        <v>18.243112948115837</v>
      </c>
      <c r="J3" s="148">
        <f>'Incident cases'!J19/Demogr!I$27*100000</f>
        <v>18.573940353299637</v>
      </c>
      <c r="K3" s="148">
        <f>'Incident cases'!K19/Demogr!J$27*100000</f>
        <v>17.791609692992456</v>
      </c>
      <c r="L3" s="148">
        <f>'Incident cases'!L19/Demogr!K$27*100000</f>
        <v>16.296464403345404</v>
      </c>
      <c r="M3" s="148">
        <f>'Incident cases'!M19/Demogr!L$27*100000</f>
        <v>17.545939481534646</v>
      </c>
      <c r="N3" s="148">
        <f>'Incident cases'!N19/Demogr!M$27*100000</f>
        <v>16.411991042987353</v>
      </c>
      <c r="O3" s="148">
        <f>'Incident cases'!O19/Demogr!N$27*100000</f>
        <v>15.255260769613782</v>
      </c>
      <c r="P3" s="148">
        <f>'Incident cases'!P19/Demogr!O$27*100000</f>
        <v>14.457739219679794</v>
      </c>
      <c r="Q3" s="148">
        <f>'Incident cases'!Q19/Demogr!P$27*100000</f>
        <v>13.293168864852051</v>
      </c>
      <c r="R3" s="148">
        <f>'Incident cases'!R19/Demogr!Q$27*100000</f>
        <v>11.636651670293388</v>
      </c>
      <c r="S3" s="148">
        <f>'Incident cases'!S19/Demogr!R$27*100000</f>
        <v>10.701062700362746</v>
      </c>
      <c r="T3" s="124"/>
      <c r="U3" s="39" t="s">
        <v>2</v>
      </c>
      <c r="V3" s="146"/>
    </row>
    <row r="4" spans="1:22" s="5" customFormat="1" ht="15" customHeight="1" x14ac:dyDescent="0.3">
      <c r="A4" s="79" t="s">
        <v>8</v>
      </c>
      <c r="B4" s="79" t="s">
        <v>86</v>
      </c>
      <c r="C4" s="27" t="s">
        <v>17</v>
      </c>
      <c r="D4" s="122"/>
      <c r="E4" s="122"/>
      <c r="F4" s="122"/>
      <c r="G4" s="122"/>
      <c r="H4" s="122"/>
      <c r="I4" s="122"/>
      <c r="J4" s="122"/>
      <c r="K4" s="122"/>
      <c r="L4" s="122"/>
      <c r="M4" s="122"/>
      <c r="N4" s="122"/>
      <c r="O4" s="122"/>
      <c r="P4" s="122"/>
      <c r="Q4" s="122"/>
      <c r="R4" s="122"/>
      <c r="S4" s="122"/>
      <c r="T4" s="125"/>
      <c r="U4" s="39" t="s">
        <v>2</v>
      </c>
      <c r="V4" s="146"/>
    </row>
    <row r="5" spans="1:22" s="5" customFormat="1" x14ac:dyDescent="0.3">
      <c r="A5" s="34"/>
      <c r="B5" s="33"/>
      <c r="C5" s="33"/>
      <c r="R5" s="5" t="s">
        <v>152</v>
      </c>
      <c r="U5" s="33"/>
    </row>
    <row r="6" spans="1:22" x14ac:dyDescent="0.3">
      <c r="A6" s="34" t="s">
        <v>8</v>
      </c>
      <c r="B6" s="34" t="s">
        <v>11</v>
      </c>
      <c r="C6" s="27" t="s">
        <v>15</v>
      </c>
      <c r="D6" s="9"/>
      <c r="E6" s="9"/>
      <c r="F6" s="9"/>
      <c r="G6" s="9"/>
      <c r="H6" s="9"/>
      <c r="I6" s="9"/>
      <c r="J6" s="9"/>
      <c r="K6" s="9"/>
      <c r="L6" s="9"/>
      <c r="M6" s="9"/>
      <c r="N6" s="9"/>
      <c r="O6" s="9"/>
      <c r="P6" s="9"/>
      <c r="Q6" s="9"/>
      <c r="R6" s="9"/>
      <c r="S6" s="9"/>
      <c r="T6" s="22"/>
      <c r="U6" s="39" t="s">
        <v>2</v>
      </c>
      <c r="V6" s="13"/>
    </row>
    <row r="7" spans="1:22" x14ac:dyDescent="0.3">
      <c r="A7" s="34" t="s">
        <v>8</v>
      </c>
      <c r="B7" s="34" t="s">
        <v>11</v>
      </c>
      <c r="C7" s="179" t="s">
        <v>16</v>
      </c>
      <c r="D7" s="9"/>
      <c r="E7" s="9"/>
      <c r="F7" s="9"/>
      <c r="G7" s="191"/>
      <c r="H7" s="191"/>
      <c r="I7" s="191"/>
      <c r="J7" s="191"/>
      <c r="K7" s="191"/>
      <c r="L7" s="191"/>
      <c r="M7" s="191">
        <f>'Incident cases'!M23/Demogr!L$27*100000</f>
        <v>0</v>
      </c>
      <c r="N7" s="191">
        <f>'Incident cases'!N23/Demogr!M$27*100000</f>
        <v>16.411991042987353</v>
      </c>
      <c r="O7" s="191">
        <f>'Incident cases'!O23/Demogr!N$27*100000</f>
        <v>9.153156461768269</v>
      </c>
      <c r="P7" s="191">
        <f>'Incident cases'!P23/Demogr!O$27*100000</f>
        <v>14.457739219679794</v>
      </c>
      <c r="Q7" s="191">
        <f>'Incident cases'!Q23/Demogr!P$27*100000</f>
        <v>13.293168864852051</v>
      </c>
      <c r="R7" s="191">
        <f>'Incident cases'!R23/Demogr!Q$27*100000</f>
        <v>7.7577677801955911</v>
      </c>
      <c r="S7" s="191">
        <f>'Incident cases'!S23/Demogr!R$27*100000</f>
        <v>3.567020900120915</v>
      </c>
      <c r="T7" s="26"/>
      <c r="U7" s="39" t="s">
        <v>2</v>
      </c>
      <c r="V7" s="13"/>
    </row>
    <row r="8" spans="1:22" x14ac:dyDescent="0.3">
      <c r="A8" s="34" t="s">
        <v>8</v>
      </c>
      <c r="B8" s="34" t="s">
        <v>11</v>
      </c>
      <c r="C8" s="27" t="s">
        <v>17</v>
      </c>
      <c r="D8" s="9"/>
      <c r="E8" s="9"/>
      <c r="F8" s="9"/>
      <c r="G8" s="9"/>
      <c r="H8" s="9"/>
      <c r="I8" s="9"/>
      <c r="J8" s="9"/>
      <c r="K8" s="9"/>
      <c r="L8" s="9"/>
      <c r="M8" s="191"/>
      <c r="N8" s="191"/>
      <c r="O8" s="191"/>
      <c r="P8" s="191"/>
      <c r="Q8" s="191"/>
      <c r="R8" s="191"/>
      <c r="S8" s="191"/>
      <c r="T8" s="20"/>
      <c r="U8" s="39" t="s">
        <v>2</v>
      </c>
      <c r="V8" s="13"/>
    </row>
    <row r="9" spans="1:22" x14ac:dyDescent="0.3">
      <c r="A9" s="34"/>
      <c r="B9" s="33"/>
      <c r="C9" s="33"/>
      <c r="D9" s="5"/>
      <c r="E9" s="5"/>
      <c r="F9" s="5"/>
      <c r="G9" s="5"/>
      <c r="H9" s="5"/>
      <c r="I9" s="5"/>
      <c r="J9" s="5"/>
      <c r="K9" s="5"/>
      <c r="L9" s="5"/>
      <c r="M9" s="5"/>
      <c r="N9" s="5"/>
      <c r="O9" s="5"/>
      <c r="P9" s="5"/>
      <c r="Q9" s="5"/>
      <c r="R9" s="5"/>
      <c r="S9" s="5"/>
      <c r="T9" s="5"/>
      <c r="U9" s="33"/>
      <c r="V9" s="5"/>
    </row>
    <row r="10" spans="1:22" x14ac:dyDescent="0.3">
      <c r="A10" s="34" t="s">
        <v>8</v>
      </c>
      <c r="B10" s="34" t="s">
        <v>12</v>
      </c>
      <c r="C10" s="27" t="s">
        <v>15</v>
      </c>
      <c r="D10" s="9"/>
      <c r="E10" s="9"/>
      <c r="F10" s="9"/>
      <c r="G10" s="9"/>
      <c r="H10" s="9"/>
      <c r="I10" s="9"/>
      <c r="J10" s="9"/>
      <c r="K10" s="9"/>
      <c r="L10" s="9"/>
      <c r="M10" s="9"/>
      <c r="N10" s="9"/>
      <c r="O10" s="9"/>
      <c r="P10" s="9"/>
      <c r="Q10" s="9"/>
      <c r="R10" s="9"/>
      <c r="S10" s="9"/>
      <c r="T10" s="22"/>
      <c r="U10" s="39" t="s">
        <v>2</v>
      </c>
      <c r="V10" s="13"/>
    </row>
    <row r="11" spans="1:22" x14ac:dyDescent="0.3">
      <c r="A11" s="34" t="s">
        <v>8</v>
      </c>
      <c r="B11" s="34" t="s">
        <v>12</v>
      </c>
      <c r="C11" s="179" t="s">
        <v>16</v>
      </c>
      <c r="D11" s="9"/>
      <c r="E11" s="9"/>
      <c r="F11" s="9"/>
      <c r="G11" s="9"/>
      <c r="H11" s="9"/>
      <c r="I11" s="9"/>
      <c r="J11" s="9"/>
      <c r="K11" s="9"/>
      <c r="L11" s="9"/>
      <c r="M11" s="191">
        <f>'Incident cases'!M27/Demogr!L$27*100000</f>
        <v>0</v>
      </c>
      <c r="N11" s="191">
        <f>'Incident cases'!N27/Demogr!M$27*100000</f>
        <v>0</v>
      </c>
      <c r="O11" s="191">
        <f>'Incident cases'!O27/Demogr!N$27*100000</f>
        <v>6.1021043078455124</v>
      </c>
      <c r="P11" s="191">
        <f>'Incident cases'!P27/Demogr!O$27*100000</f>
        <v>0</v>
      </c>
      <c r="Q11" s="191">
        <f>'Incident cases'!Q27/Demogr!P$27*100000</f>
        <v>0</v>
      </c>
      <c r="R11" s="191">
        <f>'Incident cases'!R27/Demogr!Q$27*100000</f>
        <v>3.8788838900977956</v>
      </c>
      <c r="S11" s="191">
        <f>'Incident cases'!S27/Demogr!R$27*100000</f>
        <v>3.567020900120915</v>
      </c>
      <c r="T11" s="26"/>
      <c r="U11" s="39" t="s">
        <v>2</v>
      </c>
      <c r="V11" s="13"/>
    </row>
    <row r="12" spans="1:22" x14ac:dyDescent="0.3">
      <c r="A12" s="34" t="s">
        <v>8</v>
      </c>
      <c r="B12" s="34" t="s">
        <v>12</v>
      </c>
      <c r="C12" s="27" t="s">
        <v>17</v>
      </c>
      <c r="D12" s="9"/>
      <c r="E12" s="9"/>
      <c r="F12" s="9"/>
      <c r="G12" s="9"/>
      <c r="H12" s="9"/>
      <c r="I12" s="9"/>
      <c r="J12" s="9"/>
      <c r="K12" s="9"/>
      <c r="L12" s="9"/>
      <c r="M12" s="191"/>
      <c r="N12" s="191"/>
      <c r="O12" s="191"/>
      <c r="P12" s="191"/>
      <c r="Q12" s="191"/>
      <c r="R12" s="191"/>
      <c r="S12" s="191"/>
      <c r="T12" s="20"/>
      <c r="U12" s="39" t="s">
        <v>2</v>
      </c>
      <c r="V12" s="13"/>
    </row>
    <row r="13" spans="1:22" x14ac:dyDescent="0.3">
      <c r="A13" s="34"/>
      <c r="B13" s="33"/>
      <c r="C13" s="33"/>
      <c r="D13" s="5"/>
      <c r="E13" s="5"/>
      <c r="F13" s="5"/>
      <c r="G13" s="5"/>
      <c r="H13" s="5"/>
      <c r="I13" s="5"/>
      <c r="J13" s="5"/>
      <c r="K13" s="5"/>
      <c r="L13" s="5"/>
      <c r="M13" s="5"/>
      <c r="N13" s="5"/>
      <c r="O13" s="5"/>
      <c r="P13" s="5"/>
      <c r="Q13" s="5"/>
      <c r="R13" s="5"/>
      <c r="S13" s="5"/>
      <c r="T13" s="5"/>
      <c r="U13" s="33"/>
      <c r="V13" s="5"/>
    </row>
    <row r="14" spans="1:22" x14ac:dyDescent="0.3">
      <c r="A14" s="34" t="s">
        <v>8</v>
      </c>
      <c r="B14" s="34" t="s">
        <v>13</v>
      </c>
      <c r="C14" s="27" t="s">
        <v>15</v>
      </c>
      <c r="D14" s="9"/>
      <c r="E14" s="9"/>
      <c r="F14" s="9"/>
      <c r="G14" s="9"/>
      <c r="H14" s="9"/>
      <c r="I14" s="9"/>
      <c r="J14" s="9"/>
      <c r="K14" s="9"/>
      <c r="L14" s="9"/>
      <c r="M14" s="9"/>
      <c r="N14" s="9"/>
      <c r="O14" s="9"/>
      <c r="P14" s="9"/>
      <c r="Q14" s="9"/>
      <c r="R14" s="9"/>
      <c r="S14" s="9"/>
      <c r="T14" s="22"/>
      <c r="U14" s="39" t="s">
        <v>2</v>
      </c>
      <c r="V14" s="13"/>
    </row>
    <row r="15" spans="1:22" x14ac:dyDescent="0.3">
      <c r="A15" s="34" t="s">
        <v>8</v>
      </c>
      <c r="B15" s="34" t="s">
        <v>13</v>
      </c>
      <c r="C15" s="179" t="s">
        <v>16</v>
      </c>
      <c r="D15" s="9"/>
      <c r="E15" s="9"/>
      <c r="F15" s="9"/>
      <c r="G15" s="9"/>
      <c r="H15" s="9"/>
      <c r="I15" s="9"/>
      <c r="J15" s="9"/>
      <c r="K15" s="9"/>
      <c r="L15" s="9"/>
      <c r="M15" s="191">
        <f>'Incident cases'!M31/Demogr!L$27*100000</f>
        <v>0</v>
      </c>
      <c r="N15" s="191">
        <f>'Incident cases'!N31/Demogr!M$27*100000</f>
        <v>0</v>
      </c>
      <c r="O15" s="191">
        <f>'Incident cases'!O31/Demogr!N$27*100000</f>
        <v>0</v>
      </c>
      <c r="P15" s="191">
        <f>'Incident cases'!P31/Demogr!O$27*100000</f>
        <v>0</v>
      </c>
      <c r="Q15" s="191">
        <f>'Incident cases'!Q31/Demogr!P$27*100000</f>
        <v>0</v>
      </c>
      <c r="R15" s="191">
        <f>'Incident cases'!R31/Demogr!Q$27*100000</f>
        <v>0</v>
      </c>
      <c r="S15" s="191">
        <f>'Incident cases'!S31/Demogr!R$27*100000</f>
        <v>3.567020900120915</v>
      </c>
      <c r="T15" s="26"/>
      <c r="U15" s="39" t="s">
        <v>2</v>
      </c>
      <c r="V15" s="13"/>
    </row>
    <row r="16" spans="1:22" x14ac:dyDescent="0.3">
      <c r="A16" s="34" t="s">
        <v>8</v>
      </c>
      <c r="B16" s="34" t="s">
        <v>13</v>
      </c>
      <c r="C16" s="27" t="s">
        <v>17</v>
      </c>
      <c r="D16" s="9"/>
      <c r="E16" s="9"/>
      <c r="F16" s="9"/>
      <c r="G16" s="9"/>
      <c r="H16" s="9"/>
      <c r="I16" s="9"/>
      <c r="J16" s="9"/>
      <c r="K16" s="9"/>
      <c r="L16" s="9"/>
      <c r="M16" s="191"/>
      <c r="N16" s="191"/>
      <c r="O16" s="191"/>
      <c r="P16" s="191"/>
      <c r="Q16" s="191"/>
      <c r="R16" s="191"/>
      <c r="S16" s="191"/>
      <c r="T16" s="20"/>
      <c r="U16" s="39" t="s">
        <v>2</v>
      </c>
      <c r="V16" s="13"/>
    </row>
    <row r="17" spans="1:22" x14ac:dyDescent="0.3">
      <c r="A17" s="34"/>
      <c r="B17" s="33"/>
      <c r="C17" s="33"/>
      <c r="D17" s="5"/>
      <c r="E17" s="5"/>
      <c r="F17" s="5"/>
      <c r="G17" s="5"/>
      <c r="H17" s="5"/>
      <c r="I17" s="5"/>
      <c r="J17" s="5"/>
      <c r="K17" s="5"/>
      <c r="L17" s="5"/>
      <c r="M17" s="5"/>
      <c r="N17" s="5"/>
      <c r="O17" s="5"/>
      <c r="P17" s="5"/>
      <c r="Q17" s="5"/>
      <c r="R17" s="5"/>
      <c r="S17" s="5"/>
      <c r="T17" s="5"/>
      <c r="U17" s="33"/>
      <c r="V17" s="5"/>
    </row>
    <row r="18" spans="1:22" s="5" customFormat="1" x14ac:dyDescent="0.3">
      <c r="A18" s="79" t="s">
        <v>9</v>
      </c>
      <c r="B18" s="79" t="s">
        <v>86</v>
      </c>
      <c r="C18" s="27" t="s">
        <v>15</v>
      </c>
      <c r="D18" s="122"/>
      <c r="E18" s="122"/>
      <c r="F18" s="122"/>
      <c r="G18" s="122"/>
      <c r="H18" s="122"/>
      <c r="I18" s="122"/>
      <c r="J18" s="122"/>
      <c r="K18" s="122"/>
      <c r="L18" s="122"/>
      <c r="M18" s="122"/>
      <c r="N18" s="122"/>
      <c r="O18" s="122"/>
      <c r="P18" s="122"/>
      <c r="Q18" s="122"/>
      <c r="R18" s="122"/>
      <c r="S18" s="122"/>
      <c r="T18" s="144"/>
      <c r="U18" s="39" t="s">
        <v>2</v>
      </c>
      <c r="V18" s="146"/>
    </row>
    <row r="19" spans="1:22" s="5" customFormat="1" x14ac:dyDescent="0.3">
      <c r="A19" s="79" t="s">
        <v>9</v>
      </c>
      <c r="B19" s="79" t="s">
        <v>86</v>
      </c>
      <c r="C19" s="27" t="s">
        <v>16</v>
      </c>
      <c r="D19" s="122"/>
      <c r="E19" s="122"/>
      <c r="F19" s="122"/>
      <c r="G19" s="148">
        <f>'Incident cases'!G35/Demogr!F$28*100000</f>
        <v>15.945734300035763</v>
      </c>
      <c r="H19" s="148">
        <f>'Incident cases'!H35/Demogr!G$28*100000</f>
        <v>18.059426324712984</v>
      </c>
      <c r="I19" s="148">
        <f>'Incident cases'!I35/Demogr!H$28*100000</f>
        <v>18.243112948115833</v>
      </c>
      <c r="J19" s="148">
        <f>'Incident cases'!J35/Demogr!I$28*100000</f>
        <v>18.573940353299637</v>
      </c>
      <c r="K19" s="148">
        <f>'Incident cases'!K35/Demogr!J$28*100000</f>
        <v>17.791609692992459</v>
      </c>
      <c r="L19" s="148">
        <f>'Incident cases'!L35/Demogr!K$28*100000</f>
        <v>16.296464403345404</v>
      </c>
      <c r="M19" s="148">
        <f>'Incident cases'!M35/Demogr!L$28*100000</f>
        <v>17.545939481534642</v>
      </c>
      <c r="N19" s="148">
        <f>'Incident cases'!N35/Demogr!M28*100000</f>
        <v>16.411991042987356</v>
      </c>
      <c r="O19" s="148">
        <f>'Incident cases'!O35/Demogr!N28*100000</f>
        <v>15.255260769613782</v>
      </c>
      <c r="P19" s="148">
        <f>'Incident cases'!P35/Demogr!O28*100000</f>
        <v>14.457739219679791</v>
      </c>
      <c r="Q19" s="148">
        <f>'Incident cases'!Q35/Demogr!P28*100000</f>
        <v>13.293168864852055</v>
      </c>
      <c r="R19" s="148">
        <f>'Incident cases'!R35/Demogr!Q28*100000</f>
        <v>11.636651670293386</v>
      </c>
      <c r="S19" s="148">
        <f>'Incident cases'!S35/Demogr!R28*100000</f>
        <v>10.701062700362746</v>
      </c>
      <c r="T19" s="124"/>
      <c r="U19" s="39" t="s">
        <v>2</v>
      </c>
      <c r="V19" s="146"/>
    </row>
    <row r="20" spans="1:22" s="5" customFormat="1" ht="15" customHeight="1" x14ac:dyDescent="0.3">
      <c r="A20" s="79" t="s">
        <v>9</v>
      </c>
      <c r="B20" s="79" t="s">
        <v>86</v>
      </c>
      <c r="C20" s="27" t="s">
        <v>17</v>
      </c>
      <c r="D20" s="122"/>
      <c r="E20" s="122"/>
      <c r="F20" s="122"/>
      <c r="G20" s="122"/>
      <c r="H20" s="122"/>
      <c r="I20" s="122"/>
      <c r="J20" s="122"/>
      <c r="K20" s="122"/>
      <c r="L20" s="122"/>
      <c r="M20" s="122"/>
      <c r="N20" s="122"/>
      <c r="O20" s="122"/>
      <c r="P20" s="122"/>
      <c r="Q20" s="122"/>
      <c r="R20" s="122"/>
      <c r="S20" s="122"/>
      <c r="T20" s="125"/>
      <c r="U20" s="39" t="s">
        <v>2</v>
      </c>
      <c r="V20" s="146"/>
    </row>
    <row r="21" spans="1:22" s="5" customFormat="1" x14ac:dyDescent="0.3">
      <c r="A21" s="34"/>
      <c r="B21" s="33"/>
      <c r="C21" s="33"/>
      <c r="U21" s="33"/>
    </row>
    <row r="22" spans="1:22" x14ac:dyDescent="0.3">
      <c r="A22" s="34" t="s">
        <v>9</v>
      </c>
      <c r="B22" s="34" t="s">
        <v>11</v>
      </c>
      <c r="C22" s="27" t="s">
        <v>15</v>
      </c>
      <c r="D22" s="9"/>
      <c r="E22" s="9"/>
      <c r="F22" s="9"/>
      <c r="G22" s="9"/>
      <c r="H22" s="9"/>
      <c r="I22" s="9"/>
      <c r="J22" s="9"/>
      <c r="K22" s="9"/>
      <c r="L22" s="9"/>
      <c r="M22" s="9"/>
      <c r="N22" s="9"/>
      <c r="O22" s="9"/>
      <c r="P22" s="9"/>
      <c r="Q22" s="9"/>
      <c r="R22" s="9"/>
      <c r="S22" s="9"/>
      <c r="T22" s="22"/>
      <c r="U22" s="39" t="s">
        <v>2</v>
      </c>
      <c r="V22" s="13"/>
    </row>
    <row r="23" spans="1:22" x14ac:dyDescent="0.3">
      <c r="A23" s="34" t="s">
        <v>9</v>
      </c>
      <c r="B23" s="34" t="s">
        <v>11</v>
      </c>
      <c r="C23" s="179" t="s">
        <v>16</v>
      </c>
      <c r="D23" s="9"/>
      <c r="E23" s="9"/>
      <c r="F23" s="9"/>
      <c r="G23" s="191"/>
      <c r="H23" s="191"/>
      <c r="I23" s="191"/>
      <c r="J23" s="191"/>
      <c r="K23" s="191"/>
      <c r="L23" s="191"/>
      <c r="M23" s="191">
        <f>'Incident cases'!M39/Demogr!L$28*100000</f>
        <v>0.40804510422173584</v>
      </c>
      <c r="N23" s="191">
        <f>'Incident cases'!N39/Demogr!M$28*100000</f>
        <v>16.411991042987356</v>
      </c>
      <c r="O23" s="191">
        <f>'Incident cases'!O39/Demogr!N$28*100000</f>
        <v>12.563155927917231</v>
      </c>
      <c r="P23" s="191">
        <f>'Incident cases'!P39/Demogr!O$28*100000</f>
        <v>14.457739219679791</v>
      </c>
      <c r="Q23" s="191">
        <f>'Incident cases'!Q39/Demogr!P$28*100000</f>
        <v>13.293168864852055</v>
      </c>
      <c r="R23" s="191">
        <f>'Incident cases'!R39/Demogr!Q$28*100000</f>
        <v>9.1430834552305171</v>
      </c>
      <c r="S23" s="191">
        <f>'Incident cases'!S39/Demogr!R$28*100000</f>
        <v>5.9450348335348586</v>
      </c>
      <c r="T23" s="26"/>
      <c r="U23" s="39" t="s">
        <v>2</v>
      </c>
      <c r="V23" s="13"/>
    </row>
    <row r="24" spans="1:22" x14ac:dyDescent="0.3">
      <c r="A24" s="34" t="s">
        <v>9</v>
      </c>
      <c r="B24" s="34" t="s">
        <v>11</v>
      </c>
      <c r="C24" s="27" t="s">
        <v>17</v>
      </c>
      <c r="D24" s="9"/>
      <c r="E24" s="9"/>
      <c r="F24" s="9"/>
      <c r="G24" s="9"/>
      <c r="H24" s="9"/>
      <c r="I24" s="9"/>
      <c r="J24" s="9"/>
      <c r="K24" s="9"/>
      <c r="L24" s="9"/>
      <c r="M24" s="191"/>
      <c r="N24" s="191"/>
      <c r="O24" s="191"/>
      <c r="P24" s="191"/>
      <c r="Q24" s="191"/>
      <c r="R24" s="191"/>
      <c r="S24" s="191"/>
      <c r="T24" s="20"/>
      <c r="U24" s="39" t="s">
        <v>2</v>
      </c>
      <c r="V24" s="13"/>
    </row>
    <row r="25" spans="1:22" x14ac:dyDescent="0.3">
      <c r="A25" s="34"/>
      <c r="B25" s="33"/>
      <c r="C25" s="33"/>
      <c r="D25" s="5"/>
      <c r="E25" s="5"/>
      <c r="F25" s="5"/>
      <c r="G25" s="5"/>
      <c r="H25" s="5"/>
      <c r="I25" s="5"/>
      <c r="J25" s="5"/>
      <c r="K25" s="5"/>
      <c r="L25" s="5"/>
      <c r="M25" s="192"/>
      <c r="N25" s="192"/>
      <c r="O25" s="192"/>
      <c r="P25" s="192"/>
      <c r="Q25" s="192"/>
      <c r="R25" s="192"/>
      <c r="S25" s="192"/>
      <c r="T25" s="5"/>
      <c r="U25" s="33"/>
      <c r="V25" s="5"/>
    </row>
    <row r="26" spans="1:22" x14ac:dyDescent="0.3">
      <c r="A26" s="34" t="s">
        <v>9</v>
      </c>
      <c r="B26" s="34" t="s">
        <v>12</v>
      </c>
      <c r="C26" s="27" t="s">
        <v>15</v>
      </c>
      <c r="D26" s="9"/>
      <c r="E26" s="9"/>
      <c r="F26" s="9"/>
      <c r="G26" s="9"/>
      <c r="H26" s="9"/>
      <c r="I26" s="9"/>
      <c r="J26" s="9"/>
      <c r="K26" s="9"/>
      <c r="L26" s="9"/>
      <c r="M26" s="191"/>
      <c r="N26" s="191"/>
      <c r="O26" s="191"/>
      <c r="P26" s="191"/>
      <c r="Q26" s="191"/>
      <c r="R26" s="191"/>
      <c r="S26" s="191"/>
      <c r="T26" s="22"/>
      <c r="U26" s="39" t="s">
        <v>2</v>
      </c>
      <c r="V26" s="13"/>
    </row>
    <row r="27" spans="1:22" x14ac:dyDescent="0.3">
      <c r="A27" s="34" t="s">
        <v>9</v>
      </c>
      <c r="B27" s="34" t="s">
        <v>12</v>
      </c>
      <c r="C27" s="179" t="s">
        <v>16</v>
      </c>
      <c r="D27" s="9"/>
      <c r="E27" s="9"/>
      <c r="F27" s="9"/>
      <c r="G27" s="9"/>
      <c r="H27" s="9"/>
      <c r="I27" s="9"/>
      <c r="J27" s="9"/>
      <c r="K27" s="9"/>
      <c r="L27" s="9"/>
      <c r="M27" s="191">
        <f>'Incident cases'!M43/Demogr!L$28*100000</f>
        <v>0</v>
      </c>
      <c r="N27" s="191">
        <f>'Incident cases'!N43/Demogr!M$28*100000</f>
        <v>0</v>
      </c>
      <c r="O27" s="191">
        <f>'Incident cases'!O43/Demogr!N$28*100000</f>
        <v>2.6921048416965498</v>
      </c>
      <c r="P27" s="191">
        <f>'Incident cases'!P43/Demogr!O$28*100000</f>
        <v>0</v>
      </c>
      <c r="Q27" s="191">
        <f>'Incident cases'!Q43/Demogr!P$28*100000</f>
        <v>0</v>
      </c>
      <c r="R27" s="191">
        <f>'Incident cases'!R43/Demogr!Q$28*100000</f>
        <v>1.6623788100419123</v>
      </c>
      <c r="S27" s="191">
        <f>'Incident cases'!S43/Demogr!R$28*100000</f>
        <v>1.1890069667069716</v>
      </c>
      <c r="T27" s="26"/>
      <c r="U27" s="39" t="s">
        <v>2</v>
      </c>
      <c r="V27" s="13"/>
    </row>
    <row r="28" spans="1:22" x14ac:dyDescent="0.3">
      <c r="A28" s="34" t="s">
        <v>9</v>
      </c>
      <c r="B28" s="34" t="s">
        <v>12</v>
      </c>
      <c r="C28" s="27" t="s">
        <v>17</v>
      </c>
      <c r="D28" s="9"/>
      <c r="E28" s="9"/>
      <c r="F28" s="9"/>
      <c r="G28" s="9"/>
      <c r="H28" s="9"/>
      <c r="I28" s="9"/>
      <c r="J28" s="9"/>
      <c r="K28" s="9"/>
      <c r="L28" s="9"/>
      <c r="M28" s="191"/>
      <c r="N28" s="191"/>
      <c r="O28" s="191"/>
      <c r="P28" s="191"/>
      <c r="Q28" s="191"/>
      <c r="R28" s="191"/>
      <c r="S28" s="191"/>
      <c r="T28" s="20"/>
      <c r="U28" s="39" t="s">
        <v>2</v>
      </c>
      <c r="V28" s="13"/>
    </row>
    <row r="29" spans="1:22" x14ac:dyDescent="0.3">
      <c r="A29" s="34"/>
      <c r="B29" s="33"/>
      <c r="C29" s="33"/>
      <c r="D29" s="5"/>
      <c r="E29" s="5"/>
      <c r="F29" s="5"/>
      <c r="G29" s="5"/>
      <c r="H29" s="5"/>
      <c r="I29" s="5"/>
      <c r="J29" s="5"/>
      <c r="K29" s="5"/>
      <c r="L29" s="5"/>
      <c r="M29" s="192"/>
      <c r="N29" s="192"/>
      <c r="O29" s="192"/>
      <c r="P29" s="192"/>
      <c r="Q29" s="192"/>
      <c r="R29" s="192"/>
      <c r="S29" s="192"/>
      <c r="T29" s="5"/>
      <c r="U29" s="33"/>
      <c r="V29" s="5"/>
    </row>
    <row r="30" spans="1:22" x14ac:dyDescent="0.3">
      <c r="A30" s="34" t="s">
        <v>9</v>
      </c>
      <c r="B30" s="34" t="s">
        <v>13</v>
      </c>
      <c r="C30" s="27" t="s">
        <v>15</v>
      </c>
      <c r="D30" s="9"/>
      <c r="E30" s="9"/>
      <c r="F30" s="9"/>
      <c r="G30" s="9"/>
      <c r="H30" s="9"/>
      <c r="I30" s="9"/>
      <c r="J30" s="9"/>
      <c r="K30" s="9"/>
      <c r="L30" s="9"/>
      <c r="M30" s="191"/>
      <c r="N30" s="191"/>
      <c r="O30" s="191"/>
      <c r="P30" s="191"/>
      <c r="Q30" s="191"/>
      <c r="R30" s="191"/>
      <c r="S30" s="191"/>
      <c r="T30" s="22"/>
      <c r="U30" s="39" t="s">
        <v>2</v>
      </c>
      <c r="V30" s="13"/>
    </row>
    <row r="31" spans="1:22" x14ac:dyDescent="0.3">
      <c r="A31" s="34" t="s">
        <v>9</v>
      </c>
      <c r="B31" s="34" t="s">
        <v>13</v>
      </c>
      <c r="C31" s="179" t="s">
        <v>16</v>
      </c>
      <c r="D31" s="9"/>
      <c r="E31" s="9"/>
      <c r="F31" s="9"/>
      <c r="G31" s="9"/>
      <c r="H31" s="9"/>
      <c r="I31" s="9"/>
      <c r="J31" s="9"/>
      <c r="K31" s="9"/>
      <c r="L31" s="9"/>
      <c r="M31" s="191">
        <f>'Incident cases'!M47/Demogr!L$28*100000</f>
        <v>0</v>
      </c>
      <c r="N31" s="191">
        <f>'Incident cases'!N47/Demogr!M$28*100000</f>
        <v>0</v>
      </c>
      <c r="O31" s="191">
        <f>'Incident cases'!O47/Demogr!N$28*100000</f>
        <v>0</v>
      </c>
      <c r="P31" s="191">
        <f>'Incident cases'!P47/Demogr!O$28*100000</f>
        <v>0</v>
      </c>
      <c r="Q31" s="191">
        <f>'Incident cases'!Q47/Demogr!P$28*100000</f>
        <v>0</v>
      </c>
      <c r="R31" s="191">
        <f>'Incident cases'!R47/Demogr!Q$28*100000</f>
        <v>0.83118940502095617</v>
      </c>
      <c r="S31" s="191">
        <f>'Incident cases'!S47/Demogr!R$28*100000</f>
        <v>3.567020900120915</v>
      </c>
      <c r="T31" s="26"/>
      <c r="U31" s="39" t="s">
        <v>2</v>
      </c>
      <c r="V31" s="13"/>
    </row>
    <row r="32" spans="1:22" x14ac:dyDescent="0.3">
      <c r="A32" s="34" t="s">
        <v>9</v>
      </c>
      <c r="B32" s="34" t="s">
        <v>13</v>
      </c>
      <c r="C32" s="27" t="s">
        <v>17</v>
      </c>
      <c r="D32" s="9"/>
      <c r="E32" s="9"/>
      <c r="F32" s="9"/>
      <c r="G32" s="9"/>
      <c r="H32" s="9"/>
      <c r="I32" s="9"/>
      <c r="J32" s="9"/>
      <c r="K32" s="9"/>
      <c r="L32" s="9"/>
      <c r="M32" s="9"/>
      <c r="N32" s="9"/>
      <c r="O32" s="9"/>
      <c r="P32" s="9"/>
      <c r="Q32" s="9"/>
      <c r="R32" s="9"/>
      <c r="S32" s="9"/>
      <c r="T32" s="20"/>
      <c r="U32" s="39" t="s">
        <v>2</v>
      </c>
      <c r="V32" s="13"/>
    </row>
    <row r="33" spans="1:22" x14ac:dyDescent="0.3">
      <c r="A33" s="34"/>
      <c r="B33" s="33"/>
      <c r="C33" s="33"/>
      <c r="D33" s="5"/>
      <c r="E33" s="5"/>
      <c r="F33" s="5"/>
      <c r="G33" s="5"/>
      <c r="H33" s="5"/>
      <c r="I33" s="5"/>
      <c r="J33" s="5"/>
      <c r="K33" s="5"/>
      <c r="L33" s="5"/>
      <c r="M33" s="5"/>
      <c r="N33" s="5"/>
      <c r="O33" s="5"/>
      <c r="P33" s="5"/>
      <c r="Q33" s="5"/>
      <c r="R33" s="5"/>
      <c r="S33" s="5"/>
      <c r="T33" s="5"/>
      <c r="U33" s="33"/>
      <c r="V33" s="5"/>
    </row>
    <row r="34" spans="1:22" s="5" customFormat="1" x14ac:dyDescent="0.3">
      <c r="A34" s="79" t="s">
        <v>10</v>
      </c>
      <c r="B34" s="79" t="s">
        <v>86</v>
      </c>
      <c r="C34" s="27" t="s">
        <v>15</v>
      </c>
      <c r="D34" s="122"/>
      <c r="E34" s="122"/>
      <c r="F34" s="122"/>
      <c r="G34" s="122"/>
      <c r="H34" s="122"/>
      <c r="I34" s="122"/>
      <c r="J34" s="122"/>
      <c r="K34" s="122"/>
      <c r="L34" s="122"/>
      <c r="M34" s="122"/>
      <c r="N34" s="122"/>
      <c r="O34" s="122"/>
      <c r="P34" s="122"/>
      <c r="Q34" s="122"/>
      <c r="R34" s="122"/>
      <c r="S34" s="122"/>
      <c r="T34" s="144"/>
      <c r="U34" s="39" t="s">
        <v>2</v>
      </c>
      <c r="V34" s="146"/>
    </row>
    <row r="35" spans="1:22" s="5" customFormat="1" x14ac:dyDescent="0.3">
      <c r="A35" s="79" t="s">
        <v>10</v>
      </c>
      <c r="B35" s="79" t="s">
        <v>86</v>
      </c>
      <c r="C35" s="27" t="s">
        <v>16</v>
      </c>
      <c r="D35" s="122"/>
      <c r="E35" s="122"/>
      <c r="F35" s="122"/>
      <c r="G35" s="148">
        <f>'Incident cases'!G51/'Population size'!F$11*100000</f>
        <v>63.713186418124423</v>
      </c>
      <c r="H35" s="148">
        <f>'Incident cases'!H51/'Population size'!G$11*100000</f>
        <v>69.34325036353826</v>
      </c>
      <c r="I35" s="148">
        <f>'Incident cases'!I51/'Population size'!H$11*100000</f>
        <v>67.772468249030425</v>
      </c>
      <c r="J35" s="148">
        <f>'Incident cases'!J51/'Population size'!I$11*100000</f>
        <v>67.416902045945136</v>
      </c>
      <c r="K35" s="148">
        <f>'Incident cases'!K51/'Population size'!J$11*100000</f>
        <v>63.338238131083962</v>
      </c>
      <c r="L35" s="148">
        <f>'Incident cases'!L51/'Population size'!K$11*100000</f>
        <v>57.24636589767136</v>
      </c>
      <c r="M35" s="148">
        <f>'Incident cases'!M51/'Population size'!L$11*100000</f>
        <v>61.277092284210006</v>
      </c>
      <c r="N35" s="148">
        <f>'Incident cases'!N51/'Population size'!M11*100000</f>
        <v>57.435559523479391</v>
      </c>
      <c r="O35" s="148">
        <f>'Incident cases'!O51/'Population size'!N11*100000</f>
        <v>53.71583651038052</v>
      </c>
      <c r="P35" s="148">
        <f>'Incident cases'!P51/'Population size'!O11*100000</f>
        <v>51.737657045317626</v>
      </c>
      <c r="Q35" s="148">
        <f>'Incident cases'!Q51/'Population size'!P11*100000</f>
        <v>48.711438727473926</v>
      </c>
      <c r="R35" s="148">
        <f>'Incident cases'!R51/'Population size'!Q11*100000</f>
        <v>43.731758923118392</v>
      </c>
      <c r="S35" s="148">
        <f>'Incident cases'!S51/'Population size'!R11*100000</f>
        <v>41.122636503051893</v>
      </c>
      <c r="T35" s="124"/>
      <c r="U35" s="39" t="s">
        <v>2</v>
      </c>
      <c r="V35" s="146"/>
    </row>
    <row r="36" spans="1:22" s="5" customFormat="1" x14ac:dyDescent="0.3">
      <c r="A36" s="79" t="s">
        <v>10</v>
      </c>
      <c r="B36" s="79" t="s">
        <v>86</v>
      </c>
      <c r="C36" s="27" t="s">
        <v>17</v>
      </c>
      <c r="D36" s="122"/>
      <c r="E36" s="122"/>
      <c r="F36" s="122"/>
      <c r="G36" s="122"/>
      <c r="H36" s="122"/>
      <c r="I36" s="122"/>
      <c r="J36" s="122"/>
      <c r="K36" s="122"/>
      <c r="L36" s="122"/>
      <c r="M36" s="122"/>
      <c r="N36" s="122"/>
      <c r="O36" s="122"/>
      <c r="P36" s="122"/>
      <c r="Q36" s="122"/>
      <c r="R36" s="122"/>
      <c r="S36" s="122"/>
      <c r="T36" s="125"/>
      <c r="U36" s="39" t="s">
        <v>2</v>
      </c>
      <c r="V36" s="146"/>
    </row>
    <row r="37" spans="1:22" s="5" customFormat="1" x14ac:dyDescent="0.3">
      <c r="A37" s="34"/>
      <c r="B37" s="33"/>
      <c r="C37" s="33"/>
      <c r="U37" s="33"/>
    </row>
    <row r="38" spans="1:22" x14ac:dyDescent="0.3">
      <c r="A38" s="34" t="s">
        <v>10</v>
      </c>
      <c r="B38" s="34" t="s">
        <v>11</v>
      </c>
      <c r="C38" s="27" t="s">
        <v>15</v>
      </c>
      <c r="D38" s="9"/>
      <c r="E38" s="9"/>
      <c r="F38" s="9"/>
      <c r="G38" s="9"/>
      <c r="H38" s="9"/>
      <c r="I38" s="9"/>
      <c r="J38" s="9"/>
      <c r="K38" s="9"/>
      <c r="L38" s="9"/>
      <c r="M38" s="9"/>
      <c r="N38" s="9"/>
      <c r="O38" s="9"/>
      <c r="P38" s="9"/>
      <c r="Q38" s="9"/>
      <c r="R38" s="9"/>
      <c r="S38" s="9"/>
      <c r="T38" s="22"/>
      <c r="U38" s="39" t="s">
        <v>2</v>
      </c>
      <c r="V38" s="13"/>
    </row>
    <row r="39" spans="1:22" x14ac:dyDescent="0.3">
      <c r="A39" s="34" t="s">
        <v>10</v>
      </c>
      <c r="B39" s="34" t="s">
        <v>11</v>
      </c>
      <c r="C39" s="179" t="s">
        <v>16</v>
      </c>
      <c r="D39" s="9"/>
      <c r="E39" s="9"/>
      <c r="F39" s="9"/>
      <c r="G39" s="9"/>
      <c r="H39" s="9"/>
      <c r="I39" s="191"/>
      <c r="J39" s="191"/>
      <c r="K39" s="191"/>
      <c r="L39" s="191"/>
      <c r="M39" s="191">
        <f>'Incident cases'!M55/'Population size'!L$11*100000</f>
        <v>0</v>
      </c>
      <c r="N39" s="191">
        <f>'Incident cases'!N55/'Population size'!M$11*100000</f>
        <v>50.44064511598382</v>
      </c>
      <c r="O39" s="191">
        <f>'Incident cases'!O55/'Population size'!N$11*100000</f>
        <v>44.334907243264176</v>
      </c>
      <c r="P39" s="191">
        <f>'Incident cases'!P55/'Population size'!O$11*100000</f>
        <v>40.011193165899911</v>
      </c>
      <c r="Q39" s="191">
        <f>'Incident cases'!Q55/'Population size'!P$11*100000</f>
        <v>37.394499570435372</v>
      </c>
      <c r="R39" s="191">
        <f>'Incident cases'!R55/'Population size'!Q$11*100000</f>
        <v>33.990363293016493</v>
      </c>
      <c r="S39" s="191">
        <f>'Incident cases'!S55/'Population size'!R$11*100000</f>
        <v>31.817922901646821</v>
      </c>
      <c r="T39" s="26"/>
      <c r="U39" s="39" t="s">
        <v>2</v>
      </c>
      <c r="V39" s="13"/>
    </row>
    <row r="40" spans="1:22" x14ac:dyDescent="0.3">
      <c r="A40" s="34" t="s">
        <v>10</v>
      </c>
      <c r="B40" s="34" t="s">
        <v>11</v>
      </c>
      <c r="C40" s="27" t="s">
        <v>17</v>
      </c>
      <c r="D40" s="9"/>
      <c r="E40" s="9"/>
      <c r="F40" s="9"/>
      <c r="G40" s="9"/>
      <c r="H40" s="9"/>
      <c r="I40" s="9"/>
      <c r="J40" s="9"/>
      <c r="K40" s="9"/>
      <c r="L40" s="9"/>
      <c r="M40" s="9"/>
      <c r="N40" s="9"/>
      <c r="O40" s="9"/>
      <c r="P40" s="9"/>
      <c r="Q40" s="9"/>
      <c r="R40" s="9"/>
      <c r="S40" s="9"/>
      <c r="T40" s="20"/>
      <c r="U40" s="39" t="s">
        <v>2</v>
      </c>
      <c r="V40" s="13"/>
    </row>
    <row r="41" spans="1:22" x14ac:dyDescent="0.3">
      <c r="A41" s="34"/>
      <c r="B41" s="33"/>
      <c r="C41" s="33"/>
      <c r="D41" s="5"/>
      <c r="E41" s="5"/>
      <c r="F41" s="5"/>
      <c r="G41" s="5"/>
      <c r="H41" s="5"/>
      <c r="I41" s="5"/>
      <c r="J41" s="5"/>
      <c r="K41" s="5"/>
      <c r="L41" s="5"/>
      <c r="M41" s="5"/>
      <c r="N41" s="5"/>
      <c r="O41" s="5"/>
      <c r="P41" s="5"/>
      <c r="Q41" s="5"/>
      <c r="R41" s="5"/>
      <c r="S41" s="5"/>
      <c r="T41" s="5"/>
      <c r="U41" s="33"/>
      <c r="V41" s="5"/>
    </row>
    <row r="42" spans="1:22" x14ac:dyDescent="0.3">
      <c r="A42" s="34" t="s">
        <v>10</v>
      </c>
      <c r="B42" s="34" t="s">
        <v>12</v>
      </c>
      <c r="C42" s="27" t="s">
        <v>15</v>
      </c>
      <c r="D42" s="9"/>
      <c r="E42" s="9"/>
      <c r="F42" s="9"/>
      <c r="G42" s="9"/>
      <c r="H42" s="9"/>
      <c r="I42" s="9"/>
      <c r="J42" s="9"/>
      <c r="K42" s="9"/>
      <c r="L42" s="9"/>
      <c r="M42" s="9"/>
      <c r="N42" s="9"/>
      <c r="O42" s="9"/>
      <c r="P42" s="9"/>
      <c r="Q42" s="9"/>
      <c r="R42" s="9"/>
      <c r="S42" s="9"/>
      <c r="T42" s="22"/>
      <c r="U42" s="39" t="s">
        <v>2</v>
      </c>
      <c r="V42" s="13"/>
    </row>
    <row r="43" spans="1:22" x14ac:dyDescent="0.3">
      <c r="A43" s="34" t="s">
        <v>10</v>
      </c>
      <c r="B43" s="34" t="s">
        <v>12</v>
      </c>
      <c r="C43" s="179" t="s">
        <v>16</v>
      </c>
      <c r="D43" s="9"/>
      <c r="E43" s="9"/>
      <c r="F43" s="9"/>
      <c r="G43" s="9"/>
      <c r="H43" s="9"/>
      <c r="I43" s="9"/>
      <c r="J43" s="9"/>
      <c r="K43" s="9"/>
      <c r="L43" s="9"/>
      <c r="M43" s="191"/>
      <c r="N43" s="191"/>
      <c r="O43" s="191"/>
      <c r="P43" s="191"/>
      <c r="Q43" s="191"/>
      <c r="R43" s="191">
        <f>'Incident cases'!R59/'Population size'!Q$11*100000</f>
        <v>13.10001701329869</v>
      </c>
      <c r="S43" s="191">
        <f>'Incident cases'!S59/'Population size'!R$11*100000</f>
        <v>13.012606991438671</v>
      </c>
      <c r="T43" s="26"/>
      <c r="U43" s="39" t="s">
        <v>2</v>
      </c>
      <c r="V43" s="13"/>
    </row>
    <row r="44" spans="1:22" x14ac:dyDescent="0.3">
      <c r="A44" s="34" t="s">
        <v>10</v>
      </c>
      <c r="B44" s="34" t="s">
        <v>12</v>
      </c>
      <c r="C44" s="27" t="s">
        <v>17</v>
      </c>
      <c r="D44" s="9"/>
      <c r="E44" s="9"/>
      <c r="F44" s="9"/>
      <c r="G44" s="9"/>
      <c r="H44" s="9"/>
      <c r="I44" s="9"/>
      <c r="J44" s="9"/>
      <c r="K44" s="9"/>
      <c r="L44" s="9"/>
      <c r="M44" s="9"/>
      <c r="N44" s="9"/>
      <c r="O44" s="9"/>
      <c r="P44" s="9"/>
      <c r="Q44" s="9"/>
      <c r="R44" s="9"/>
      <c r="S44" s="9"/>
      <c r="T44" s="20"/>
      <c r="U44" s="39" t="s">
        <v>2</v>
      </c>
      <c r="V44" s="13"/>
    </row>
    <row r="45" spans="1:22" x14ac:dyDescent="0.3">
      <c r="A45" s="34"/>
      <c r="B45" s="33"/>
      <c r="C45" s="33"/>
      <c r="D45" s="5"/>
      <c r="E45" s="5"/>
      <c r="F45" s="5"/>
      <c r="G45" s="5"/>
      <c r="H45" s="5"/>
      <c r="I45" s="5"/>
      <c r="J45" s="5"/>
      <c r="K45" s="5"/>
      <c r="L45" s="5"/>
      <c r="M45" s="5"/>
      <c r="N45" s="5"/>
      <c r="O45" s="5"/>
      <c r="P45" s="5"/>
      <c r="Q45" s="5"/>
      <c r="R45" s="5"/>
      <c r="S45" s="5"/>
      <c r="T45" s="5"/>
      <c r="U45" s="33"/>
      <c r="V45" s="5"/>
    </row>
    <row r="46" spans="1:22" x14ac:dyDescent="0.3">
      <c r="A46" s="34" t="s">
        <v>10</v>
      </c>
      <c r="B46" s="34" t="s">
        <v>13</v>
      </c>
      <c r="C46" s="27" t="s">
        <v>15</v>
      </c>
      <c r="D46" s="9"/>
      <c r="E46" s="9"/>
      <c r="F46" s="9"/>
      <c r="G46" s="9"/>
      <c r="H46" s="9"/>
      <c r="I46" s="9"/>
      <c r="J46" s="9"/>
      <c r="K46" s="9"/>
      <c r="L46" s="9"/>
      <c r="M46" s="9"/>
      <c r="N46" s="9"/>
      <c r="O46" s="9"/>
      <c r="P46" s="9"/>
      <c r="Q46" s="9"/>
      <c r="R46" s="9"/>
      <c r="S46" s="9"/>
      <c r="T46" s="22"/>
      <c r="U46" s="39" t="s">
        <v>2</v>
      </c>
      <c r="V46" s="13"/>
    </row>
    <row r="47" spans="1:22" x14ac:dyDescent="0.3">
      <c r="A47" s="34" t="s">
        <v>10</v>
      </c>
      <c r="B47" s="34" t="s">
        <v>13</v>
      </c>
      <c r="C47" s="179" t="s">
        <v>16</v>
      </c>
      <c r="D47" s="9"/>
      <c r="E47" s="9"/>
      <c r="F47" s="9"/>
      <c r="G47" s="9"/>
      <c r="H47" s="9"/>
      <c r="I47" s="9"/>
      <c r="J47" s="9"/>
      <c r="K47" s="9"/>
      <c r="L47" s="9"/>
      <c r="M47" s="191"/>
      <c r="N47" s="191"/>
      <c r="O47" s="191"/>
      <c r="P47" s="191"/>
      <c r="Q47" s="191"/>
      <c r="R47" s="191">
        <f>'Incident cases'!R63/'Population size'!Q$11*100000</f>
        <v>2.132236811739042</v>
      </c>
      <c r="S47" s="191">
        <f>'Incident cases'!S63/'Population size'!R$11*100000</f>
        <v>3.2041795710101679</v>
      </c>
      <c r="T47" s="26"/>
      <c r="U47" s="39" t="s">
        <v>2</v>
      </c>
      <c r="V47" s="13"/>
    </row>
    <row r="48" spans="1:22" x14ac:dyDescent="0.3">
      <c r="A48" s="34" t="s">
        <v>10</v>
      </c>
      <c r="B48" s="34" t="s">
        <v>13</v>
      </c>
      <c r="C48" s="27" t="s">
        <v>17</v>
      </c>
      <c r="D48" s="9"/>
      <c r="E48" s="9"/>
      <c r="F48" s="9"/>
      <c r="G48" s="9"/>
      <c r="H48" s="9"/>
      <c r="I48" s="9"/>
      <c r="J48" s="9"/>
      <c r="K48" s="9"/>
      <c r="L48" s="9"/>
      <c r="M48" s="9"/>
      <c r="N48" s="9"/>
      <c r="O48" s="9"/>
      <c r="P48" s="9"/>
      <c r="Q48" s="9"/>
      <c r="R48" s="9"/>
      <c r="S48" s="9"/>
      <c r="T48" s="20"/>
      <c r="U48" s="39" t="s">
        <v>2</v>
      </c>
      <c r="V48" s="13"/>
    </row>
    <row r="50" spans="1:22" s="5" customFormat="1" x14ac:dyDescent="0.3">
      <c r="A50" s="79" t="s">
        <v>72</v>
      </c>
      <c r="B50" s="79" t="s">
        <v>86</v>
      </c>
      <c r="C50" s="27" t="s">
        <v>15</v>
      </c>
      <c r="D50" s="122"/>
      <c r="E50" s="122"/>
      <c r="F50" s="122"/>
      <c r="G50" s="122"/>
      <c r="H50" s="122"/>
      <c r="I50" s="122"/>
      <c r="J50" s="122"/>
      <c r="K50" s="122"/>
      <c r="L50" s="122"/>
      <c r="M50" s="122"/>
      <c r="N50" s="122"/>
      <c r="O50" s="122"/>
      <c r="P50" s="122"/>
      <c r="Q50" s="122"/>
      <c r="R50" s="122"/>
      <c r="S50" s="122"/>
      <c r="T50" s="144"/>
      <c r="U50" s="39" t="s">
        <v>2</v>
      </c>
      <c r="V50" s="146"/>
    </row>
    <row r="51" spans="1:22" s="5" customFormat="1" x14ac:dyDescent="0.3">
      <c r="A51" s="79" t="s">
        <v>72</v>
      </c>
      <c r="B51" s="79" t="s">
        <v>86</v>
      </c>
      <c r="C51" s="27" t="s">
        <v>16</v>
      </c>
      <c r="D51" s="122"/>
      <c r="E51" s="122"/>
      <c r="F51" s="122"/>
      <c r="G51" s="149">
        <f>'Incident cases'!G67/'Population size'!$U$15*100000</f>
        <v>1574.7126436781607</v>
      </c>
      <c r="H51" s="149">
        <f>'Incident cases'!H67/'Population size'!$U$15*100000</f>
        <v>1425.2873563218391</v>
      </c>
      <c r="I51" s="149">
        <f>'Incident cases'!I67/'Population size'!$U$15*100000</f>
        <v>1394.6360153256705</v>
      </c>
      <c r="J51" s="149">
        <f>'Incident cases'!J67/'Population size'!$U$15*100000</f>
        <v>881.22605363984667</v>
      </c>
      <c r="K51" s="149">
        <f>'Incident cases'!K67/'Population size'!$U$15*100000</f>
        <v>1003.8314176245211</v>
      </c>
      <c r="L51" s="149">
        <f>'Incident cases'!L67/'Population size'!$U$15*100000</f>
        <v>931.03448275862058</v>
      </c>
      <c r="M51" s="149">
        <f>'Incident cases'!M67/'Population size'!$U$15*100000</f>
        <v>628.35249042145597</v>
      </c>
      <c r="N51" s="149">
        <f>'Incident cases'!N67/'Population size'!$U$15*100000</f>
        <v>578.54406130268194</v>
      </c>
      <c r="O51" s="149">
        <f>'Incident cases'!O67/'Population size'!$U$15*100000</f>
        <v>532.56704980842915</v>
      </c>
      <c r="P51" s="149">
        <f>'Incident cases'!P67/'Population size'!$U$15*100000</f>
        <v>609.19540229885058</v>
      </c>
      <c r="Q51" s="149">
        <f>'Incident cases'!Q67/'Population size'!$U$15*100000</f>
        <v>406.13026819923368</v>
      </c>
      <c r="R51" s="149">
        <f>'Incident cases'!R67/'Population size'!$U$15*100000</f>
        <v>402.29885057471262</v>
      </c>
      <c r="S51" s="149">
        <f>'Incident cases'!S67/'Population size'!$U$15*100000</f>
        <v>318.00766283524905</v>
      </c>
      <c r="T51" s="124"/>
      <c r="U51" s="39" t="s">
        <v>2</v>
      </c>
      <c r="V51" s="146"/>
    </row>
    <row r="52" spans="1:22" s="5" customFormat="1" x14ac:dyDescent="0.3">
      <c r="A52" s="79" t="s">
        <v>72</v>
      </c>
      <c r="B52" s="79" t="s">
        <v>86</v>
      </c>
      <c r="C52" s="27" t="s">
        <v>17</v>
      </c>
      <c r="D52" s="122"/>
      <c r="E52" s="122"/>
      <c r="F52" s="122"/>
      <c r="G52" s="122"/>
      <c r="H52" s="122"/>
      <c r="I52" s="122"/>
      <c r="J52" s="122"/>
      <c r="K52" s="122"/>
      <c r="L52" s="122"/>
      <c r="M52" s="122"/>
      <c r="N52" s="122"/>
      <c r="O52" s="122"/>
      <c r="P52" s="122"/>
      <c r="Q52" s="122"/>
      <c r="R52" s="122"/>
      <c r="S52" s="122"/>
      <c r="T52" s="125"/>
      <c r="U52" s="39" t="s">
        <v>2</v>
      </c>
      <c r="V52" s="146"/>
    </row>
    <row r="53" spans="1:22" s="5" customFormat="1" x14ac:dyDescent="0.3">
      <c r="A53" s="79"/>
      <c r="B53" s="80"/>
      <c r="C53" s="33"/>
      <c r="U53" s="33"/>
    </row>
    <row r="54" spans="1:22" x14ac:dyDescent="0.3">
      <c r="A54" s="34" t="s">
        <v>72</v>
      </c>
      <c r="B54" s="34" t="s">
        <v>11</v>
      </c>
      <c r="C54" s="27" t="s">
        <v>15</v>
      </c>
      <c r="D54" s="9"/>
      <c r="E54" s="9"/>
      <c r="F54" s="9"/>
      <c r="G54" s="9"/>
      <c r="H54" s="9"/>
      <c r="I54" s="9"/>
      <c r="J54" s="9"/>
      <c r="K54" s="9"/>
      <c r="L54" s="9"/>
      <c r="M54" s="9"/>
      <c r="N54" s="9"/>
      <c r="O54" s="9"/>
      <c r="P54" s="9"/>
      <c r="Q54" s="9"/>
      <c r="R54" s="9"/>
      <c r="S54" s="9"/>
      <c r="T54" s="22"/>
      <c r="U54" s="39" t="s">
        <v>2</v>
      </c>
      <c r="V54" s="13"/>
    </row>
    <row r="55" spans="1:22" x14ac:dyDescent="0.3">
      <c r="A55" s="34" t="s">
        <v>72</v>
      </c>
      <c r="B55" s="34" t="s">
        <v>11</v>
      </c>
      <c r="C55" s="179" t="s">
        <v>16</v>
      </c>
      <c r="D55" s="9"/>
      <c r="E55" s="9"/>
      <c r="F55" s="9"/>
      <c r="G55" s="9"/>
      <c r="H55" s="9"/>
      <c r="I55" s="9"/>
      <c r="J55" s="9"/>
      <c r="K55" s="9"/>
      <c r="L55" s="9"/>
      <c r="M55" s="187"/>
      <c r="N55" s="187"/>
      <c r="O55" s="187">
        <f>'Incident cases'!O71/'Population size'!$U$15*100000</f>
        <v>467.43295019157085</v>
      </c>
      <c r="P55" s="187">
        <f>'Incident cases'!P71/'Population size'!$U$15*100000</f>
        <v>486.59003831417624</v>
      </c>
      <c r="Q55" s="187">
        <f>'Incident cases'!Q71/'Population size'!$U$15*100000</f>
        <v>302.68199233716473</v>
      </c>
      <c r="R55" s="187">
        <f>'Incident cases'!R71/'Population size'!$U$15*100000</f>
        <v>210.72796934865897</v>
      </c>
      <c r="S55" s="187">
        <f>'Incident cases'!S71/'Population size'!$U$15*100000</f>
        <v>229.88505747126436</v>
      </c>
      <c r="T55" s="26"/>
      <c r="U55" s="39" t="s">
        <v>2</v>
      </c>
      <c r="V55" s="13"/>
    </row>
    <row r="56" spans="1:22" x14ac:dyDescent="0.3">
      <c r="A56" s="34" t="s">
        <v>72</v>
      </c>
      <c r="B56" s="34" t="s">
        <v>11</v>
      </c>
      <c r="C56" s="27" t="s">
        <v>17</v>
      </c>
      <c r="D56" s="9"/>
      <c r="E56" s="9"/>
      <c r="F56" s="9"/>
      <c r="G56" s="9"/>
      <c r="H56" s="9"/>
      <c r="I56" s="9"/>
      <c r="J56" s="9"/>
      <c r="K56" s="9"/>
      <c r="L56" s="9"/>
      <c r="M56" s="9"/>
      <c r="N56" s="9"/>
      <c r="O56" s="9"/>
      <c r="P56" s="9"/>
      <c r="Q56" s="9"/>
      <c r="R56" s="9"/>
      <c r="S56" s="9"/>
      <c r="T56" s="20"/>
      <c r="U56" s="39" t="s">
        <v>2</v>
      </c>
      <c r="V56" s="13"/>
    </row>
    <row r="57" spans="1:22" x14ac:dyDescent="0.3">
      <c r="A57" s="5"/>
      <c r="B57" s="34"/>
      <c r="C57" s="27"/>
      <c r="D57" s="53"/>
      <c r="E57" s="53"/>
      <c r="F57" s="53"/>
      <c r="G57" s="53"/>
      <c r="H57" s="53"/>
      <c r="I57" s="53"/>
      <c r="J57" s="53"/>
      <c r="K57" s="53"/>
      <c r="L57" s="53"/>
      <c r="M57" s="53"/>
      <c r="N57" s="53"/>
      <c r="O57" s="53"/>
      <c r="P57" s="53"/>
      <c r="Q57" s="53"/>
      <c r="R57" s="53"/>
      <c r="S57" s="53"/>
      <c r="T57" s="53"/>
      <c r="U57" s="41"/>
      <c r="V57" s="55"/>
    </row>
    <row r="58" spans="1:22" x14ac:dyDescent="0.3">
      <c r="A58" s="34" t="s">
        <v>72</v>
      </c>
      <c r="B58" s="34" t="s">
        <v>12</v>
      </c>
      <c r="C58" s="27" t="s">
        <v>15</v>
      </c>
      <c r="D58" s="9"/>
      <c r="E58" s="9"/>
      <c r="F58" s="9"/>
      <c r="G58" s="9"/>
      <c r="H58" s="9"/>
      <c r="I58" s="9"/>
      <c r="J58" s="9"/>
      <c r="K58" s="9"/>
      <c r="L58" s="9"/>
      <c r="M58" s="9"/>
      <c r="N58" s="9"/>
      <c r="O58" s="9"/>
      <c r="P58" s="9"/>
      <c r="Q58" s="9"/>
      <c r="R58" s="9"/>
      <c r="S58" s="9"/>
      <c r="T58" s="22"/>
      <c r="U58" s="39" t="s">
        <v>2</v>
      </c>
      <c r="V58" s="26"/>
    </row>
    <row r="59" spans="1:22" x14ac:dyDescent="0.3">
      <c r="A59" s="34" t="s">
        <v>72</v>
      </c>
      <c r="B59" s="34" t="s">
        <v>12</v>
      </c>
      <c r="C59" s="179" t="s">
        <v>16</v>
      </c>
      <c r="D59" s="9"/>
      <c r="E59" s="9"/>
      <c r="F59" s="9"/>
      <c r="G59" s="9"/>
      <c r="H59" s="9"/>
      <c r="I59" s="9"/>
      <c r="J59" s="9"/>
      <c r="K59" s="9"/>
      <c r="L59" s="9"/>
      <c r="M59" s="187"/>
      <c r="N59" s="187"/>
      <c r="O59" s="187"/>
      <c r="P59" s="187"/>
      <c r="Q59" s="187"/>
      <c r="R59" s="187">
        <f>'Incident cases'!R75/'Population size'!$U$15*100000</f>
        <v>45.977011494252871</v>
      </c>
      <c r="S59" s="187">
        <f>'Incident cases'!S75/'Population size'!$U$15*100000</f>
        <v>11.494252873563218</v>
      </c>
      <c r="T59" s="26"/>
      <c r="U59" s="39" t="s">
        <v>2</v>
      </c>
      <c r="V59" s="26"/>
    </row>
    <row r="60" spans="1:22" x14ac:dyDescent="0.3">
      <c r="A60" s="34" t="s">
        <v>72</v>
      </c>
      <c r="B60" s="34" t="s">
        <v>12</v>
      </c>
      <c r="C60" s="27" t="s">
        <v>17</v>
      </c>
      <c r="D60" s="9"/>
      <c r="E60" s="9"/>
      <c r="F60" s="9"/>
      <c r="G60" s="9"/>
      <c r="H60" s="9"/>
      <c r="I60" s="9"/>
      <c r="J60" s="9"/>
      <c r="K60" s="9"/>
      <c r="L60" s="9"/>
      <c r="M60" s="9"/>
      <c r="N60" s="9"/>
      <c r="O60" s="9"/>
      <c r="P60" s="9"/>
      <c r="Q60" s="9"/>
      <c r="R60" s="9"/>
      <c r="S60" s="9"/>
      <c r="T60" s="9"/>
      <c r="U60" s="39" t="s">
        <v>2</v>
      </c>
      <c r="V60" s="26"/>
    </row>
    <row r="61" spans="1:22" x14ac:dyDescent="0.3">
      <c r="A61" s="5"/>
      <c r="B61" s="34"/>
      <c r="C61" s="27"/>
      <c r="D61" s="53"/>
      <c r="E61" s="53"/>
      <c r="F61" s="53"/>
      <c r="G61" s="53"/>
      <c r="H61" s="53"/>
      <c r="I61" s="53"/>
      <c r="J61" s="53"/>
      <c r="K61" s="53"/>
      <c r="L61" s="53"/>
      <c r="M61" s="53"/>
      <c r="N61" s="53"/>
      <c r="O61" s="53"/>
      <c r="P61" s="53"/>
      <c r="Q61" s="53"/>
      <c r="R61" s="53"/>
      <c r="S61" s="53"/>
      <c r="T61" s="53"/>
      <c r="U61" s="41"/>
      <c r="V61" s="55"/>
    </row>
    <row r="62" spans="1:22" x14ac:dyDescent="0.3">
      <c r="A62" s="34" t="s">
        <v>72</v>
      </c>
      <c r="B62" s="34" t="s">
        <v>13</v>
      </c>
      <c r="C62" s="27" t="s">
        <v>15</v>
      </c>
      <c r="D62" s="9"/>
      <c r="E62" s="9"/>
      <c r="F62" s="9"/>
      <c r="G62" s="9"/>
      <c r="H62" s="9"/>
      <c r="I62" s="9"/>
      <c r="J62" s="9"/>
      <c r="K62" s="9"/>
      <c r="L62" s="9"/>
      <c r="M62" s="9"/>
      <c r="N62" s="9"/>
      <c r="O62" s="9"/>
      <c r="P62" s="9"/>
      <c r="Q62" s="9"/>
      <c r="R62" s="9"/>
      <c r="S62" s="9"/>
      <c r="T62" s="9"/>
      <c r="U62" s="39" t="s">
        <v>2</v>
      </c>
      <c r="V62" s="9"/>
    </row>
    <row r="63" spans="1:22" x14ac:dyDescent="0.3">
      <c r="A63" s="34" t="s">
        <v>72</v>
      </c>
      <c r="B63" s="34" t="s">
        <v>13</v>
      </c>
      <c r="C63" s="179" t="s">
        <v>16</v>
      </c>
      <c r="D63" s="9"/>
      <c r="E63" s="9"/>
      <c r="F63" s="9"/>
      <c r="G63" s="9"/>
      <c r="H63" s="9"/>
      <c r="I63" s="9"/>
      <c r="J63" s="9"/>
      <c r="K63" s="9"/>
      <c r="L63" s="9"/>
      <c r="M63" s="187"/>
      <c r="N63" s="187"/>
      <c r="O63" s="187"/>
      <c r="P63" s="187"/>
      <c r="Q63" s="187"/>
      <c r="R63" s="187">
        <f>'Incident cases'!R79/'Population size'!$U$15*100000</f>
        <v>103.44827586206897</v>
      </c>
      <c r="S63" s="187">
        <f>'Incident cases'!S79/'Population size'!$U$15*100000</f>
        <v>149.42528735632183</v>
      </c>
      <c r="T63" s="9"/>
      <c r="U63" s="39" t="s">
        <v>2</v>
      </c>
      <c r="V63" s="9"/>
    </row>
    <row r="64" spans="1:22" x14ac:dyDescent="0.3">
      <c r="A64" s="34" t="s">
        <v>72</v>
      </c>
      <c r="B64" s="34" t="s">
        <v>13</v>
      </c>
      <c r="C64" s="27" t="s">
        <v>17</v>
      </c>
      <c r="D64" s="9"/>
      <c r="E64" s="9"/>
      <c r="F64" s="9"/>
      <c r="G64" s="9"/>
      <c r="H64" s="9"/>
      <c r="I64" s="9"/>
      <c r="J64" s="9"/>
      <c r="K64" s="9"/>
      <c r="L64" s="9"/>
      <c r="M64" s="9"/>
      <c r="N64" s="9"/>
      <c r="O64" s="9"/>
      <c r="P64" s="9"/>
      <c r="Q64" s="9"/>
      <c r="R64" s="9"/>
      <c r="S64" s="9"/>
      <c r="T64" s="9"/>
      <c r="U64" s="39" t="s">
        <v>2</v>
      </c>
      <c r="V64" s="9"/>
    </row>
    <row r="65" spans="1:22" x14ac:dyDescent="0.3">
      <c r="A65" s="5"/>
      <c r="B65" s="5"/>
      <c r="C65" s="5"/>
      <c r="D65" s="5"/>
      <c r="E65" s="5"/>
      <c r="F65" s="5"/>
      <c r="G65" s="5"/>
      <c r="H65" s="5"/>
      <c r="I65" s="5"/>
      <c r="J65" s="5"/>
      <c r="K65" s="5"/>
      <c r="L65" s="5"/>
      <c r="M65" s="5"/>
      <c r="N65" s="5"/>
      <c r="O65" s="5"/>
      <c r="P65" s="5"/>
      <c r="Q65" s="5"/>
      <c r="R65" s="5"/>
      <c r="S65" s="5"/>
      <c r="T65" s="5"/>
      <c r="U65" s="5"/>
      <c r="V65" s="5"/>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dimension ref="A1:V84"/>
  <sheetViews>
    <sheetView workbookViewId="0">
      <pane ySplit="1" topLeftCell="A27" activePane="bottomLeft" state="frozen"/>
      <selection activeCell="B1" sqref="B1"/>
      <selection pane="bottomLeft" activeCell="A76" sqref="A76:XFD76"/>
    </sheetView>
  </sheetViews>
  <sheetFormatPr defaultColWidth="8.88671875" defaultRowHeight="14.4" x14ac:dyDescent="0.3"/>
  <cols>
    <col min="1" max="1" width="30.44140625" style="5" bestFit="1" customWidth="1"/>
    <col min="2" max="2" width="14.44140625" style="5" customWidth="1"/>
    <col min="3" max="12" width="8.88671875" style="5"/>
    <col min="13" max="16" width="10.109375" style="5" bestFit="1" customWidth="1"/>
    <col min="17" max="19" width="9.109375" style="5" bestFit="1" customWidth="1"/>
    <col min="20" max="21" width="8.88671875" style="5"/>
    <col min="22" max="22" width="11.5546875" style="5" bestFit="1" customWidth="1"/>
    <col min="23" max="16384" width="8.88671875" style="5"/>
  </cols>
  <sheetData>
    <row r="1" spans="1:22" x14ac:dyDescent="0.3">
      <c r="A1" s="72"/>
      <c r="B1" s="33"/>
      <c r="C1" s="33"/>
      <c r="D1" s="180">
        <v>2000</v>
      </c>
      <c r="E1" s="180">
        <v>2001</v>
      </c>
      <c r="F1" s="180">
        <v>2002</v>
      </c>
      <c r="G1" s="180">
        <v>2003</v>
      </c>
      <c r="H1" s="180">
        <v>2004</v>
      </c>
      <c r="I1" s="180">
        <v>2005</v>
      </c>
      <c r="J1" s="180">
        <v>2006</v>
      </c>
      <c r="K1" s="180">
        <v>2007</v>
      </c>
      <c r="L1" s="180">
        <v>2008</v>
      </c>
      <c r="M1" s="180">
        <v>2009</v>
      </c>
      <c r="N1" s="180">
        <v>2010</v>
      </c>
      <c r="O1" s="180">
        <v>2011</v>
      </c>
      <c r="P1" s="180">
        <v>2012</v>
      </c>
      <c r="Q1" s="180">
        <v>2013</v>
      </c>
      <c r="R1" s="180">
        <v>2014</v>
      </c>
      <c r="S1" s="180">
        <v>2015</v>
      </c>
      <c r="T1" s="39">
        <v>2016</v>
      </c>
      <c r="U1" s="40"/>
      <c r="V1" s="39" t="s">
        <v>1</v>
      </c>
    </row>
    <row r="2" spans="1:22" x14ac:dyDescent="0.3">
      <c r="A2" s="78" t="s">
        <v>86</v>
      </c>
      <c r="B2" s="78" t="s">
        <v>86</v>
      </c>
      <c r="C2" s="27" t="s">
        <v>15</v>
      </c>
      <c r="D2" s="150"/>
      <c r="E2" s="150"/>
      <c r="F2" s="150"/>
      <c r="G2" s="150"/>
      <c r="H2" s="150"/>
      <c r="I2" s="150"/>
      <c r="J2" s="150"/>
      <c r="K2" s="150"/>
      <c r="L2" s="150"/>
      <c r="M2" s="150"/>
      <c r="N2" s="150"/>
      <c r="O2" s="150"/>
      <c r="P2" s="150"/>
      <c r="Q2" s="150"/>
      <c r="R2" s="150"/>
      <c r="S2" s="150"/>
      <c r="T2" s="153"/>
      <c r="U2" s="39" t="s">
        <v>2</v>
      </c>
      <c r="V2" s="153"/>
    </row>
    <row r="3" spans="1:22" x14ac:dyDescent="0.3">
      <c r="A3" s="78" t="s">
        <v>86</v>
      </c>
      <c r="B3" s="78" t="s">
        <v>86</v>
      </c>
      <c r="C3" s="27" t="s">
        <v>16</v>
      </c>
      <c r="D3" s="150"/>
      <c r="E3" s="150"/>
      <c r="F3" s="150"/>
      <c r="G3" s="150">
        <v>12767</v>
      </c>
      <c r="H3" s="150">
        <v>13097</v>
      </c>
      <c r="I3" s="150">
        <v>13234</v>
      </c>
      <c r="J3" s="150">
        <v>12874</v>
      </c>
      <c r="K3" s="150">
        <v>11324</v>
      </c>
      <c r="L3" s="150">
        <v>12044</v>
      </c>
      <c r="M3" s="150">
        <v>13041</v>
      </c>
      <c r="N3" s="150">
        <v>12784</v>
      </c>
      <c r="O3" s="150">
        <v>12416</v>
      </c>
      <c r="P3" s="150">
        <v>11735</v>
      </c>
      <c r="Q3" s="150">
        <v>10390</v>
      </c>
      <c r="R3" s="150">
        <v>9013</v>
      </c>
      <c r="S3" s="150">
        <v>6441</v>
      </c>
      <c r="T3" s="153"/>
      <c r="U3" s="39" t="s">
        <v>2</v>
      </c>
      <c r="V3" s="153"/>
    </row>
    <row r="4" spans="1:22" x14ac:dyDescent="0.3">
      <c r="A4" s="78" t="s">
        <v>86</v>
      </c>
      <c r="B4" s="78" t="s">
        <v>86</v>
      </c>
      <c r="C4" s="27" t="s">
        <v>17</v>
      </c>
      <c r="D4" s="150"/>
      <c r="E4" s="150"/>
      <c r="F4" s="150"/>
      <c r="G4" s="150"/>
      <c r="H4" s="150"/>
      <c r="I4" s="150"/>
      <c r="J4" s="150"/>
      <c r="K4" s="150"/>
      <c r="L4" s="150"/>
      <c r="M4" s="150"/>
      <c r="N4" s="150"/>
      <c r="O4" s="150"/>
      <c r="P4" s="150"/>
      <c r="Q4" s="150"/>
      <c r="R4" s="150"/>
      <c r="S4" s="150"/>
      <c r="T4" s="153"/>
      <c r="U4" s="39" t="s">
        <v>2</v>
      </c>
      <c r="V4" s="153"/>
    </row>
    <row r="5" spans="1:22" x14ac:dyDescent="0.3">
      <c r="A5" s="78"/>
      <c r="B5" s="82"/>
      <c r="C5" s="33"/>
      <c r="O5" s="5" t="s">
        <v>150</v>
      </c>
      <c r="S5" s="5" t="s">
        <v>149</v>
      </c>
      <c r="U5" s="33"/>
    </row>
    <row r="6" spans="1:22" x14ac:dyDescent="0.3">
      <c r="A6" s="78" t="s">
        <v>86</v>
      </c>
      <c r="B6" s="78" t="s">
        <v>11</v>
      </c>
      <c r="C6" s="27" t="s">
        <v>15</v>
      </c>
      <c r="D6" s="150"/>
      <c r="E6" s="150"/>
      <c r="F6" s="150"/>
      <c r="G6" s="150"/>
      <c r="H6" s="150"/>
      <c r="I6" s="150"/>
      <c r="J6" s="150"/>
      <c r="K6" s="150"/>
      <c r="L6" s="150"/>
      <c r="M6" s="150"/>
      <c r="N6" s="150"/>
      <c r="O6" s="150"/>
      <c r="P6" s="150"/>
      <c r="Q6" s="150"/>
      <c r="R6" s="150"/>
      <c r="S6" s="150"/>
      <c r="T6" s="152"/>
      <c r="U6" s="39" t="s">
        <v>2</v>
      </c>
      <c r="V6" s="153"/>
    </row>
    <row r="7" spans="1:22" x14ac:dyDescent="0.3">
      <c r="A7" s="78" t="s">
        <v>86</v>
      </c>
      <c r="B7" s="78" t="s">
        <v>11</v>
      </c>
      <c r="C7" s="27" t="s">
        <v>16</v>
      </c>
      <c r="D7" s="150"/>
      <c r="E7" s="150"/>
      <c r="F7" s="150"/>
      <c r="G7" s="150"/>
      <c r="H7" s="150"/>
      <c r="I7" s="150"/>
      <c r="J7" s="150"/>
      <c r="K7" s="150"/>
      <c r="L7" s="150"/>
      <c r="M7" s="150"/>
      <c r="N7" s="150"/>
      <c r="O7" s="150"/>
      <c r="P7" s="150"/>
      <c r="Q7" s="150"/>
      <c r="R7" s="150"/>
      <c r="S7" s="150"/>
      <c r="T7" s="153"/>
      <c r="U7" s="39" t="s">
        <v>2</v>
      </c>
      <c r="V7" s="153"/>
    </row>
    <row r="8" spans="1:22" x14ac:dyDescent="0.3">
      <c r="A8" s="78" t="s">
        <v>86</v>
      </c>
      <c r="B8" s="78" t="s">
        <v>11</v>
      </c>
      <c r="C8" s="27" t="s">
        <v>17</v>
      </c>
      <c r="D8" s="150"/>
      <c r="E8" s="150"/>
      <c r="F8" s="150"/>
      <c r="G8" s="150"/>
      <c r="H8" s="150"/>
      <c r="I8" s="150"/>
      <c r="J8" s="150"/>
      <c r="K8" s="150"/>
      <c r="L8" s="150"/>
      <c r="M8" s="150"/>
      <c r="N8" s="150"/>
      <c r="O8" s="150"/>
      <c r="P8" s="150"/>
      <c r="Q8" s="150"/>
      <c r="R8" s="150"/>
      <c r="S8" s="150"/>
      <c r="T8" s="153"/>
      <c r="U8" s="39" t="s">
        <v>2</v>
      </c>
      <c r="V8" s="153"/>
    </row>
    <row r="9" spans="1:22" x14ac:dyDescent="0.3">
      <c r="A9" s="78"/>
      <c r="B9" s="82"/>
      <c r="C9" s="33"/>
      <c r="N9" s="5" t="s">
        <v>156</v>
      </c>
      <c r="U9" s="33"/>
    </row>
    <row r="10" spans="1:22" x14ac:dyDescent="0.3">
      <c r="A10" s="78" t="s">
        <v>86</v>
      </c>
      <c r="B10" s="78" t="s">
        <v>12</v>
      </c>
      <c r="C10" s="27" t="s">
        <v>15</v>
      </c>
      <c r="D10" s="150"/>
      <c r="E10" s="150"/>
      <c r="F10" s="150"/>
      <c r="G10" s="150"/>
      <c r="H10" s="150"/>
      <c r="I10" s="150"/>
      <c r="J10" s="150"/>
      <c r="K10" s="150"/>
      <c r="L10" s="150"/>
      <c r="M10" s="150"/>
      <c r="N10" s="150"/>
      <c r="O10" s="150"/>
      <c r="P10" s="150"/>
      <c r="Q10" s="150"/>
      <c r="R10" s="150"/>
      <c r="S10" s="150"/>
      <c r="T10" s="152"/>
      <c r="U10" s="39" t="s">
        <v>2</v>
      </c>
      <c r="V10" s="153"/>
    </row>
    <row r="11" spans="1:22" x14ac:dyDescent="0.3">
      <c r="A11" s="78" t="s">
        <v>86</v>
      </c>
      <c r="B11" s="78" t="s">
        <v>12</v>
      </c>
      <c r="C11" s="27" t="s">
        <v>16</v>
      </c>
      <c r="D11" s="150"/>
      <c r="E11" s="150"/>
      <c r="F11" s="150"/>
      <c r="G11" s="150">
        <v>1354</v>
      </c>
      <c r="H11" s="150">
        <v>1552</v>
      </c>
      <c r="I11" s="150">
        <v>1769</v>
      </c>
      <c r="J11" s="150">
        <v>2097</v>
      </c>
      <c r="K11" s="150">
        <v>2330</v>
      </c>
      <c r="L11" s="150">
        <v>2442</v>
      </c>
      <c r="M11" s="150">
        <v>3611</v>
      </c>
      <c r="N11" s="150">
        <v>4076</v>
      </c>
      <c r="O11" s="150">
        <v>4505</v>
      </c>
      <c r="P11" s="150">
        <v>4590</v>
      </c>
      <c r="Q11" s="150">
        <v>5223</v>
      </c>
      <c r="R11" s="150">
        <v>5040</v>
      </c>
      <c r="S11" s="150"/>
      <c r="T11" s="153"/>
      <c r="U11" s="39" t="s">
        <v>2</v>
      </c>
      <c r="V11" s="153"/>
    </row>
    <row r="12" spans="1:22" x14ac:dyDescent="0.3">
      <c r="A12" s="78" t="s">
        <v>86</v>
      </c>
      <c r="B12" s="78" t="s">
        <v>12</v>
      </c>
      <c r="C12" s="27" t="s">
        <v>17</v>
      </c>
      <c r="D12" s="150"/>
      <c r="E12" s="150"/>
      <c r="F12" s="150"/>
      <c r="G12" s="150"/>
      <c r="H12" s="150"/>
      <c r="I12" s="150"/>
      <c r="J12" s="150"/>
      <c r="K12" s="150"/>
      <c r="L12" s="150"/>
      <c r="M12" s="150"/>
      <c r="N12" s="150"/>
      <c r="O12" s="150"/>
      <c r="P12" s="150"/>
      <c r="Q12" s="150"/>
      <c r="R12" s="150"/>
      <c r="S12" s="150"/>
      <c r="T12" s="153"/>
      <c r="U12" s="39" t="s">
        <v>2</v>
      </c>
      <c r="V12" s="153"/>
    </row>
    <row r="13" spans="1:22" x14ac:dyDescent="0.3">
      <c r="A13" s="78"/>
      <c r="B13" s="82"/>
      <c r="C13" s="33" t="s">
        <v>3135</v>
      </c>
      <c r="G13" s="193">
        <f t="shared" ref="G13:L13" si="0">G11/G3</f>
        <v>0.10605467220177019</v>
      </c>
      <c r="H13" s="193">
        <f t="shared" si="0"/>
        <v>0.11850041994349851</v>
      </c>
      <c r="I13" s="193">
        <f t="shared" si="0"/>
        <v>0.13367084781623093</v>
      </c>
      <c r="J13" s="193">
        <f t="shared" si="0"/>
        <v>0.16288643778157527</v>
      </c>
      <c r="K13" s="193">
        <f t="shared" si="0"/>
        <v>0.20575768279759801</v>
      </c>
      <c r="L13" s="193">
        <f t="shared" si="0"/>
        <v>0.20275655928263037</v>
      </c>
      <c r="M13" s="193">
        <f t="shared" ref="M13:R13" si="1">M11/M3</f>
        <v>0.27689594356261021</v>
      </c>
      <c r="N13" s="193">
        <f t="shared" si="1"/>
        <v>0.31883604505632041</v>
      </c>
      <c r="O13" s="193">
        <f t="shared" si="1"/>
        <v>0.3628382731958763</v>
      </c>
      <c r="P13" s="193">
        <f t="shared" si="1"/>
        <v>0.39113762249680445</v>
      </c>
      <c r="Q13" s="193">
        <f t="shared" si="1"/>
        <v>0.50269489894128971</v>
      </c>
      <c r="R13" s="193">
        <f t="shared" si="1"/>
        <v>0.55919227782092529</v>
      </c>
      <c r="S13" s="193"/>
      <c r="U13" s="33"/>
    </row>
    <row r="14" spans="1:22" x14ac:dyDescent="0.3">
      <c r="A14" s="78" t="s">
        <v>86</v>
      </c>
      <c r="B14" s="78" t="s">
        <v>13</v>
      </c>
      <c r="C14" s="27" t="s">
        <v>15</v>
      </c>
      <c r="D14" s="150"/>
      <c r="E14" s="150"/>
      <c r="F14" s="150"/>
      <c r="G14" s="150"/>
      <c r="H14" s="150"/>
      <c r="I14" s="150"/>
      <c r="J14" s="150"/>
      <c r="K14" s="150"/>
      <c r="L14" s="150"/>
      <c r="M14" s="150"/>
      <c r="N14" s="150"/>
      <c r="O14" s="150"/>
      <c r="P14" s="150"/>
      <c r="Q14" s="150"/>
      <c r="R14" s="150"/>
      <c r="S14" s="150"/>
      <c r="T14" s="150"/>
      <c r="U14" s="39" t="s">
        <v>2</v>
      </c>
      <c r="V14" s="153"/>
    </row>
    <row r="15" spans="1:22" x14ac:dyDescent="0.3">
      <c r="A15" s="78" t="s">
        <v>86</v>
      </c>
      <c r="B15" s="78" t="s">
        <v>13</v>
      </c>
      <c r="C15" s="27" t="s">
        <v>16</v>
      </c>
      <c r="D15" s="150"/>
      <c r="E15" s="150"/>
      <c r="F15" s="150"/>
      <c r="G15" s="150"/>
      <c r="H15" s="150"/>
      <c r="I15" s="150"/>
      <c r="J15" s="150"/>
      <c r="K15" s="150"/>
      <c r="L15" s="150"/>
      <c r="M15" s="150"/>
      <c r="N15" s="150"/>
      <c r="O15" s="150"/>
      <c r="P15" s="150"/>
      <c r="Q15" s="150"/>
      <c r="R15" s="150"/>
      <c r="S15" s="150"/>
      <c r="T15" s="150"/>
      <c r="U15" s="39" t="s">
        <v>2</v>
      </c>
      <c r="V15" s="153"/>
    </row>
    <row r="16" spans="1:22" x14ac:dyDescent="0.3">
      <c r="A16" s="78" t="s">
        <v>86</v>
      </c>
      <c r="B16" s="78" t="s">
        <v>13</v>
      </c>
      <c r="C16" s="27" t="s">
        <v>17</v>
      </c>
      <c r="D16" s="150"/>
      <c r="E16" s="150"/>
      <c r="F16" s="150"/>
      <c r="G16" s="150"/>
      <c r="H16" s="150"/>
      <c r="I16" s="150"/>
      <c r="J16" s="150"/>
      <c r="K16" s="150"/>
      <c r="L16" s="150"/>
      <c r="M16" s="150"/>
      <c r="N16" s="150"/>
      <c r="O16" s="150"/>
      <c r="P16" s="150"/>
      <c r="Q16" s="150"/>
      <c r="R16" s="150"/>
      <c r="S16" s="150"/>
      <c r="T16" s="150"/>
      <c r="U16" s="39" t="s">
        <v>2</v>
      </c>
      <c r="V16" s="153"/>
    </row>
    <row r="17" spans="1:22" x14ac:dyDescent="0.3">
      <c r="A17" s="34"/>
      <c r="B17" s="33"/>
      <c r="C17" s="33"/>
      <c r="G17" s="86">
        <f>'Incident cases'!G19/'Incident cases'!G89</f>
        <v>1.2089704208137911E-2</v>
      </c>
      <c r="H17" s="86">
        <f>'Incident cases'!H19/'Incident cases'!H89</f>
        <v>1.2725485408259213E-2</v>
      </c>
      <c r="I17" s="86">
        <f>'Incident cases'!I19/'Incident cases'!I89</f>
        <v>1.3281460431569218E-2</v>
      </c>
      <c r="J17" s="86">
        <f>'Incident cases'!J19/'Incident cases'!J89</f>
        <v>1.4349123933120975E-2</v>
      </c>
      <c r="K17" s="86">
        <f>'Incident cases'!K19/'Incident cases'!K89</f>
        <v>1.4837020444624809E-2</v>
      </c>
      <c r="L17" s="86">
        <f>'Incident cases'!L19/'Incident cases'!L89</f>
        <v>1.5342564313590372E-2</v>
      </c>
      <c r="M17" s="86">
        <f>'Incident cases'!M19/'Incident cases'!M89</f>
        <v>1.6138526859556353E-2</v>
      </c>
      <c r="N17" s="86">
        <f>'Incident cases'!N19/'Incident cases'!N89</f>
        <v>1.6638343434960214E-2</v>
      </c>
      <c r="O17" s="86">
        <f>'Incident cases'!O19/'Incident cases'!O89</f>
        <v>1.7128343274423176E-2</v>
      </c>
      <c r="P17" s="86">
        <f>'Incident cases'!P19/'Incident cases'!P89</f>
        <v>1.7399609493303561E-2</v>
      </c>
      <c r="Q17" s="86">
        <f>'Incident cases'!Q19/'Incident cases'!Q89</f>
        <v>1.7835939362407665E-2</v>
      </c>
      <c r="R17" s="86">
        <f>'Incident cases'!R19/'Incident cases'!R89</f>
        <v>1.7839070180839942E-2</v>
      </c>
      <c r="S17" s="86">
        <f>'Incident cases'!S19/'Incident cases'!S89</f>
        <v>1.7819525974828634E-2</v>
      </c>
      <c r="U17" s="33"/>
    </row>
    <row r="18" spans="1:22" x14ac:dyDescent="0.3">
      <c r="A18" s="79" t="s">
        <v>8</v>
      </c>
      <c r="B18" s="79" t="s">
        <v>86</v>
      </c>
      <c r="C18" s="27" t="s">
        <v>15</v>
      </c>
      <c r="D18" s="150"/>
      <c r="E18" s="150"/>
      <c r="F18" s="150"/>
      <c r="G18" s="150"/>
      <c r="H18" s="150"/>
      <c r="I18" s="150"/>
      <c r="J18" s="150"/>
      <c r="K18" s="150"/>
      <c r="L18" s="150"/>
      <c r="M18" s="150"/>
      <c r="N18" s="150"/>
      <c r="O18" s="150"/>
      <c r="P18" s="150"/>
      <c r="Q18" s="150"/>
      <c r="R18" s="150"/>
      <c r="S18" s="150"/>
      <c r="T18" s="152"/>
      <c r="U18" s="39" t="s">
        <v>2</v>
      </c>
      <c r="V18" s="153"/>
    </row>
    <row r="19" spans="1:22" x14ac:dyDescent="0.3">
      <c r="A19" s="79" t="s">
        <v>8</v>
      </c>
      <c r="B19" s="79" t="s">
        <v>86</v>
      </c>
      <c r="C19" s="179" t="s">
        <v>16</v>
      </c>
      <c r="D19" s="150"/>
      <c r="E19" s="150"/>
      <c r="F19" s="150"/>
      <c r="G19" s="151">
        <f t="shared" ref="G19:L19" si="2">G3*G17</f>
        <v>154.34925362529671</v>
      </c>
      <c r="H19" s="151">
        <f t="shared" si="2"/>
        <v>166.6656823919709</v>
      </c>
      <c r="I19" s="151">
        <f t="shared" si="2"/>
        <v>175.76684735138704</v>
      </c>
      <c r="J19" s="151">
        <f t="shared" si="2"/>
        <v>184.73062151499943</v>
      </c>
      <c r="K19" s="151">
        <f t="shared" si="2"/>
        <v>168.01441951493132</v>
      </c>
      <c r="L19" s="151">
        <f t="shared" si="2"/>
        <v>184.78584459288243</v>
      </c>
      <c r="M19" s="151">
        <f t="shared" ref="M19:S19" si="3">M3*M17</f>
        <v>210.4625287754744</v>
      </c>
      <c r="N19" s="151">
        <f t="shared" si="3"/>
        <v>212.70458247253137</v>
      </c>
      <c r="O19" s="151">
        <f t="shared" si="3"/>
        <v>212.66551009523815</v>
      </c>
      <c r="P19" s="151">
        <f t="shared" si="3"/>
        <v>204.18441740391728</v>
      </c>
      <c r="Q19" s="151">
        <f t="shared" si="3"/>
        <v>185.31540997541563</v>
      </c>
      <c r="R19" s="151">
        <f t="shared" si="3"/>
        <v>160.78353953991041</v>
      </c>
      <c r="S19" s="151">
        <f t="shared" si="3"/>
        <v>114.77556680387123</v>
      </c>
      <c r="T19" s="153"/>
      <c r="U19" s="39" t="s">
        <v>2</v>
      </c>
      <c r="V19" s="153"/>
    </row>
    <row r="20" spans="1:22" x14ac:dyDescent="0.3">
      <c r="A20" s="79" t="s">
        <v>8</v>
      </c>
      <c r="B20" s="79" t="s">
        <v>86</v>
      </c>
      <c r="C20" s="27" t="s">
        <v>17</v>
      </c>
      <c r="D20" s="150"/>
      <c r="E20" s="150"/>
      <c r="F20" s="150"/>
      <c r="G20" s="150"/>
      <c r="H20" s="150"/>
      <c r="I20" s="150"/>
      <c r="J20" s="150"/>
      <c r="K20" s="150"/>
      <c r="L20" s="150"/>
      <c r="M20" s="150"/>
      <c r="N20" s="150"/>
      <c r="O20" s="150"/>
      <c r="P20" s="150"/>
      <c r="Q20" s="150"/>
      <c r="R20" s="150"/>
      <c r="S20" s="150"/>
      <c r="T20" s="153"/>
      <c r="U20" s="39" t="s">
        <v>2</v>
      </c>
      <c r="V20" s="153"/>
    </row>
    <row r="21" spans="1:22" x14ac:dyDescent="0.3">
      <c r="A21" s="34"/>
      <c r="B21" s="33"/>
      <c r="C21" s="33"/>
      <c r="U21" s="33"/>
    </row>
    <row r="22" spans="1:22" x14ac:dyDescent="0.3">
      <c r="A22" s="34" t="s">
        <v>8</v>
      </c>
      <c r="B22" s="34" t="s">
        <v>11</v>
      </c>
      <c r="C22" s="27" t="s">
        <v>15</v>
      </c>
      <c r="D22" s="150"/>
      <c r="E22" s="150"/>
      <c r="F22" s="150"/>
      <c r="G22" s="150"/>
      <c r="H22" s="150"/>
      <c r="I22" s="150"/>
      <c r="J22" s="150"/>
      <c r="K22" s="150"/>
      <c r="L22" s="150"/>
      <c r="M22" s="150"/>
      <c r="N22" s="150"/>
      <c r="O22" s="150"/>
      <c r="P22" s="150"/>
      <c r="Q22" s="150"/>
      <c r="R22" s="150"/>
      <c r="S22" s="150"/>
      <c r="T22" s="152"/>
      <c r="U22" s="39" t="s">
        <v>2</v>
      </c>
      <c r="V22" s="153"/>
    </row>
    <row r="23" spans="1:22" x14ac:dyDescent="0.3">
      <c r="A23" s="34" t="s">
        <v>8</v>
      </c>
      <c r="B23" s="34" t="s">
        <v>11</v>
      </c>
      <c r="C23" s="179" t="s">
        <v>16</v>
      </c>
      <c r="D23" s="150"/>
      <c r="E23" s="150"/>
      <c r="F23" s="150"/>
      <c r="G23" s="150"/>
      <c r="H23" s="150"/>
      <c r="I23" s="150"/>
      <c r="J23" s="150"/>
      <c r="K23" s="150"/>
      <c r="L23" s="150"/>
      <c r="M23" s="150"/>
      <c r="N23" s="150"/>
      <c r="O23" s="150"/>
      <c r="P23" s="150"/>
      <c r="Q23" s="150"/>
      <c r="R23" s="150"/>
      <c r="S23" s="150"/>
      <c r="T23" s="153"/>
      <c r="U23" s="39" t="s">
        <v>2</v>
      </c>
      <c r="V23" s="153"/>
    </row>
    <row r="24" spans="1:22" x14ac:dyDescent="0.3">
      <c r="A24" s="34" t="s">
        <v>8</v>
      </c>
      <c r="B24" s="34" t="s">
        <v>11</v>
      </c>
      <c r="C24" s="27" t="s">
        <v>17</v>
      </c>
      <c r="D24" s="150"/>
      <c r="E24" s="150"/>
      <c r="F24" s="150"/>
      <c r="G24" s="150"/>
      <c r="H24" s="150"/>
      <c r="I24" s="150"/>
      <c r="J24" s="150"/>
      <c r="K24" s="150"/>
      <c r="L24" s="150"/>
      <c r="M24" s="150"/>
      <c r="N24" s="150"/>
      <c r="O24" s="150"/>
      <c r="P24" s="150"/>
      <c r="Q24" s="150"/>
      <c r="R24" s="150"/>
      <c r="S24" s="150"/>
      <c r="T24" s="153"/>
      <c r="U24" s="39" t="s">
        <v>2</v>
      </c>
      <c r="V24" s="153"/>
    </row>
    <row r="25" spans="1:22" x14ac:dyDescent="0.3">
      <c r="A25" s="34"/>
      <c r="B25" s="33"/>
      <c r="C25" s="33"/>
      <c r="U25" s="33"/>
    </row>
    <row r="26" spans="1:22" x14ac:dyDescent="0.3">
      <c r="A26" s="34" t="s">
        <v>8</v>
      </c>
      <c r="B26" s="34" t="s">
        <v>12</v>
      </c>
      <c r="C26" s="27" t="s">
        <v>15</v>
      </c>
      <c r="D26" s="150"/>
      <c r="E26" s="150"/>
      <c r="F26" s="150"/>
      <c r="G26" s="150"/>
      <c r="H26" s="150"/>
      <c r="I26" s="150"/>
      <c r="J26" s="150"/>
      <c r="K26" s="150"/>
      <c r="L26" s="150"/>
      <c r="M26" s="150"/>
      <c r="N26" s="150"/>
      <c r="O26" s="150"/>
      <c r="P26" s="150"/>
      <c r="Q26" s="150"/>
      <c r="R26" s="150"/>
      <c r="S26" s="150"/>
      <c r="T26" s="152"/>
      <c r="U26" s="39" t="s">
        <v>2</v>
      </c>
      <c r="V26" s="153"/>
    </row>
    <row r="27" spans="1:22" x14ac:dyDescent="0.3">
      <c r="A27" s="34" t="s">
        <v>8</v>
      </c>
      <c r="B27" s="34" t="s">
        <v>12</v>
      </c>
      <c r="C27" s="179" t="s">
        <v>16</v>
      </c>
      <c r="D27" s="150"/>
      <c r="E27" s="150"/>
      <c r="F27" s="150"/>
      <c r="G27" s="150"/>
      <c r="H27" s="150"/>
      <c r="I27" s="150"/>
      <c r="J27" s="150"/>
      <c r="K27" s="150"/>
      <c r="L27" s="150"/>
      <c r="M27" s="150"/>
      <c r="N27" s="150"/>
      <c r="O27" s="150"/>
      <c r="P27" s="150"/>
      <c r="Q27" s="150"/>
      <c r="R27" s="150"/>
      <c r="S27" s="150"/>
      <c r="T27" s="153"/>
      <c r="U27" s="39" t="s">
        <v>2</v>
      </c>
      <c r="V27" s="153"/>
    </row>
    <row r="28" spans="1:22" x14ac:dyDescent="0.3">
      <c r="A28" s="34" t="s">
        <v>8</v>
      </c>
      <c r="B28" s="34" t="s">
        <v>12</v>
      </c>
      <c r="C28" s="27" t="s">
        <v>17</v>
      </c>
      <c r="D28" s="150"/>
      <c r="E28" s="150"/>
      <c r="F28" s="150"/>
      <c r="G28" s="150"/>
      <c r="H28" s="150"/>
      <c r="I28" s="150"/>
      <c r="J28" s="150"/>
      <c r="K28" s="150"/>
      <c r="L28" s="150"/>
      <c r="M28" s="150"/>
      <c r="N28" s="150"/>
      <c r="O28" s="150"/>
      <c r="P28" s="150"/>
      <c r="Q28" s="150"/>
      <c r="R28" s="150"/>
      <c r="S28" s="150"/>
      <c r="T28" s="153"/>
      <c r="U28" s="39" t="s">
        <v>2</v>
      </c>
      <c r="V28" s="153"/>
    </row>
    <row r="29" spans="1:22" x14ac:dyDescent="0.3">
      <c r="A29" s="34"/>
      <c r="B29" s="33"/>
      <c r="C29" s="33"/>
      <c r="U29" s="33"/>
    </row>
    <row r="30" spans="1:22" x14ac:dyDescent="0.3">
      <c r="A30" s="34" t="s">
        <v>8</v>
      </c>
      <c r="B30" s="34" t="s">
        <v>13</v>
      </c>
      <c r="C30" s="27" t="s">
        <v>15</v>
      </c>
      <c r="D30" s="150"/>
      <c r="E30" s="150"/>
      <c r="F30" s="150"/>
      <c r="G30" s="150"/>
      <c r="H30" s="150"/>
      <c r="I30" s="150"/>
      <c r="J30" s="150"/>
      <c r="K30" s="150"/>
      <c r="L30" s="150"/>
      <c r="M30" s="150"/>
      <c r="N30" s="150"/>
      <c r="O30" s="150"/>
      <c r="P30" s="150"/>
      <c r="Q30" s="150"/>
      <c r="R30" s="150"/>
      <c r="S30" s="150"/>
      <c r="T30" s="152"/>
      <c r="U30" s="39" t="s">
        <v>2</v>
      </c>
      <c r="V30" s="153"/>
    </row>
    <row r="31" spans="1:22" x14ac:dyDescent="0.3">
      <c r="A31" s="34" t="s">
        <v>8</v>
      </c>
      <c r="B31" s="34" t="s">
        <v>13</v>
      </c>
      <c r="C31" s="179" t="s">
        <v>16</v>
      </c>
      <c r="D31" s="150"/>
      <c r="E31" s="150"/>
      <c r="F31" s="150"/>
      <c r="G31" s="150"/>
      <c r="H31" s="150"/>
      <c r="I31" s="150"/>
      <c r="J31" s="150"/>
      <c r="K31" s="150"/>
      <c r="L31" s="150"/>
      <c r="M31" s="150"/>
      <c r="N31" s="150"/>
      <c r="O31" s="150"/>
      <c r="P31" s="150"/>
      <c r="Q31" s="150"/>
      <c r="R31" s="150"/>
      <c r="S31" s="150"/>
      <c r="T31" s="153"/>
      <c r="U31" s="39" t="s">
        <v>2</v>
      </c>
      <c r="V31" s="153"/>
    </row>
    <row r="32" spans="1:22" x14ac:dyDescent="0.3">
      <c r="A32" s="34" t="s">
        <v>8</v>
      </c>
      <c r="B32" s="34" t="s">
        <v>13</v>
      </c>
      <c r="C32" s="27" t="s">
        <v>17</v>
      </c>
      <c r="D32" s="150"/>
      <c r="E32" s="150"/>
      <c r="F32" s="150"/>
      <c r="G32" s="150"/>
      <c r="H32" s="150"/>
      <c r="I32" s="150"/>
      <c r="J32" s="150"/>
      <c r="K32" s="150"/>
      <c r="L32" s="150"/>
      <c r="M32" s="150"/>
      <c r="N32" s="150"/>
      <c r="O32" s="150"/>
      <c r="P32" s="150"/>
      <c r="Q32" s="150"/>
      <c r="R32" s="150"/>
      <c r="S32" s="150"/>
      <c r="T32" s="153"/>
      <c r="U32" s="39" t="s">
        <v>2</v>
      </c>
      <c r="V32" s="153"/>
    </row>
    <row r="33" spans="1:22" x14ac:dyDescent="0.3">
      <c r="A33" s="34"/>
      <c r="B33" s="33"/>
      <c r="C33" s="33"/>
      <c r="G33" s="86">
        <f>'Incident cases'!G35/'Incident cases'!G89</f>
        <v>3.1832086667464246E-2</v>
      </c>
      <c r="H33" s="86">
        <f>'Incident cases'!H35/'Incident cases'!H89</f>
        <v>3.1778168270480869E-2</v>
      </c>
      <c r="I33" s="86">
        <f>'Incident cases'!I35/'Incident cases'!I89</f>
        <v>3.1217387494698066E-2</v>
      </c>
      <c r="J33" s="86">
        <f>'Incident cases'!J35/'Incident cases'!J89</f>
        <v>3.1237036880599423E-2</v>
      </c>
      <c r="K33" s="86">
        <f>'Incident cases'!K35/'Incident cases'!K89</f>
        <v>3.0336913901284058E-2</v>
      </c>
      <c r="L33" s="86">
        <f>'Incident cases'!L35/'Incident cases'!L89</f>
        <v>2.976809879798319E-2</v>
      </c>
      <c r="M33" s="86">
        <f>'Incident cases'!M35/'Incident cases'!M89</f>
        <v>2.9865464495953471E-2</v>
      </c>
      <c r="N33" s="86">
        <f>'Incident cases'!N35/'Incident cases'!N89</f>
        <v>2.9390647200025363E-2</v>
      </c>
      <c r="O33" s="86">
        <f>'Incident cases'!O35/'Incident cases'!O89</f>
        <v>2.8922729829286498E-2</v>
      </c>
      <c r="P33" s="86">
        <f>'Incident cases'!P35/'Incident cases'!P89</f>
        <v>2.8364991214535316E-2</v>
      </c>
      <c r="Q33" s="86">
        <f>'Incident cases'!Q35/'Incident cases'!Q89</f>
        <v>2.8451071773919992E-2</v>
      </c>
      <c r="R33" s="86">
        <f>'Incident cases'!R35/'Incident cases'!R89</f>
        <v>2.8309345949046234E-2</v>
      </c>
      <c r="S33" s="86">
        <f>'Incident cases'!S35/'Incident cases'!S89</f>
        <v>2.8552300655443227E-2</v>
      </c>
      <c r="U33" s="33"/>
    </row>
    <row r="34" spans="1:22" x14ac:dyDescent="0.3">
      <c r="A34" s="79" t="s">
        <v>9</v>
      </c>
      <c r="B34" s="79" t="s">
        <v>86</v>
      </c>
      <c r="C34" s="27" t="s">
        <v>15</v>
      </c>
      <c r="D34" s="150"/>
      <c r="E34" s="150"/>
      <c r="F34" s="150"/>
      <c r="G34" s="150"/>
      <c r="H34" s="150"/>
      <c r="I34" s="150"/>
      <c r="J34" s="150"/>
      <c r="K34" s="150"/>
      <c r="L34" s="150"/>
      <c r="M34" s="150"/>
      <c r="N34" s="150"/>
      <c r="O34" s="150"/>
      <c r="P34" s="150"/>
      <c r="Q34" s="150"/>
      <c r="R34" s="150"/>
      <c r="S34" s="150"/>
      <c r="T34" s="152"/>
      <c r="U34" s="39" t="s">
        <v>2</v>
      </c>
      <c r="V34" s="153"/>
    </row>
    <row r="35" spans="1:22" x14ac:dyDescent="0.3">
      <c r="A35" s="79" t="s">
        <v>9</v>
      </c>
      <c r="B35" s="79" t="s">
        <v>86</v>
      </c>
      <c r="C35" s="179" t="s">
        <v>16</v>
      </c>
      <c r="D35" s="150"/>
      <c r="E35" s="150"/>
      <c r="F35" s="150"/>
      <c r="G35" s="151">
        <f t="shared" ref="G35:L35" si="4">G3*G33</f>
        <v>406.400250483516</v>
      </c>
      <c r="H35" s="151">
        <f t="shared" si="4"/>
        <v>416.19866983848794</v>
      </c>
      <c r="I35" s="151">
        <f t="shared" si="4"/>
        <v>413.1309061048342</v>
      </c>
      <c r="J35" s="151">
        <f t="shared" si="4"/>
        <v>402.14561280083694</v>
      </c>
      <c r="K35" s="151">
        <f t="shared" si="4"/>
        <v>343.53521301814067</v>
      </c>
      <c r="L35" s="151">
        <f t="shared" si="4"/>
        <v>358.52698192290956</v>
      </c>
      <c r="M35" s="151">
        <f t="shared" ref="M35:S35" si="5">M3*M33</f>
        <v>389.47552249172924</v>
      </c>
      <c r="N35" s="151">
        <f t="shared" si="5"/>
        <v>375.73003380512426</v>
      </c>
      <c r="O35" s="151">
        <f t="shared" si="5"/>
        <v>359.10461356042117</v>
      </c>
      <c r="P35" s="151">
        <f t="shared" si="5"/>
        <v>332.86317190257193</v>
      </c>
      <c r="Q35" s="151">
        <f t="shared" si="5"/>
        <v>295.60663573102869</v>
      </c>
      <c r="R35" s="151">
        <f t="shared" si="5"/>
        <v>255.1521350387537</v>
      </c>
      <c r="S35" s="151">
        <f t="shared" si="5"/>
        <v>183.90536852170982</v>
      </c>
      <c r="T35" s="153"/>
      <c r="U35" s="39" t="s">
        <v>2</v>
      </c>
      <c r="V35" s="153"/>
    </row>
    <row r="36" spans="1:22" x14ac:dyDescent="0.3">
      <c r="A36" s="79" t="s">
        <v>9</v>
      </c>
      <c r="B36" s="79" t="s">
        <v>86</v>
      </c>
      <c r="C36" s="27" t="s">
        <v>17</v>
      </c>
      <c r="D36" s="150"/>
      <c r="E36" s="150"/>
      <c r="F36" s="150"/>
      <c r="G36" s="150"/>
      <c r="H36" s="150"/>
      <c r="I36" s="150"/>
      <c r="J36" s="150"/>
      <c r="K36" s="150"/>
      <c r="L36" s="150"/>
      <c r="M36" s="150"/>
      <c r="N36" s="150"/>
      <c r="O36" s="150"/>
      <c r="P36" s="150"/>
      <c r="Q36" s="150"/>
      <c r="R36" s="150"/>
      <c r="S36" s="150"/>
      <c r="T36" s="153"/>
      <c r="U36" s="39" t="s">
        <v>2</v>
      </c>
      <c r="V36" s="153"/>
    </row>
    <row r="37" spans="1:22" x14ac:dyDescent="0.3">
      <c r="A37" s="34"/>
      <c r="B37" s="33"/>
      <c r="C37" s="33"/>
      <c r="U37" s="33"/>
    </row>
    <row r="38" spans="1:22" x14ac:dyDescent="0.3">
      <c r="A38" s="34" t="s">
        <v>9</v>
      </c>
      <c r="B38" s="34" t="s">
        <v>11</v>
      </c>
      <c r="C38" s="27" t="s">
        <v>15</v>
      </c>
      <c r="D38" s="150"/>
      <c r="E38" s="150"/>
      <c r="F38" s="150"/>
      <c r="G38" s="150"/>
      <c r="H38" s="150"/>
      <c r="I38" s="150"/>
      <c r="J38" s="150"/>
      <c r="K38" s="150"/>
      <c r="L38" s="150"/>
      <c r="M38" s="150"/>
      <c r="N38" s="150"/>
      <c r="O38" s="150"/>
      <c r="P38" s="150"/>
      <c r="Q38" s="150"/>
      <c r="R38" s="150"/>
      <c r="S38" s="150"/>
      <c r="T38" s="152"/>
      <c r="U38" s="39" t="s">
        <v>2</v>
      </c>
      <c r="V38" s="153"/>
    </row>
    <row r="39" spans="1:22" x14ac:dyDescent="0.3">
      <c r="A39" s="34" t="s">
        <v>9</v>
      </c>
      <c r="B39" s="34" t="s">
        <v>11</v>
      </c>
      <c r="C39" s="179" t="s">
        <v>16</v>
      </c>
      <c r="D39" s="150"/>
      <c r="E39" s="150"/>
      <c r="F39" s="150"/>
      <c r="G39" s="150"/>
      <c r="H39" s="150"/>
      <c r="I39" s="150"/>
      <c r="J39" s="150"/>
      <c r="K39" s="150"/>
      <c r="L39" s="150"/>
      <c r="M39" s="150"/>
      <c r="N39" s="150"/>
      <c r="O39" s="150"/>
      <c r="P39" s="150"/>
      <c r="Q39" s="150"/>
      <c r="R39" s="150"/>
      <c r="S39" s="150"/>
      <c r="T39" s="153"/>
      <c r="U39" s="39" t="s">
        <v>2</v>
      </c>
      <c r="V39" s="153"/>
    </row>
    <row r="40" spans="1:22" x14ac:dyDescent="0.3">
      <c r="A40" s="34" t="s">
        <v>9</v>
      </c>
      <c r="B40" s="34" t="s">
        <v>11</v>
      </c>
      <c r="C40" s="27" t="s">
        <v>17</v>
      </c>
      <c r="D40" s="150"/>
      <c r="E40" s="150"/>
      <c r="F40" s="150"/>
      <c r="G40" s="150"/>
      <c r="H40" s="150"/>
      <c r="I40" s="150"/>
      <c r="J40" s="150"/>
      <c r="K40" s="150"/>
      <c r="L40" s="150"/>
      <c r="M40" s="150"/>
      <c r="N40" s="150"/>
      <c r="O40" s="150"/>
      <c r="P40" s="150"/>
      <c r="Q40" s="150"/>
      <c r="R40" s="150"/>
      <c r="S40" s="150"/>
      <c r="T40" s="153"/>
      <c r="U40" s="39" t="s">
        <v>2</v>
      </c>
      <c r="V40" s="153"/>
    </row>
    <row r="41" spans="1:22" x14ac:dyDescent="0.3">
      <c r="A41" s="34"/>
      <c r="B41" s="33"/>
      <c r="C41" s="33"/>
      <c r="U41" s="33"/>
    </row>
    <row r="42" spans="1:22" x14ac:dyDescent="0.3">
      <c r="A42" s="34" t="s">
        <v>9</v>
      </c>
      <c r="B42" s="34" t="s">
        <v>12</v>
      </c>
      <c r="C42" s="27" t="s">
        <v>15</v>
      </c>
      <c r="D42" s="150"/>
      <c r="E42" s="150"/>
      <c r="F42" s="150"/>
      <c r="G42" s="150"/>
      <c r="H42" s="150"/>
      <c r="I42" s="150"/>
      <c r="J42" s="150"/>
      <c r="K42" s="150"/>
      <c r="L42" s="150"/>
      <c r="M42" s="150"/>
      <c r="N42" s="150"/>
      <c r="O42" s="150"/>
      <c r="P42" s="150"/>
      <c r="Q42" s="150"/>
      <c r="R42" s="150"/>
      <c r="S42" s="150"/>
      <c r="T42" s="152"/>
      <c r="U42" s="39" t="s">
        <v>2</v>
      </c>
      <c r="V42" s="153"/>
    </row>
    <row r="43" spans="1:22" x14ac:dyDescent="0.3">
      <c r="A43" s="34" t="s">
        <v>9</v>
      </c>
      <c r="B43" s="34" t="s">
        <v>12</v>
      </c>
      <c r="C43" s="179" t="s">
        <v>16</v>
      </c>
      <c r="D43" s="150"/>
      <c r="E43" s="150"/>
      <c r="F43" s="150"/>
      <c r="G43" s="150"/>
      <c r="H43" s="150"/>
      <c r="I43" s="150"/>
      <c r="J43" s="150"/>
      <c r="K43" s="150"/>
      <c r="L43" s="150"/>
      <c r="M43" s="150"/>
      <c r="N43" s="150"/>
      <c r="O43" s="150"/>
      <c r="P43" s="150"/>
      <c r="Q43" s="150"/>
      <c r="R43" s="150"/>
      <c r="S43" s="150"/>
      <c r="T43" s="153"/>
      <c r="U43" s="39" t="s">
        <v>2</v>
      </c>
      <c r="V43" s="153"/>
    </row>
    <row r="44" spans="1:22" x14ac:dyDescent="0.3">
      <c r="A44" s="34" t="s">
        <v>9</v>
      </c>
      <c r="B44" s="34" t="s">
        <v>12</v>
      </c>
      <c r="C44" s="27" t="s">
        <v>17</v>
      </c>
      <c r="D44" s="150"/>
      <c r="E44" s="150"/>
      <c r="F44" s="150"/>
      <c r="G44" s="150"/>
      <c r="H44" s="150"/>
      <c r="I44" s="150"/>
      <c r="J44" s="150"/>
      <c r="K44" s="150"/>
      <c r="L44" s="150"/>
      <c r="M44" s="150"/>
      <c r="N44" s="150"/>
      <c r="O44" s="150"/>
      <c r="P44" s="150"/>
      <c r="Q44" s="150"/>
      <c r="R44" s="150"/>
      <c r="S44" s="150"/>
      <c r="T44" s="153"/>
      <c r="U44" s="39" t="s">
        <v>2</v>
      </c>
      <c r="V44" s="153"/>
    </row>
    <row r="45" spans="1:22" x14ac:dyDescent="0.3">
      <c r="A45" s="34"/>
      <c r="B45" s="33"/>
      <c r="C45" s="33"/>
      <c r="U45" s="33"/>
    </row>
    <row r="46" spans="1:22" x14ac:dyDescent="0.3">
      <c r="A46" s="34" t="s">
        <v>9</v>
      </c>
      <c r="B46" s="34" t="s">
        <v>13</v>
      </c>
      <c r="C46" s="27" t="s">
        <v>15</v>
      </c>
      <c r="D46" s="150"/>
      <c r="E46" s="150"/>
      <c r="F46" s="150"/>
      <c r="G46" s="150"/>
      <c r="H46" s="150"/>
      <c r="I46" s="150"/>
      <c r="J46" s="150"/>
      <c r="K46" s="150"/>
      <c r="L46" s="150"/>
      <c r="M46" s="150"/>
      <c r="N46" s="150"/>
      <c r="O46" s="150"/>
      <c r="P46" s="150"/>
      <c r="Q46" s="150"/>
      <c r="R46" s="150"/>
      <c r="S46" s="150"/>
      <c r="T46" s="152"/>
      <c r="U46" s="39" t="s">
        <v>2</v>
      </c>
      <c r="V46" s="153"/>
    </row>
    <row r="47" spans="1:22" x14ac:dyDescent="0.3">
      <c r="A47" s="34" t="s">
        <v>9</v>
      </c>
      <c r="B47" s="34" t="s">
        <v>13</v>
      </c>
      <c r="C47" s="179" t="s">
        <v>16</v>
      </c>
      <c r="D47" s="150"/>
      <c r="E47" s="150"/>
      <c r="F47" s="150"/>
      <c r="G47" s="150"/>
      <c r="H47" s="150"/>
      <c r="I47" s="150"/>
      <c r="J47" s="150"/>
      <c r="K47" s="150"/>
      <c r="L47" s="150"/>
      <c r="M47" s="150"/>
      <c r="N47" s="150"/>
      <c r="O47" s="150"/>
      <c r="P47" s="150"/>
      <c r="Q47" s="150"/>
      <c r="R47" s="150"/>
      <c r="S47" s="150"/>
      <c r="T47" s="153"/>
      <c r="U47" s="39" t="s">
        <v>2</v>
      </c>
      <c r="V47" s="153"/>
    </row>
    <row r="48" spans="1:22" x14ac:dyDescent="0.3">
      <c r="A48" s="34" t="s">
        <v>9</v>
      </c>
      <c r="B48" s="34" t="s">
        <v>13</v>
      </c>
      <c r="C48" s="27" t="s">
        <v>17</v>
      </c>
      <c r="D48" s="150"/>
      <c r="E48" s="150"/>
      <c r="F48" s="150"/>
      <c r="G48" s="150"/>
      <c r="H48" s="150"/>
      <c r="I48" s="150"/>
      <c r="J48" s="150"/>
      <c r="K48" s="150"/>
      <c r="L48" s="150"/>
      <c r="M48" s="150"/>
      <c r="N48" s="150"/>
      <c r="O48" s="150"/>
      <c r="P48" s="150"/>
      <c r="Q48" s="150"/>
      <c r="R48" s="150"/>
      <c r="S48" s="150"/>
      <c r="T48" s="120"/>
      <c r="U48" s="39" t="s">
        <v>2</v>
      </c>
      <c r="V48" s="153"/>
    </row>
    <row r="49" spans="1:22" x14ac:dyDescent="0.3">
      <c r="A49" s="34"/>
      <c r="B49" s="33"/>
      <c r="C49" s="33"/>
      <c r="G49" s="86">
        <f>'Incident cases'!G51/'Incident cases'!G89</f>
        <v>0.87843581751204303</v>
      </c>
      <c r="H49" s="86">
        <f>'Incident cases'!H51/'Incident cases'!H89</f>
        <v>0.89007307357480148</v>
      </c>
      <c r="I49" s="86">
        <f>'Incident cases'!I51/'Incident cases'!I89</f>
        <v>0.88997695852534564</v>
      </c>
      <c r="J49" s="86">
        <f>'Incident cases'!J51/'Incident cases'!J89</f>
        <v>0.91172321627440789</v>
      </c>
      <c r="K49" s="86">
        <f>'Incident cases'!K51/'Incident cases'!K89</f>
        <v>0.90347868691817734</v>
      </c>
      <c r="L49" s="86">
        <f>'Incident cases'!L51/'Incident cases'!L89</f>
        <v>0.90221326223147114</v>
      </c>
      <c r="M49" s="86">
        <f>'Incident cases'!M51/'Incident cases'!M89</f>
        <v>0.92007982711019642</v>
      </c>
      <c r="N49" s="86">
        <f>'Incident cases'!N51/'Incident cases'!N89</f>
        <v>0.92057981269971145</v>
      </c>
      <c r="O49" s="86">
        <f>'Incident cases'!O51/'Incident cases'!O89</f>
        <v>0.92102146207419344</v>
      </c>
      <c r="P49" s="86">
        <f>'Incident cases'!P51/'Incident cases'!P89</f>
        <v>0.91529201415677763</v>
      </c>
      <c r="Q49" s="86">
        <f>'Incident cases'!Q51/'Incident cases'!Q89</f>
        <v>0.9257402227265531</v>
      </c>
      <c r="R49" s="86">
        <f>'Incident cases'!R51/'Incident cases'!R89</f>
        <v>0.92296832259772343</v>
      </c>
      <c r="S49" s="86">
        <f>'Incident cases'!S51/'Incident cases'!S89</f>
        <v>0.92743653260543713</v>
      </c>
      <c r="U49" s="33"/>
    </row>
    <row r="50" spans="1:22" x14ac:dyDescent="0.3">
      <c r="A50" s="79" t="s">
        <v>10</v>
      </c>
      <c r="B50" s="79" t="s">
        <v>86</v>
      </c>
      <c r="C50" s="27" t="s">
        <v>15</v>
      </c>
      <c r="D50" s="150"/>
      <c r="E50" s="150"/>
      <c r="F50" s="150"/>
      <c r="G50" s="150"/>
      <c r="H50" s="150"/>
      <c r="I50" s="150"/>
      <c r="J50" s="150"/>
      <c r="K50" s="150"/>
      <c r="L50" s="150"/>
      <c r="M50" s="150"/>
      <c r="N50" s="150"/>
      <c r="O50" s="150"/>
      <c r="P50" s="150"/>
      <c r="Q50" s="150"/>
      <c r="R50" s="150"/>
      <c r="S50" s="150"/>
      <c r="T50" s="152"/>
      <c r="U50" s="39" t="s">
        <v>2</v>
      </c>
      <c r="V50" s="153"/>
    </row>
    <row r="51" spans="1:22" x14ac:dyDescent="0.3">
      <c r="A51" s="79" t="s">
        <v>10</v>
      </c>
      <c r="B51" s="79" t="s">
        <v>86</v>
      </c>
      <c r="C51" s="179" t="s">
        <v>16</v>
      </c>
      <c r="D51" s="150"/>
      <c r="E51" s="150"/>
      <c r="F51" s="150"/>
      <c r="G51" s="154">
        <f t="shared" ref="G51:L51" si="6">G3*G49-G67</f>
        <v>11214.990082176253</v>
      </c>
      <c r="H51" s="154">
        <f t="shared" si="6"/>
        <v>11657.287044609175</v>
      </c>
      <c r="I51" s="154">
        <f t="shared" si="6"/>
        <v>11777.955069124424</v>
      </c>
      <c r="J51" s="154">
        <f t="shared" si="6"/>
        <v>11737.524686316727</v>
      </c>
      <c r="K51" s="154">
        <f t="shared" si="6"/>
        <v>10230.992650661441</v>
      </c>
      <c r="L51" s="154">
        <f t="shared" si="6"/>
        <v>10866.256530315839</v>
      </c>
      <c r="M51" s="154">
        <f t="shared" ref="M51:S51" si="7">M3*M49-M67</f>
        <v>11104.761025344071</v>
      </c>
      <c r="N51" s="154">
        <f t="shared" si="7"/>
        <v>10954.692325553111</v>
      </c>
      <c r="O51" s="154">
        <f t="shared" si="7"/>
        <v>10611.402473113185</v>
      </c>
      <c r="P51" s="154">
        <f t="shared" si="7"/>
        <v>9962.9517861297863</v>
      </c>
      <c r="Q51" s="154">
        <f t="shared" si="7"/>
        <v>9031.440914128887</v>
      </c>
      <c r="R51" s="154">
        <f t="shared" si="7"/>
        <v>7798.7134915732804</v>
      </c>
      <c r="S51" s="154">
        <f t="shared" si="7"/>
        <v>5513.6187065116201</v>
      </c>
      <c r="T51" s="153"/>
      <c r="U51" s="39" t="s">
        <v>2</v>
      </c>
      <c r="V51" s="153"/>
    </row>
    <row r="52" spans="1:22" x14ac:dyDescent="0.3">
      <c r="A52" s="79" t="s">
        <v>10</v>
      </c>
      <c r="B52" s="79" t="s">
        <v>86</v>
      </c>
      <c r="C52" s="27" t="s">
        <v>17</v>
      </c>
      <c r="D52" s="150"/>
      <c r="E52" s="150"/>
      <c r="F52" s="150"/>
      <c r="G52" s="150"/>
      <c r="H52" s="150"/>
      <c r="I52" s="150"/>
      <c r="J52" s="150"/>
      <c r="K52" s="150"/>
      <c r="L52" s="150"/>
      <c r="M52" s="150"/>
      <c r="N52" s="150"/>
      <c r="O52" s="150"/>
      <c r="P52" s="150"/>
      <c r="Q52" s="150"/>
      <c r="R52" s="150"/>
      <c r="S52" s="150"/>
      <c r="T52" s="120"/>
      <c r="U52" s="39" t="s">
        <v>2</v>
      </c>
      <c r="V52" s="153"/>
    </row>
    <row r="53" spans="1:22" x14ac:dyDescent="0.3">
      <c r="A53" s="34"/>
      <c r="B53" s="33"/>
      <c r="C53" s="33"/>
      <c r="U53" s="33"/>
    </row>
    <row r="54" spans="1:22" x14ac:dyDescent="0.3">
      <c r="A54" s="34" t="s">
        <v>10</v>
      </c>
      <c r="B54" s="34" t="s">
        <v>11</v>
      </c>
      <c r="C54" s="27" t="s">
        <v>15</v>
      </c>
      <c r="D54" s="150"/>
      <c r="E54" s="150"/>
      <c r="F54" s="150"/>
      <c r="G54" s="150"/>
      <c r="H54" s="150"/>
      <c r="I54" s="150"/>
      <c r="J54" s="150"/>
      <c r="K54" s="150"/>
      <c r="L54" s="150"/>
      <c r="M54" s="150"/>
      <c r="N54" s="150"/>
      <c r="O54" s="150"/>
      <c r="P54" s="150"/>
      <c r="Q54" s="150"/>
      <c r="R54" s="150"/>
      <c r="S54" s="150"/>
      <c r="T54" s="152"/>
      <c r="U54" s="39" t="s">
        <v>2</v>
      </c>
      <c r="V54" s="153"/>
    </row>
    <row r="55" spans="1:22" x14ac:dyDescent="0.3">
      <c r="A55" s="34" t="s">
        <v>10</v>
      </c>
      <c r="B55" s="34" t="s">
        <v>11</v>
      </c>
      <c r="C55" s="179" t="s">
        <v>16</v>
      </c>
      <c r="D55" s="150"/>
      <c r="E55" s="150"/>
      <c r="F55" s="150"/>
      <c r="G55" s="150"/>
      <c r="H55" s="150"/>
      <c r="I55" s="150"/>
      <c r="J55" s="150"/>
      <c r="K55" s="150"/>
      <c r="L55" s="150"/>
      <c r="M55" s="150"/>
      <c r="N55" s="150"/>
      <c r="O55" s="150"/>
      <c r="P55" s="150"/>
      <c r="Q55" s="150"/>
      <c r="R55" s="150"/>
      <c r="S55" s="150"/>
      <c r="T55" s="153"/>
      <c r="U55" s="39" t="s">
        <v>2</v>
      </c>
      <c r="V55" s="153"/>
    </row>
    <row r="56" spans="1:22" x14ac:dyDescent="0.3">
      <c r="A56" s="34" t="s">
        <v>10</v>
      </c>
      <c r="B56" s="34" t="s">
        <v>11</v>
      </c>
      <c r="C56" s="27" t="s">
        <v>17</v>
      </c>
      <c r="D56" s="150"/>
      <c r="E56" s="150"/>
      <c r="F56" s="150"/>
      <c r="G56" s="150"/>
      <c r="H56" s="150"/>
      <c r="I56" s="150"/>
      <c r="J56" s="150"/>
      <c r="K56" s="150"/>
      <c r="L56" s="150"/>
      <c r="M56" s="150"/>
      <c r="N56" s="150"/>
      <c r="O56" s="150"/>
      <c r="P56" s="150"/>
      <c r="Q56" s="150"/>
      <c r="R56" s="150"/>
      <c r="S56" s="150"/>
      <c r="T56" s="120"/>
      <c r="U56" s="39" t="s">
        <v>2</v>
      </c>
      <c r="V56" s="153"/>
    </row>
    <row r="57" spans="1:22" x14ac:dyDescent="0.3">
      <c r="A57" s="34"/>
      <c r="B57" s="33"/>
      <c r="C57" s="33"/>
      <c r="U57" s="33"/>
    </row>
    <row r="58" spans="1:22" x14ac:dyDescent="0.3">
      <c r="A58" s="34" t="s">
        <v>10</v>
      </c>
      <c r="B58" s="34" t="s">
        <v>12</v>
      </c>
      <c r="C58" s="27" t="s">
        <v>15</v>
      </c>
      <c r="D58" s="150"/>
      <c r="E58" s="150"/>
      <c r="F58" s="150"/>
      <c r="G58" s="150"/>
      <c r="H58" s="150"/>
      <c r="I58" s="150"/>
      <c r="J58" s="150"/>
      <c r="K58" s="150"/>
      <c r="L58" s="150"/>
      <c r="M58" s="150"/>
      <c r="N58" s="150"/>
      <c r="O58" s="150"/>
      <c r="P58" s="150"/>
      <c r="Q58" s="150"/>
      <c r="R58" s="150"/>
      <c r="S58" s="150"/>
      <c r="T58" s="152"/>
      <c r="U58" s="39" t="s">
        <v>2</v>
      </c>
      <c r="V58" s="153"/>
    </row>
    <row r="59" spans="1:22" x14ac:dyDescent="0.3">
      <c r="A59" s="34" t="s">
        <v>10</v>
      </c>
      <c r="B59" s="34" t="s">
        <v>12</v>
      </c>
      <c r="C59" s="179" t="s">
        <v>16</v>
      </c>
      <c r="D59" s="150"/>
      <c r="E59" s="150"/>
      <c r="F59" s="150"/>
      <c r="G59" s="150"/>
      <c r="H59" s="150"/>
      <c r="I59" s="150"/>
      <c r="J59" s="150"/>
      <c r="K59" s="150"/>
      <c r="L59" s="150"/>
      <c r="M59" s="150"/>
      <c r="N59" s="150"/>
      <c r="O59" s="150"/>
      <c r="P59" s="150"/>
      <c r="Q59" s="150"/>
      <c r="R59" s="150"/>
      <c r="S59" s="150"/>
      <c r="T59" s="153"/>
      <c r="U59" s="39" t="s">
        <v>2</v>
      </c>
      <c r="V59" s="153"/>
    </row>
    <row r="60" spans="1:22" x14ac:dyDescent="0.3">
      <c r="A60" s="34" t="s">
        <v>10</v>
      </c>
      <c r="B60" s="34" t="s">
        <v>12</v>
      </c>
      <c r="C60" s="27" t="s">
        <v>17</v>
      </c>
      <c r="D60" s="150"/>
      <c r="E60" s="150"/>
      <c r="F60" s="150"/>
      <c r="G60" s="150"/>
      <c r="H60" s="150"/>
      <c r="I60" s="150"/>
      <c r="J60" s="150"/>
      <c r="K60" s="150"/>
      <c r="L60" s="150"/>
      <c r="M60" s="150"/>
      <c r="N60" s="150"/>
      <c r="O60" s="150"/>
      <c r="P60" s="150"/>
      <c r="Q60" s="150"/>
      <c r="R60" s="150"/>
      <c r="S60" s="150"/>
      <c r="T60" s="120"/>
      <c r="U60" s="39" t="s">
        <v>2</v>
      </c>
      <c r="V60" s="153"/>
    </row>
    <row r="61" spans="1:22" x14ac:dyDescent="0.3">
      <c r="A61" s="34"/>
      <c r="B61" s="33"/>
      <c r="C61" s="33"/>
      <c r="U61" s="33"/>
    </row>
    <row r="62" spans="1:22" x14ac:dyDescent="0.3">
      <c r="A62" s="34" t="s">
        <v>10</v>
      </c>
      <c r="B62" s="34" t="s">
        <v>13</v>
      </c>
      <c r="C62" s="27" t="s">
        <v>15</v>
      </c>
      <c r="D62" s="150"/>
      <c r="E62" s="150"/>
      <c r="F62" s="150"/>
      <c r="G62" s="150"/>
      <c r="H62" s="150"/>
      <c r="I62" s="150"/>
      <c r="J62" s="150"/>
      <c r="K62" s="150"/>
      <c r="L62" s="150"/>
      <c r="M62" s="150"/>
      <c r="N62" s="150"/>
      <c r="O62" s="150"/>
      <c r="P62" s="150"/>
      <c r="Q62" s="150"/>
      <c r="R62" s="150"/>
      <c r="S62" s="150"/>
      <c r="T62" s="152"/>
      <c r="U62" s="39" t="s">
        <v>2</v>
      </c>
      <c r="V62" s="153"/>
    </row>
    <row r="63" spans="1:22" x14ac:dyDescent="0.3">
      <c r="A63" s="34" t="s">
        <v>10</v>
      </c>
      <c r="B63" s="34" t="s">
        <v>13</v>
      </c>
      <c r="C63" s="179" t="s">
        <v>16</v>
      </c>
      <c r="D63" s="150"/>
      <c r="E63" s="150"/>
      <c r="F63" s="150"/>
      <c r="G63" s="150"/>
      <c r="H63" s="150"/>
      <c r="I63" s="150"/>
      <c r="J63" s="150"/>
      <c r="K63" s="150"/>
      <c r="L63" s="150"/>
      <c r="M63" s="150"/>
      <c r="N63" s="150"/>
      <c r="O63" s="150"/>
      <c r="P63" s="150"/>
      <c r="Q63" s="150"/>
      <c r="R63" s="150"/>
      <c r="S63" s="150"/>
      <c r="T63" s="153"/>
      <c r="U63" s="39" t="s">
        <v>2</v>
      </c>
      <c r="V63" s="153"/>
    </row>
    <row r="64" spans="1:22" x14ac:dyDescent="0.3">
      <c r="A64" s="34" t="s">
        <v>10</v>
      </c>
      <c r="B64" s="34" t="s">
        <v>13</v>
      </c>
      <c r="C64" s="27" t="s">
        <v>17</v>
      </c>
      <c r="D64" s="150"/>
      <c r="E64" s="150"/>
      <c r="F64" s="150"/>
      <c r="G64" s="150"/>
      <c r="H64" s="150"/>
      <c r="I64" s="150"/>
      <c r="J64" s="150"/>
      <c r="K64" s="150"/>
      <c r="L64" s="150"/>
      <c r="M64" s="150"/>
      <c r="N64" s="150"/>
      <c r="O64" s="150"/>
      <c r="P64" s="150"/>
      <c r="Q64" s="150"/>
      <c r="R64" s="150"/>
      <c r="S64" s="150"/>
      <c r="T64" s="120"/>
      <c r="U64" s="39" t="s">
        <v>2</v>
      </c>
      <c r="V64" s="153"/>
    </row>
    <row r="66" spans="1:22" x14ac:dyDescent="0.3">
      <c r="A66" s="79" t="s">
        <v>72</v>
      </c>
      <c r="B66" s="79" t="s">
        <v>86</v>
      </c>
      <c r="C66" s="27" t="s">
        <v>15</v>
      </c>
      <c r="D66" s="150"/>
      <c r="E66" s="150"/>
      <c r="F66" s="150"/>
      <c r="G66" s="150"/>
      <c r="H66" s="150"/>
      <c r="I66" s="150"/>
      <c r="J66" s="150"/>
      <c r="K66" s="150"/>
      <c r="L66" s="150"/>
      <c r="M66" s="150"/>
      <c r="N66" s="150"/>
      <c r="O66" s="150"/>
      <c r="P66" s="150"/>
      <c r="Q66" s="150"/>
      <c r="R66" s="150"/>
      <c r="S66" s="150"/>
      <c r="T66" s="152"/>
      <c r="U66" s="39" t="s">
        <v>2</v>
      </c>
      <c r="V66" s="153"/>
    </row>
    <row r="67" spans="1:22" x14ac:dyDescent="0.3">
      <c r="A67" s="79" t="s">
        <v>72</v>
      </c>
      <c r="B67" s="79" t="s">
        <v>86</v>
      </c>
      <c r="C67" s="179" t="s">
        <v>16</v>
      </c>
      <c r="D67" s="150"/>
      <c r="E67" s="150"/>
      <c r="F67" s="150"/>
      <c r="G67" s="150"/>
      <c r="H67" s="150"/>
      <c r="I67" s="150"/>
      <c r="J67" s="150"/>
      <c r="K67" s="150"/>
      <c r="L67" s="150"/>
      <c r="M67" s="150">
        <v>894</v>
      </c>
      <c r="N67" s="150">
        <v>814</v>
      </c>
      <c r="O67" s="150">
        <v>824</v>
      </c>
      <c r="P67" s="150">
        <v>778</v>
      </c>
      <c r="Q67" s="150">
        <v>587</v>
      </c>
      <c r="R67" s="150">
        <v>520</v>
      </c>
      <c r="S67" s="150">
        <v>460</v>
      </c>
      <c r="T67" s="153"/>
      <c r="U67" s="39" t="s">
        <v>2</v>
      </c>
      <c r="V67" s="153"/>
    </row>
    <row r="68" spans="1:22" x14ac:dyDescent="0.3">
      <c r="A68" s="79" t="s">
        <v>72</v>
      </c>
      <c r="B68" s="79" t="s">
        <v>86</v>
      </c>
      <c r="C68" s="27" t="s">
        <v>17</v>
      </c>
      <c r="D68" s="150"/>
      <c r="E68" s="150"/>
      <c r="F68" s="150"/>
      <c r="G68" s="150"/>
      <c r="H68" s="150"/>
      <c r="I68" s="150"/>
      <c r="J68" s="150"/>
      <c r="K68" s="150"/>
      <c r="L68" s="150"/>
      <c r="M68" s="150"/>
      <c r="N68" s="150"/>
      <c r="O68" s="150"/>
      <c r="P68" s="150"/>
      <c r="Q68" s="150"/>
      <c r="R68" s="150"/>
      <c r="S68" s="150"/>
      <c r="T68" s="120"/>
      <c r="U68" s="39" t="s">
        <v>2</v>
      </c>
      <c r="V68" s="153"/>
    </row>
    <row r="69" spans="1:22" x14ac:dyDescent="0.3">
      <c r="B69" s="34"/>
      <c r="C69" s="27"/>
      <c r="D69" s="53"/>
      <c r="E69" s="53"/>
      <c r="F69" s="53"/>
      <c r="G69" s="53"/>
      <c r="H69" s="53"/>
      <c r="I69" s="53"/>
      <c r="J69" s="53"/>
      <c r="K69" s="53"/>
      <c r="L69" s="53"/>
      <c r="M69" s="53"/>
      <c r="N69" s="53"/>
      <c r="O69" s="53"/>
      <c r="P69" s="53"/>
      <c r="Q69" s="53"/>
      <c r="R69" s="53"/>
      <c r="S69" s="53"/>
      <c r="T69" s="53"/>
      <c r="U69" s="41"/>
      <c r="V69" s="55"/>
    </row>
    <row r="70" spans="1:22" x14ac:dyDescent="0.3">
      <c r="A70" s="34" t="s">
        <v>72</v>
      </c>
      <c r="B70" s="34" t="s">
        <v>11</v>
      </c>
      <c r="C70" s="27" t="s">
        <v>15</v>
      </c>
      <c r="D70" s="150"/>
      <c r="E70" s="150"/>
      <c r="F70" s="150"/>
      <c r="G70" s="150"/>
      <c r="H70" s="150"/>
      <c r="I70" s="150"/>
      <c r="J70" s="150"/>
      <c r="K70" s="150"/>
      <c r="L70" s="150"/>
      <c r="M70" s="150"/>
      <c r="N70" s="150"/>
      <c r="O70" s="150"/>
      <c r="P70" s="150"/>
      <c r="Q70" s="150"/>
      <c r="R70" s="150"/>
      <c r="S70" s="150"/>
      <c r="T70" s="152"/>
      <c r="U70" s="39" t="s">
        <v>2</v>
      </c>
      <c r="V70" s="153"/>
    </row>
    <row r="71" spans="1:22" x14ac:dyDescent="0.3">
      <c r="A71" s="34" t="s">
        <v>72</v>
      </c>
      <c r="B71" s="34" t="s">
        <v>11</v>
      </c>
      <c r="C71" s="179" t="s">
        <v>16</v>
      </c>
      <c r="D71" s="150"/>
      <c r="E71" s="150"/>
      <c r="F71" s="150"/>
      <c r="G71" s="150"/>
      <c r="H71" s="150"/>
      <c r="I71" s="150"/>
      <c r="J71" s="150"/>
      <c r="K71" s="150"/>
      <c r="L71" s="150"/>
      <c r="M71" s="150"/>
      <c r="N71" s="150"/>
      <c r="O71" s="150"/>
      <c r="P71" s="150"/>
      <c r="Q71" s="150"/>
      <c r="R71" s="150"/>
      <c r="S71" s="150"/>
      <c r="T71" s="153"/>
      <c r="U71" s="39" t="s">
        <v>2</v>
      </c>
      <c r="V71" s="153"/>
    </row>
    <row r="72" spans="1:22" x14ac:dyDescent="0.3">
      <c r="A72" s="34" t="s">
        <v>72</v>
      </c>
      <c r="B72" s="34" t="s">
        <v>11</v>
      </c>
      <c r="C72" s="27" t="s">
        <v>17</v>
      </c>
      <c r="D72" s="150"/>
      <c r="E72" s="150"/>
      <c r="F72" s="150"/>
      <c r="G72" s="150"/>
      <c r="H72" s="150"/>
      <c r="I72" s="150"/>
      <c r="J72" s="150"/>
      <c r="K72" s="150"/>
      <c r="L72" s="150"/>
      <c r="M72" s="150"/>
      <c r="N72" s="150"/>
      <c r="O72" s="150"/>
      <c r="P72" s="150"/>
      <c r="Q72" s="150"/>
      <c r="R72" s="150"/>
      <c r="S72" s="150"/>
      <c r="T72" s="120"/>
      <c r="U72" s="39" t="s">
        <v>2</v>
      </c>
      <c r="V72" s="153"/>
    </row>
    <row r="73" spans="1:22" x14ac:dyDescent="0.3">
      <c r="B73" s="34"/>
      <c r="C73" s="27"/>
      <c r="D73" s="53"/>
      <c r="E73" s="53"/>
      <c r="F73" s="53"/>
      <c r="G73" s="53"/>
      <c r="H73" s="53"/>
      <c r="I73" s="53"/>
      <c r="J73" s="53"/>
      <c r="K73" s="53"/>
      <c r="L73" s="53"/>
      <c r="M73" s="5" t="s">
        <v>156</v>
      </c>
      <c r="N73" s="53"/>
      <c r="O73" s="53"/>
      <c r="P73" s="53"/>
      <c r="Q73" s="53"/>
      <c r="R73" s="53"/>
      <c r="S73" s="53"/>
      <c r="T73" s="53"/>
      <c r="U73" s="41"/>
      <c r="V73" s="55"/>
    </row>
    <row r="74" spans="1:22" x14ac:dyDescent="0.3">
      <c r="A74" s="34" t="s">
        <v>72</v>
      </c>
      <c r="B74" s="34" t="s">
        <v>12</v>
      </c>
      <c r="C74" s="27" t="s">
        <v>15</v>
      </c>
      <c r="D74" s="150"/>
      <c r="E74" s="150"/>
      <c r="F74" s="150"/>
      <c r="G74" s="150"/>
      <c r="H74" s="150"/>
      <c r="I74" s="150"/>
      <c r="J74" s="150"/>
      <c r="K74" s="150"/>
      <c r="L74" s="150"/>
      <c r="M74" s="150"/>
      <c r="N74" s="150"/>
      <c r="O74" s="150"/>
      <c r="P74" s="150"/>
      <c r="Q74" s="150"/>
      <c r="R74" s="150"/>
      <c r="S74" s="150"/>
      <c r="T74" s="152"/>
      <c r="U74" s="39" t="s">
        <v>2</v>
      </c>
      <c r="V74" s="153"/>
    </row>
    <row r="75" spans="1:22" x14ac:dyDescent="0.3">
      <c r="A75" s="34" t="s">
        <v>72</v>
      </c>
      <c r="B75" s="34" t="s">
        <v>12</v>
      </c>
      <c r="C75" s="179" t="s">
        <v>16</v>
      </c>
      <c r="D75" s="150"/>
      <c r="E75" s="150"/>
      <c r="F75" s="150"/>
      <c r="G75" s="150"/>
      <c r="H75" s="150"/>
      <c r="I75" s="150"/>
      <c r="J75" s="150"/>
      <c r="K75" s="150"/>
      <c r="L75" s="150"/>
      <c r="M75" s="150">
        <v>316</v>
      </c>
      <c r="N75" s="150">
        <v>358</v>
      </c>
      <c r="O75" s="150">
        <v>422</v>
      </c>
      <c r="P75" s="150">
        <v>376</v>
      </c>
      <c r="Q75" s="150">
        <v>323</v>
      </c>
      <c r="R75" s="150">
        <v>224</v>
      </c>
      <c r="S75" s="150"/>
      <c r="T75" s="153"/>
      <c r="U75" s="39" t="s">
        <v>2</v>
      </c>
      <c r="V75" s="153"/>
    </row>
    <row r="76" spans="1:22" x14ac:dyDescent="0.3">
      <c r="A76" s="34" t="s">
        <v>72</v>
      </c>
      <c r="B76" s="34" t="s">
        <v>12</v>
      </c>
      <c r="C76" s="27" t="s">
        <v>17</v>
      </c>
      <c r="D76" s="150"/>
      <c r="E76" s="150"/>
      <c r="F76" s="150"/>
      <c r="G76" s="150"/>
      <c r="H76" s="150"/>
      <c r="I76" s="150"/>
      <c r="J76" s="150"/>
      <c r="K76" s="150"/>
      <c r="L76" s="150"/>
      <c r="M76" s="150"/>
      <c r="N76" s="150"/>
      <c r="O76" s="150"/>
      <c r="P76" s="150"/>
      <c r="Q76" s="150"/>
      <c r="R76" s="150"/>
      <c r="S76" s="150"/>
      <c r="T76" s="150"/>
      <c r="U76" s="39" t="s">
        <v>2</v>
      </c>
      <c r="V76" s="153"/>
    </row>
    <row r="77" spans="1:22" x14ac:dyDescent="0.3">
      <c r="B77" s="34"/>
      <c r="C77" s="27"/>
      <c r="D77" s="53"/>
      <c r="E77" s="53"/>
      <c r="F77" s="53"/>
      <c r="G77" s="53"/>
      <c r="H77" s="53"/>
      <c r="I77" s="53"/>
      <c r="J77" s="53"/>
      <c r="K77" s="53"/>
      <c r="L77" s="53"/>
      <c r="M77" s="53"/>
      <c r="N77" s="53"/>
      <c r="O77" s="53"/>
      <c r="P77" s="53"/>
      <c r="Q77" s="53"/>
      <c r="R77" s="53"/>
      <c r="S77" s="53"/>
      <c r="T77" s="53"/>
      <c r="U77" s="41"/>
      <c r="V77" s="55"/>
    </row>
    <row r="78" spans="1:22" x14ac:dyDescent="0.3">
      <c r="A78" s="34" t="s">
        <v>72</v>
      </c>
      <c r="B78" s="34" t="s">
        <v>13</v>
      </c>
      <c r="C78" s="27" t="s">
        <v>15</v>
      </c>
      <c r="D78" s="150"/>
      <c r="E78" s="150"/>
      <c r="F78" s="150"/>
      <c r="G78" s="150"/>
      <c r="H78" s="150"/>
      <c r="I78" s="150"/>
      <c r="J78" s="150"/>
      <c r="K78" s="150"/>
      <c r="L78" s="150"/>
      <c r="M78" s="150"/>
      <c r="N78" s="150"/>
      <c r="O78" s="150"/>
      <c r="P78" s="150"/>
      <c r="Q78" s="150"/>
      <c r="R78" s="150"/>
      <c r="S78" s="150"/>
      <c r="T78" s="150"/>
      <c r="U78" s="39" t="s">
        <v>2</v>
      </c>
      <c r="V78" s="150"/>
    </row>
    <row r="79" spans="1:22" x14ac:dyDescent="0.3">
      <c r="A79" s="34" t="s">
        <v>72</v>
      </c>
      <c r="B79" s="34" t="s">
        <v>13</v>
      </c>
      <c r="C79" s="179" t="s">
        <v>16</v>
      </c>
      <c r="D79" s="150"/>
      <c r="E79" s="150"/>
      <c r="F79" s="150"/>
      <c r="G79" s="150"/>
      <c r="H79" s="150"/>
      <c r="I79" s="150"/>
      <c r="J79" s="150"/>
      <c r="K79" s="150"/>
      <c r="L79" s="150"/>
      <c r="M79" s="150"/>
      <c r="N79" s="150"/>
      <c r="O79" s="150"/>
      <c r="P79" s="150"/>
      <c r="Q79" s="150"/>
      <c r="R79" s="150"/>
      <c r="S79" s="150"/>
      <c r="T79" s="150"/>
      <c r="U79" s="39" t="s">
        <v>2</v>
      </c>
      <c r="V79" s="150"/>
    </row>
    <row r="80" spans="1:22" x14ac:dyDescent="0.3">
      <c r="A80" s="34" t="s">
        <v>72</v>
      </c>
      <c r="B80" s="34" t="s">
        <v>13</v>
      </c>
      <c r="C80" s="27" t="s">
        <v>17</v>
      </c>
      <c r="D80" s="150"/>
      <c r="E80" s="150"/>
      <c r="F80" s="150"/>
      <c r="G80" s="150"/>
      <c r="H80" s="150"/>
      <c r="I80" s="150"/>
      <c r="J80" s="150"/>
      <c r="K80" s="150"/>
      <c r="L80" s="150"/>
      <c r="M80" s="150"/>
      <c r="N80" s="150"/>
      <c r="O80" s="150"/>
      <c r="P80" s="150"/>
      <c r="Q80" s="150"/>
      <c r="R80" s="150"/>
      <c r="S80" s="150"/>
      <c r="T80" s="150"/>
      <c r="U80" s="39" t="s">
        <v>2</v>
      </c>
      <c r="V80" s="150"/>
    </row>
    <row r="82" spans="1:20" x14ac:dyDescent="0.3">
      <c r="B82" s="34" t="s">
        <v>203</v>
      </c>
      <c r="D82" s="150"/>
      <c r="E82" s="150"/>
      <c r="F82" s="150">
        <v>35</v>
      </c>
      <c r="G82" s="150">
        <v>45</v>
      </c>
      <c r="H82" s="150">
        <v>77</v>
      </c>
      <c r="I82" s="150">
        <v>139</v>
      </c>
      <c r="J82" s="150">
        <v>182</v>
      </c>
      <c r="K82" s="150">
        <v>190</v>
      </c>
      <c r="L82" s="150">
        <v>244</v>
      </c>
      <c r="M82" s="150">
        <v>265</v>
      </c>
      <c r="N82" s="150">
        <v>264</v>
      </c>
      <c r="O82" s="150">
        <v>278</v>
      </c>
      <c r="P82" s="150">
        <v>276</v>
      </c>
      <c r="Q82" s="150">
        <v>300</v>
      </c>
      <c r="R82" s="150">
        <v>297</v>
      </c>
      <c r="S82" s="150">
        <v>234</v>
      </c>
      <c r="T82" s="150"/>
    </row>
    <row r="83" spans="1:20" x14ac:dyDescent="0.3">
      <c r="A83" s="72" t="s">
        <v>204</v>
      </c>
      <c r="D83" s="150"/>
      <c r="E83" s="150"/>
      <c r="F83" s="150"/>
      <c r="G83" s="150"/>
      <c r="H83" s="150"/>
      <c r="I83" s="150"/>
      <c r="J83" s="150"/>
      <c r="K83" s="150"/>
      <c r="L83" s="150"/>
      <c r="M83" s="150"/>
      <c r="N83" s="150"/>
      <c r="O83" s="150"/>
      <c r="P83" s="150"/>
      <c r="Q83" s="150">
        <v>1</v>
      </c>
      <c r="R83" s="150">
        <v>1</v>
      </c>
      <c r="S83" s="150">
        <v>2</v>
      </c>
      <c r="T83" s="150"/>
    </row>
    <row r="84" spans="1:20" x14ac:dyDescent="0.3">
      <c r="A84" s="72" t="s">
        <v>205</v>
      </c>
      <c r="D84" s="150"/>
      <c r="E84" s="150"/>
      <c r="F84" s="150"/>
      <c r="G84" s="150"/>
      <c r="H84" s="150"/>
      <c r="I84" s="150"/>
      <c r="J84" s="150"/>
      <c r="K84" s="150"/>
      <c r="L84" s="150"/>
      <c r="M84" s="150"/>
      <c r="N84" s="150"/>
      <c r="O84" s="150"/>
      <c r="P84" s="150"/>
      <c r="Q84" s="150"/>
      <c r="R84" s="150">
        <v>1</v>
      </c>
      <c r="S84" s="150">
        <v>0</v>
      </c>
      <c r="T84" s="150"/>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dimension ref="A1:W93"/>
  <sheetViews>
    <sheetView topLeftCell="F1" zoomScaleNormal="100" workbookViewId="0">
      <pane ySplit="2" topLeftCell="A83" activePane="bottomLeft" state="frozen"/>
      <selection pane="bottomLeft" activeCell="A88" sqref="A88"/>
    </sheetView>
  </sheetViews>
  <sheetFormatPr defaultColWidth="9.109375" defaultRowHeight="14.4" x14ac:dyDescent="0.3"/>
  <cols>
    <col min="1" max="1" width="23" style="5" bestFit="1" customWidth="1"/>
    <col min="2" max="2" width="9.88671875" style="5" bestFit="1" customWidth="1"/>
    <col min="3" max="3" width="14.5546875" style="5" bestFit="1" customWidth="1"/>
    <col min="4" max="4" width="5" style="33" bestFit="1" customWidth="1"/>
    <col min="5" max="5" width="9.44140625" style="5" customWidth="1"/>
    <col min="6" max="7" width="9.109375" style="5"/>
    <col min="8" max="18" width="11.109375" style="5" bestFit="1" customWidth="1"/>
    <col min="19" max="22" width="9.109375" style="5"/>
    <col min="23" max="23" width="15.44140625" style="5" bestFit="1" customWidth="1"/>
    <col min="24" max="24" width="8.88671875" style="5" customWidth="1"/>
    <col min="25" max="16384" width="9.109375" style="5"/>
  </cols>
  <sheetData>
    <row r="1" spans="1:23" x14ac:dyDescent="0.3">
      <c r="B1" s="34"/>
      <c r="C1" s="34"/>
      <c r="D1" s="27"/>
      <c r="E1" s="28"/>
      <c r="F1" s="28"/>
      <c r="G1" s="28"/>
      <c r="H1" s="28"/>
      <c r="I1" s="28"/>
      <c r="J1" s="28"/>
      <c r="K1" s="28"/>
      <c r="L1" s="28"/>
      <c r="M1" s="28"/>
      <c r="N1" s="28"/>
      <c r="O1" s="28"/>
      <c r="P1" s="28"/>
      <c r="Q1" s="28"/>
      <c r="R1" s="28"/>
      <c r="S1" s="28"/>
      <c r="T1" s="28"/>
      <c r="U1" s="28"/>
      <c r="V1" s="39"/>
      <c r="W1" s="28"/>
    </row>
    <row r="2" spans="1:23" x14ac:dyDescent="0.3">
      <c r="C2" s="27"/>
      <c r="D2" s="27"/>
      <c r="E2" s="180">
        <v>2000</v>
      </c>
      <c r="F2" s="180">
        <v>2001</v>
      </c>
      <c r="G2" s="180">
        <v>2002</v>
      </c>
      <c r="H2" s="180">
        <v>2003</v>
      </c>
      <c r="I2" s="180">
        <v>2004</v>
      </c>
      <c r="J2" s="180">
        <v>2005</v>
      </c>
      <c r="K2" s="180">
        <v>2006</v>
      </c>
      <c r="L2" s="180">
        <v>2007</v>
      </c>
      <c r="M2" s="180">
        <v>2008</v>
      </c>
      <c r="N2" s="180">
        <v>2009</v>
      </c>
      <c r="O2" s="180">
        <v>2010</v>
      </c>
      <c r="P2" s="180">
        <v>2011</v>
      </c>
      <c r="Q2" s="180">
        <v>2012</v>
      </c>
      <c r="R2" s="180">
        <v>2013</v>
      </c>
      <c r="S2" s="180">
        <v>2014</v>
      </c>
      <c r="T2" s="180">
        <v>2015</v>
      </c>
      <c r="U2" s="39">
        <v>2016</v>
      </c>
      <c r="V2" s="40"/>
      <c r="W2" s="39" t="s">
        <v>1</v>
      </c>
    </row>
    <row r="3" spans="1:23" x14ac:dyDescent="0.3">
      <c r="A3" s="34" t="s">
        <v>48</v>
      </c>
      <c r="B3" s="33"/>
      <c r="C3" s="34" t="s">
        <v>8</v>
      </c>
      <c r="D3" s="27" t="s">
        <v>15</v>
      </c>
      <c r="E3" s="14"/>
      <c r="F3" s="14"/>
      <c r="G3" s="14"/>
      <c r="H3" s="14"/>
      <c r="I3" s="14"/>
      <c r="J3" s="14"/>
      <c r="K3" s="14"/>
      <c r="L3" s="14"/>
      <c r="M3" s="14"/>
      <c r="N3" s="14"/>
      <c r="O3" s="14"/>
      <c r="P3" s="14"/>
      <c r="Q3" s="14"/>
      <c r="R3" s="14"/>
      <c r="S3" s="14"/>
      <c r="T3" s="14"/>
      <c r="U3" s="24"/>
      <c r="V3" s="39" t="s">
        <v>2</v>
      </c>
      <c r="W3" s="14"/>
    </row>
    <row r="4" spans="1:23" x14ac:dyDescent="0.3">
      <c r="A4" s="33"/>
      <c r="B4" s="33"/>
      <c r="C4" s="34" t="s">
        <v>8</v>
      </c>
      <c r="D4" s="27" t="s">
        <v>16</v>
      </c>
      <c r="E4" s="14"/>
      <c r="F4" s="14"/>
      <c r="G4" s="14"/>
      <c r="H4" s="14"/>
      <c r="I4" s="14"/>
      <c r="J4" s="14"/>
      <c r="K4" s="14"/>
      <c r="L4" s="14"/>
      <c r="M4" s="14"/>
      <c r="N4" s="14"/>
      <c r="O4" s="14"/>
      <c r="P4" s="14"/>
      <c r="Q4" s="14"/>
      <c r="R4" s="14"/>
      <c r="S4" s="14"/>
      <c r="T4" s="14"/>
      <c r="U4" s="25"/>
      <c r="V4" s="39" t="s">
        <v>2</v>
      </c>
      <c r="W4" s="14"/>
    </row>
    <row r="5" spans="1:23" x14ac:dyDescent="0.3">
      <c r="A5" s="33"/>
      <c r="B5" s="33"/>
      <c r="C5" s="34" t="s">
        <v>8</v>
      </c>
      <c r="D5" s="27" t="s">
        <v>17</v>
      </c>
      <c r="E5" s="14"/>
      <c r="F5" s="14"/>
      <c r="G5" s="14"/>
      <c r="H5" s="14"/>
      <c r="I5" s="14"/>
      <c r="J5" s="14"/>
      <c r="K5" s="14"/>
      <c r="L5" s="14"/>
      <c r="M5" s="14"/>
      <c r="N5" s="14"/>
      <c r="O5" s="14"/>
      <c r="P5" s="14"/>
      <c r="Q5" s="14"/>
      <c r="R5" s="14"/>
      <c r="S5" s="14"/>
      <c r="T5" s="14"/>
      <c r="U5" s="25"/>
      <c r="V5" s="39" t="s">
        <v>2</v>
      </c>
      <c r="W5" s="14"/>
    </row>
    <row r="6" spans="1:23" x14ac:dyDescent="0.3">
      <c r="A6" s="33"/>
      <c r="B6" s="33"/>
      <c r="C6" s="34"/>
      <c r="D6" s="27"/>
      <c r="E6" s="28"/>
      <c r="F6" s="28"/>
      <c r="G6" s="28"/>
      <c r="H6" s="28"/>
      <c r="I6" s="28"/>
      <c r="J6" s="28"/>
      <c r="K6" s="28"/>
      <c r="L6" s="28"/>
      <c r="M6" s="28"/>
      <c r="N6" s="28"/>
      <c r="O6" s="28"/>
      <c r="P6" s="28"/>
      <c r="Q6" s="28"/>
      <c r="R6" s="28"/>
      <c r="S6" s="28"/>
      <c r="T6" s="28"/>
      <c r="U6" s="28"/>
      <c r="V6" s="41"/>
      <c r="W6" s="28"/>
    </row>
    <row r="7" spans="1:23" x14ac:dyDescent="0.3">
      <c r="A7" s="33"/>
      <c r="B7" s="33"/>
      <c r="C7" s="34" t="s">
        <v>9</v>
      </c>
      <c r="D7" s="27" t="s">
        <v>15</v>
      </c>
      <c r="E7" s="29"/>
      <c r="F7" s="29"/>
      <c r="G7" s="29"/>
      <c r="H7" s="29"/>
      <c r="I7" s="29"/>
      <c r="J7" s="29"/>
      <c r="K7" s="29"/>
      <c r="L7" s="29"/>
      <c r="M7" s="29"/>
      <c r="N7" s="29"/>
      <c r="O7" s="29"/>
      <c r="P7" s="29"/>
      <c r="Q7" s="29"/>
      <c r="R7" s="29"/>
      <c r="S7" s="29"/>
      <c r="T7" s="29"/>
      <c r="U7" s="29"/>
      <c r="V7" s="39" t="s">
        <v>2</v>
      </c>
      <c r="W7" s="29"/>
    </row>
    <row r="8" spans="1:23" x14ac:dyDescent="0.3">
      <c r="A8" s="33"/>
      <c r="B8" s="33"/>
      <c r="C8" s="34" t="s">
        <v>9</v>
      </c>
      <c r="D8" s="27" t="s">
        <v>16</v>
      </c>
      <c r="E8" s="29"/>
      <c r="F8" s="29"/>
      <c r="G8" s="29"/>
      <c r="H8" s="29"/>
      <c r="I8" s="29"/>
      <c r="J8" s="29"/>
      <c r="K8" s="29"/>
      <c r="L8" s="29"/>
      <c r="M8" s="29"/>
      <c r="N8" s="29"/>
      <c r="O8" s="29"/>
      <c r="P8" s="29"/>
      <c r="Q8" s="29"/>
      <c r="R8" s="29"/>
      <c r="S8" s="29"/>
      <c r="T8" s="29"/>
      <c r="U8" s="29"/>
      <c r="V8" s="39" t="s">
        <v>2</v>
      </c>
      <c r="W8" s="29"/>
    </row>
    <row r="9" spans="1:23" x14ac:dyDescent="0.3">
      <c r="A9" s="33"/>
      <c r="B9" s="33"/>
      <c r="C9" s="34" t="s">
        <v>9</v>
      </c>
      <c r="D9" s="27" t="s">
        <v>17</v>
      </c>
      <c r="E9" s="29"/>
      <c r="F9" s="29"/>
      <c r="G9" s="29"/>
      <c r="H9" s="29"/>
      <c r="I9" s="29"/>
      <c r="J9" s="29"/>
      <c r="K9" s="29"/>
      <c r="L9" s="29"/>
      <c r="M9" s="29"/>
      <c r="N9" s="29"/>
      <c r="O9" s="29"/>
      <c r="P9" s="29"/>
      <c r="Q9" s="29"/>
      <c r="R9" s="29"/>
      <c r="S9" s="29"/>
      <c r="T9" s="29"/>
      <c r="U9" s="29"/>
      <c r="V9" s="39" t="s">
        <v>2</v>
      </c>
      <c r="W9" s="29"/>
    </row>
    <row r="10" spans="1:23" x14ac:dyDescent="0.3">
      <c r="A10" s="33"/>
      <c r="B10" s="33"/>
      <c r="C10" s="34"/>
      <c r="D10" s="27"/>
      <c r="E10" s="28"/>
      <c r="F10" s="28"/>
      <c r="G10" s="28"/>
      <c r="H10" s="28"/>
      <c r="I10" s="28"/>
      <c r="J10" s="28"/>
      <c r="K10" s="28"/>
      <c r="L10" s="28"/>
      <c r="M10" s="28"/>
      <c r="N10" s="28"/>
      <c r="O10" s="28"/>
      <c r="P10" s="28"/>
      <c r="Q10" s="28"/>
      <c r="R10" s="28"/>
      <c r="S10" s="28"/>
      <c r="T10" s="28"/>
      <c r="U10" s="28"/>
      <c r="V10" s="41"/>
      <c r="W10" s="28"/>
    </row>
    <row r="11" spans="1:23" x14ac:dyDescent="0.3">
      <c r="A11" s="33"/>
      <c r="B11" s="33"/>
      <c r="C11" s="34" t="s">
        <v>10</v>
      </c>
      <c r="D11" s="27" t="s">
        <v>15</v>
      </c>
      <c r="E11" s="29"/>
      <c r="F11" s="29"/>
      <c r="G11" s="29"/>
      <c r="H11" s="29"/>
      <c r="I11" s="29"/>
      <c r="J11" s="29"/>
      <c r="K11" s="29"/>
      <c r="L11" s="29"/>
      <c r="M11" s="29"/>
      <c r="N11" s="29"/>
      <c r="O11" s="29"/>
      <c r="P11" s="29"/>
      <c r="Q11" s="29"/>
      <c r="R11" s="29"/>
      <c r="S11" s="29"/>
      <c r="T11" s="29"/>
      <c r="U11" s="29"/>
      <c r="V11" s="39" t="s">
        <v>2</v>
      </c>
      <c r="W11" s="29"/>
    </row>
    <row r="12" spans="1:23" x14ac:dyDescent="0.3">
      <c r="A12" s="33"/>
      <c r="B12" s="33"/>
      <c r="C12" s="34" t="s">
        <v>10</v>
      </c>
      <c r="D12" s="27" t="s">
        <v>16</v>
      </c>
      <c r="E12" s="29"/>
      <c r="F12" s="29"/>
      <c r="G12" s="29"/>
      <c r="H12" s="29"/>
      <c r="I12" s="29"/>
      <c r="J12" s="29"/>
      <c r="K12" s="29"/>
      <c r="L12" s="29"/>
      <c r="M12" s="29"/>
      <c r="N12" s="29"/>
      <c r="O12" s="29"/>
      <c r="P12" s="29"/>
      <c r="Q12" s="29"/>
      <c r="R12" s="29"/>
      <c r="S12" s="29"/>
      <c r="T12" s="29"/>
      <c r="U12" s="29"/>
      <c r="V12" s="39" t="s">
        <v>2</v>
      </c>
      <c r="W12" s="29"/>
    </row>
    <row r="13" spans="1:23" x14ac:dyDescent="0.3">
      <c r="A13" s="33"/>
      <c r="B13" s="33"/>
      <c r="C13" s="34" t="s">
        <v>10</v>
      </c>
      <c r="D13" s="27" t="s">
        <v>17</v>
      </c>
      <c r="E13" s="29"/>
      <c r="F13" s="29"/>
      <c r="G13" s="29"/>
      <c r="H13" s="29"/>
      <c r="I13" s="29"/>
      <c r="J13" s="29"/>
      <c r="K13" s="29"/>
      <c r="L13" s="29"/>
      <c r="M13" s="29"/>
      <c r="N13" s="29"/>
      <c r="O13" s="29"/>
      <c r="P13" s="29"/>
      <c r="Q13" s="29"/>
      <c r="R13" s="29"/>
      <c r="S13" s="29"/>
      <c r="T13" s="29"/>
      <c r="U13" s="29"/>
      <c r="V13" s="39" t="s">
        <v>2</v>
      </c>
      <c r="W13" s="29"/>
    </row>
    <row r="14" spans="1:23" x14ac:dyDescent="0.3">
      <c r="A14" s="33"/>
      <c r="B14" s="33"/>
      <c r="C14" s="34"/>
      <c r="D14" s="27"/>
      <c r="E14" s="28"/>
      <c r="F14" s="28"/>
      <c r="G14" s="28"/>
      <c r="H14" s="28"/>
      <c r="I14" s="28"/>
      <c r="J14" s="28"/>
      <c r="K14" s="28"/>
      <c r="L14" s="28"/>
      <c r="M14" s="28"/>
      <c r="N14" s="28"/>
      <c r="O14" s="28"/>
      <c r="P14" s="28"/>
      <c r="Q14" s="28"/>
      <c r="R14" s="28"/>
      <c r="S14" s="28"/>
      <c r="T14" s="28"/>
      <c r="U14" s="28"/>
      <c r="V14" s="39"/>
      <c r="W14" s="28"/>
    </row>
    <row r="15" spans="1:23" ht="15" customHeight="1" x14ac:dyDescent="0.3">
      <c r="A15" s="33"/>
      <c r="B15" s="33"/>
      <c r="C15" s="71" t="s">
        <v>51</v>
      </c>
      <c r="D15" s="27" t="s">
        <v>15</v>
      </c>
      <c r="E15" s="29"/>
      <c r="F15" s="29"/>
      <c r="G15" s="29"/>
      <c r="H15" s="29"/>
      <c r="I15" s="29"/>
      <c r="J15" s="29"/>
      <c r="K15" s="29"/>
      <c r="L15" s="29"/>
      <c r="M15" s="29"/>
      <c r="N15" s="29"/>
      <c r="O15" s="29"/>
      <c r="P15" s="29"/>
      <c r="Q15" s="29"/>
      <c r="R15" s="29"/>
      <c r="S15" s="29"/>
      <c r="T15" s="29"/>
      <c r="U15" s="29"/>
      <c r="V15" s="39" t="s">
        <v>2</v>
      </c>
      <c r="W15" s="29"/>
    </row>
    <row r="16" spans="1:23" x14ac:dyDescent="0.3">
      <c r="A16" s="33"/>
      <c r="B16" s="33"/>
      <c r="C16" s="71" t="s">
        <v>51</v>
      </c>
      <c r="D16" s="27" t="s">
        <v>16</v>
      </c>
      <c r="E16" s="29"/>
      <c r="F16" s="29"/>
      <c r="G16" s="29"/>
      <c r="H16" s="29"/>
      <c r="I16" s="29"/>
      <c r="J16" s="29"/>
      <c r="K16" s="29"/>
      <c r="L16" s="29"/>
      <c r="M16" s="29"/>
      <c r="N16" s="29"/>
      <c r="O16" s="29"/>
      <c r="P16" s="29"/>
      <c r="Q16" s="29"/>
      <c r="R16" s="29"/>
      <c r="S16" s="29"/>
      <c r="T16" s="29"/>
      <c r="U16" s="29"/>
      <c r="V16" s="39" t="s">
        <v>2</v>
      </c>
      <c r="W16" s="29"/>
    </row>
    <row r="17" spans="1:23" x14ac:dyDescent="0.3">
      <c r="A17" s="33"/>
      <c r="B17" s="33"/>
      <c r="C17" s="71" t="s">
        <v>51</v>
      </c>
      <c r="D17" s="27" t="s">
        <v>17</v>
      </c>
      <c r="E17" s="29"/>
      <c r="F17" s="29"/>
      <c r="G17" s="29"/>
      <c r="H17" s="29"/>
      <c r="I17" s="29"/>
      <c r="J17" s="29"/>
      <c r="K17" s="29"/>
      <c r="L17" s="29"/>
      <c r="M17" s="29"/>
      <c r="N17" s="29"/>
      <c r="O17" s="29"/>
      <c r="P17" s="29"/>
      <c r="Q17" s="29"/>
      <c r="R17" s="29"/>
      <c r="S17" s="29"/>
      <c r="T17" s="29"/>
      <c r="U17" s="29"/>
      <c r="V17" s="39" t="s">
        <v>2</v>
      </c>
      <c r="W17" s="29"/>
    </row>
    <row r="18" spans="1:23" x14ac:dyDescent="0.3">
      <c r="A18" s="33"/>
      <c r="B18" s="33"/>
      <c r="C18" s="34"/>
      <c r="D18" s="27"/>
      <c r="E18" s="28"/>
      <c r="F18" s="28"/>
      <c r="G18" s="28"/>
      <c r="H18" s="28"/>
      <c r="I18" s="28"/>
      <c r="J18" s="28"/>
      <c r="K18" s="28"/>
      <c r="L18" s="28"/>
      <c r="M18" s="28"/>
      <c r="N18" s="28"/>
      <c r="O18" s="28"/>
      <c r="P18" s="28"/>
      <c r="Q18" s="28"/>
      <c r="R18" s="28"/>
      <c r="S18" s="28"/>
      <c r="T18" s="28"/>
      <c r="U18" s="28"/>
      <c r="V18" s="39"/>
      <c r="W18" s="28"/>
    </row>
    <row r="19" spans="1:23" x14ac:dyDescent="0.3">
      <c r="A19" s="34" t="s">
        <v>49</v>
      </c>
      <c r="B19" s="34"/>
      <c r="C19" s="27"/>
      <c r="D19" s="27"/>
      <c r="E19" s="15"/>
      <c r="F19" s="15"/>
      <c r="G19" s="15"/>
      <c r="H19" s="15"/>
      <c r="I19" s="15"/>
      <c r="J19" s="15"/>
      <c r="K19" s="15"/>
      <c r="L19" s="15"/>
      <c r="M19" s="15"/>
      <c r="N19" s="15"/>
      <c r="O19" s="15"/>
      <c r="P19" s="15"/>
      <c r="Q19" s="15"/>
      <c r="R19" s="15"/>
      <c r="S19" s="15"/>
      <c r="T19" s="15"/>
      <c r="U19" s="15"/>
      <c r="V19" s="33"/>
      <c r="W19" s="15"/>
    </row>
    <row r="20" spans="1:23" x14ac:dyDescent="0.3">
      <c r="A20" s="33"/>
      <c r="B20" s="33"/>
      <c r="C20" s="34" t="s">
        <v>8</v>
      </c>
      <c r="D20" s="27" t="s">
        <v>15</v>
      </c>
      <c r="E20" s="14"/>
      <c r="F20" s="14"/>
      <c r="G20" s="14"/>
      <c r="H20" s="14"/>
      <c r="I20" s="14"/>
      <c r="J20" s="14"/>
      <c r="K20" s="14"/>
      <c r="L20" s="14"/>
      <c r="M20" s="14"/>
      <c r="N20" s="14"/>
      <c r="O20" s="14"/>
      <c r="P20" s="14"/>
      <c r="Q20" s="14"/>
      <c r="R20" s="14"/>
      <c r="S20" s="14"/>
      <c r="T20" s="14"/>
      <c r="U20" s="24"/>
      <c r="V20" s="39" t="s">
        <v>2</v>
      </c>
      <c r="W20" s="14"/>
    </row>
    <row r="21" spans="1:23" x14ac:dyDescent="0.3">
      <c r="A21" s="33"/>
      <c r="B21" s="33"/>
      <c r="C21" s="34" t="s">
        <v>8</v>
      </c>
      <c r="D21" s="27" t="s">
        <v>16</v>
      </c>
      <c r="E21" s="14"/>
      <c r="F21" s="14"/>
      <c r="G21" s="14"/>
      <c r="H21" s="14"/>
      <c r="I21" s="14"/>
      <c r="J21" s="14"/>
      <c r="K21" s="14"/>
      <c r="L21" s="14"/>
      <c r="M21" s="14"/>
      <c r="N21" s="14"/>
      <c r="O21" s="14"/>
      <c r="P21" s="14"/>
      <c r="Q21" s="14"/>
      <c r="R21" s="14"/>
      <c r="S21" s="14"/>
      <c r="T21" s="14"/>
      <c r="U21" s="25"/>
      <c r="V21" s="39" t="s">
        <v>2</v>
      </c>
      <c r="W21" s="14"/>
    </row>
    <row r="22" spans="1:23" x14ac:dyDescent="0.3">
      <c r="A22" s="33"/>
      <c r="B22" s="33"/>
      <c r="C22" s="34" t="s">
        <v>8</v>
      </c>
      <c r="D22" s="27" t="s">
        <v>17</v>
      </c>
      <c r="E22" s="14"/>
      <c r="F22" s="14"/>
      <c r="G22" s="14"/>
      <c r="H22" s="14"/>
      <c r="I22" s="14"/>
      <c r="J22" s="14"/>
      <c r="K22" s="14"/>
      <c r="L22" s="14"/>
      <c r="M22" s="14"/>
      <c r="N22" s="14"/>
      <c r="O22" s="14"/>
      <c r="P22" s="14"/>
      <c r="Q22" s="14"/>
      <c r="R22" s="14"/>
      <c r="S22" s="14"/>
      <c r="T22" s="14"/>
      <c r="U22" s="23"/>
      <c r="V22" s="39" t="s">
        <v>2</v>
      </c>
      <c r="W22" s="14"/>
    </row>
    <row r="23" spans="1:23" x14ac:dyDescent="0.3">
      <c r="A23" s="33"/>
      <c r="B23" s="33"/>
      <c r="C23" s="27"/>
      <c r="D23" s="27"/>
      <c r="E23" s="15"/>
      <c r="F23" s="15"/>
      <c r="G23" s="15"/>
      <c r="H23" s="15"/>
      <c r="I23" s="15"/>
      <c r="J23" s="15"/>
      <c r="K23" s="15"/>
      <c r="L23" s="15"/>
      <c r="M23" s="15"/>
      <c r="N23" s="15"/>
      <c r="O23" s="15"/>
      <c r="P23" s="15"/>
      <c r="Q23" s="15"/>
      <c r="R23" s="15"/>
      <c r="S23" s="15"/>
      <c r="T23" s="15"/>
      <c r="U23" s="15"/>
      <c r="V23" s="33"/>
      <c r="W23" s="15"/>
    </row>
    <row r="24" spans="1:23" x14ac:dyDescent="0.3">
      <c r="A24" s="33"/>
      <c r="B24" s="33"/>
      <c r="C24" s="34" t="s">
        <v>9</v>
      </c>
      <c r="D24" s="27" t="s">
        <v>15</v>
      </c>
      <c r="E24" s="14"/>
      <c r="F24" s="14"/>
      <c r="G24" s="14"/>
      <c r="H24" s="14"/>
      <c r="I24" s="14"/>
      <c r="J24" s="14"/>
      <c r="K24" s="14"/>
      <c r="L24" s="14"/>
      <c r="M24" s="14"/>
      <c r="N24" s="14"/>
      <c r="O24" s="14"/>
      <c r="P24" s="14"/>
      <c r="Q24" s="14"/>
      <c r="R24" s="14"/>
      <c r="S24" s="14"/>
      <c r="T24" s="14"/>
      <c r="U24" s="24"/>
      <c r="V24" s="39" t="s">
        <v>2</v>
      </c>
      <c r="W24" s="14"/>
    </row>
    <row r="25" spans="1:23" x14ac:dyDescent="0.3">
      <c r="A25" s="33"/>
      <c r="B25" s="33"/>
      <c r="C25" s="34" t="s">
        <v>9</v>
      </c>
      <c r="D25" s="27" t="s">
        <v>16</v>
      </c>
      <c r="E25" s="9"/>
      <c r="F25" s="9"/>
      <c r="G25" s="9"/>
      <c r="H25" s="9"/>
      <c r="I25" s="9"/>
      <c r="J25" s="9"/>
      <c r="K25" s="9"/>
      <c r="L25" s="9"/>
      <c r="M25" s="9"/>
      <c r="N25" s="9"/>
      <c r="O25" s="9"/>
      <c r="P25" s="9"/>
      <c r="Q25" s="9"/>
      <c r="R25" s="9"/>
      <c r="S25" s="9"/>
      <c r="T25" s="9"/>
      <c r="U25" s="26"/>
      <c r="V25" s="39" t="s">
        <v>2</v>
      </c>
      <c r="W25" s="14"/>
    </row>
    <row r="26" spans="1:23" x14ac:dyDescent="0.3">
      <c r="A26" s="33"/>
      <c r="B26" s="33"/>
      <c r="C26" s="34" t="s">
        <v>9</v>
      </c>
      <c r="D26" s="27" t="s">
        <v>17</v>
      </c>
      <c r="E26" s="14"/>
      <c r="F26" s="14"/>
      <c r="G26" s="14"/>
      <c r="H26" s="14"/>
      <c r="I26" s="14"/>
      <c r="J26" s="14"/>
      <c r="K26" s="14"/>
      <c r="L26" s="14"/>
      <c r="M26" s="14"/>
      <c r="N26" s="14"/>
      <c r="O26" s="14"/>
      <c r="P26" s="14"/>
      <c r="Q26" s="14"/>
      <c r="R26" s="14"/>
      <c r="S26" s="14"/>
      <c r="T26" s="14"/>
      <c r="U26" s="23"/>
      <c r="V26" s="39" t="s">
        <v>2</v>
      </c>
      <c r="W26" s="14"/>
    </row>
    <row r="27" spans="1:23" x14ac:dyDescent="0.3">
      <c r="A27" s="33"/>
      <c r="B27" s="33"/>
      <c r="C27" s="27"/>
      <c r="D27" s="27"/>
      <c r="E27" s="15"/>
      <c r="F27" s="15"/>
      <c r="G27" s="15"/>
      <c r="H27" s="15"/>
      <c r="I27" s="15"/>
      <c r="J27" s="15"/>
      <c r="K27" s="15"/>
      <c r="L27" s="15"/>
      <c r="M27" s="15"/>
      <c r="N27" s="15"/>
      <c r="O27" s="15"/>
      <c r="P27" s="15"/>
      <c r="Q27" s="15"/>
      <c r="R27" s="15"/>
      <c r="S27" s="15"/>
      <c r="T27" s="15"/>
      <c r="U27" s="15"/>
      <c r="V27" s="33"/>
      <c r="W27" s="15"/>
    </row>
    <row r="28" spans="1:23" x14ac:dyDescent="0.3">
      <c r="A28" s="33"/>
      <c r="B28" s="33"/>
      <c r="C28" s="34" t="s">
        <v>10</v>
      </c>
      <c r="D28" s="27" t="s">
        <v>15</v>
      </c>
      <c r="E28" s="14"/>
      <c r="F28" s="14"/>
      <c r="G28" s="14"/>
      <c r="H28" s="14"/>
      <c r="I28" s="14"/>
      <c r="J28" s="14"/>
      <c r="K28" s="14"/>
      <c r="L28" s="14"/>
      <c r="M28" s="14"/>
      <c r="N28" s="14"/>
      <c r="O28" s="14"/>
      <c r="P28" s="14"/>
      <c r="Q28" s="14"/>
      <c r="R28" s="14"/>
      <c r="S28" s="14"/>
      <c r="T28" s="14"/>
      <c r="U28" s="24"/>
      <c r="V28" s="39" t="s">
        <v>2</v>
      </c>
      <c r="W28" s="14"/>
    </row>
    <row r="29" spans="1:23" x14ac:dyDescent="0.3">
      <c r="A29" s="33"/>
      <c r="B29" s="33"/>
      <c r="C29" s="34" t="s">
        <v>10</v>
      </c>
      <c r="D29" s="27" t="s">
        <v>16</v>
      </c>
      <c r="E29" s="9"/>
      <c r="F29" s="9"/>
      <c r="G29" s="9"/>
      <c r="H29" s="9"/>
      <c r="I29" s="9"/>
      <c r="J29" s="9"/>
      <c r="K29" s="9"/>
      <c r="L29" s="9"/>
      <c r="M29" s="9"/>
      <c r="N29" s="9"/>
      <c r="O29" s="9"/>
      <c r="P29" s="9"/>
      <c r="Q29" s="9"/>
      <c r="R29" s="9"/>
      <c r="S29" s="9"/>
      <c r="T29" s="9"/>
      <c r="U29" s="26"/>
      <c r="V29" s="39" t="s">
        <v>2</v>
      </c>
      <c r="W29" s="14"/>
    </row>
    <row r="30" spans="1:23" x14ac:dyDescent="0.3">
      <c r="A30" s="33"/>
      <c r="B30" s="33"/>
      <c r="C30" s="34" t="s">
        <v>10</v>
      </c>
      <c r="D30" s="27" t="s">
        <v>17</v>
      </c>
      <c r="E30" s="14"/>
      <c r="F30" s="14"/>
      <c r="G30" s="14"/>
      <c r="H30" s="14"/>
      <c r="I30" s="14"/>
      <c r="J30" s="14"/>
      <c r="K30" s="14"/>
      <c r="L30" s="14"/>
      <c r="M30" s="14"/>
      <c r="N30" s="14"/>
      <c r="O30" s="14"/>
      <c r="P30" s="14"/>
      <c r="Q30" s="14"/>
      <c r="R30" s="14"/>
      <c r="S30" s="14"/>
      <c r="T30" s="14"/>
      <c r="U30" s="23"/>
      <c r="V30" s="39" t="s">
        <v>2</v>
      </c>
      <c r="W30" s="14"/>
    </row>
    <row r="31" spans="1:23" x14ac:dyDescent="0.3">
      <c r="A31" s="33"/>
      <c r="B31" s="33"/>
      <c r="C31" s="27"/>
      <c r="D31" s="27"/>
      <c r="E31" s="15"/>
      <c r="F31" s="15"/>
      <c r="G31" s="15"/>
      <c r="H31" s="15"/>
      <c r="I31" s="15"/>
      <c r="J31" s="15"/>
      <c r="K31" s="15"/>
      <c r="L31" s="15"/>
      <c r="M31" s="15"/>
      <c r="N31" s="15"/>
      <c r="O31" s="15"/>
      <c r="P31" s="15"/>
      <c r="Q31" s="15"/>
      <c r="R31" s="15"/>
      <c r="S31" s="15"/>
      <c r="T31" s="15"/>
      <c r="U31" s="15"/>
      <c r="V31" s="33"/>
      <c r="W31" s="15"/>
    </row>
    <row r="32" spans="1:23" x14ac:dyDescent="0.3">
      <c r="A32" s="33"/>
      <c r="B32" s="33"/>
      <c r="C32" s="71" t="s">
        <v>51</v>
      </c>
      <c r="D32" s="27" t="s">
        <v>15</v>
      </c>
      <c r="E32" s="14"/>
      <c r="F32" s="14"/>
      <c r="G32" s="14"/>
      <c r="H32" s="14"/>
      <c r="I32" s="14"/>
      <c r="J32" s="14"/>
      <c r="K32" s="14"/>
      <c r="L32" s="14"/>
      <c r="M32" s="14"/>
      <c r="N32" s="14"/>
      <c r="O32" s="14"/>
      <c r="P32" s="14"/>
      <c r="Q32" s="14"/>
      <c r="R32" s="14"/>
      <c r="S32" s="14"/>
      <c r="T32" s="14"/>
      <c r="U32" s="24"/>
      <c r="V32" s="39" t="s">
        <v>2</v>
      </c>
      <c r="W32" s="14"/>
    </row>
    <row r="33" spans="1:23" x14ac:dyDescent="0.3">
      <c r="A33" s="33"/>
      <c r="B33" s="33"/>
      <c r="C33" s="178" t="s">
        <v>51</v>
      </c>
      <c r="D33" s="179" t="s">
        <v>16</v>
      </c>
      <c r="E33" s="9"/>
      <c r="F33" s="9"/>
      <c r="G33" s="9"/>
      <c r="H33" s="9"/>
      <c r="I33" s="9"/>
      <c r="J33" s="9"/>
      <c r="K33" s="9"/>
      <c r="L33" s="9"/>
      <c r="M33" s="9"/>
      <c r="N33" s="9"/>
      <c r="O33" s="9">
        <v>99</v>
      </c>
      <c r="P33" s="9">
        <v>97</v>
      </c>
      <c r="Q33" s="9">
        <v>79</v>
      </c>
      <c r="R33" s="9">
        <v>94</v>
      </c>
      <c r="S33" s="9">
        <v>69</v>
      </c>
      <c r="T33" s="9">
        <v>88</v>
      </c>
      <c r="U33" s="26"/>
      <c r="V33" s="39" t="s">
        <v>2</v>
      </c>
      <c r="W33" s="14"/>
    </row>
    <row r="34" spans="1:23" x14ac:dyDescent="0.3">
      <c r="A34" s="33"/>
      <c r="B34" s="33"/>
      <c r="C34" s="71" t="s">
        <v>51</v>
      </c>
      <c r="D34" s="27" t="s">
        <v>17</v>
      </c>
      <c r="E34" s="14"/>
      <c r="F34" s="14"/>
      <c r="G34" s="14"/>
      <c r="H34" s="14"/>
      <c r="I34" s="14"/>
      <c r="J34" s="14"/>
      <c r="K34" s="14"/>
      <c r="L34" s="14"/>
      <c r="M34" s="14"/>
      <c r="N34" s="14"/>
      <c r="O34" s="9"/>
      <c r="P34" s="9"/>
      <c r="Q34" s="9"/>
      <c r="R34" s="9"/>
      <c r="S34" s="9"/>
      <c r="T34" s="9"/>
      <c r="U34" s="23"/>
      <c r="V34" s="39" t="s">
        <v>2</v>
      </c>
      <c r="W34" s="14"/>
    </row>
    <row r="35" spans="1:23" x14ac:dyDescent="0.3">
      <c r="A35" s="33"/>
      <c r="B35" s="33"/>
      <c r="C35" s="33"/>
      <c r="E35" s="37"/>
      <c r="F35" s="37"/>
      <c r="G35" s="37"/>
      <c r="H35" s="37"/>
      <c r="I35" s="37"/>
      <c r="J35" s="37"/>
      <c r="K35" s="37"/>
      <c r="L35" s="37"/>
      <c r="M35" s="37"/>
      <c r="N35" s="37"/>
      <c r="O35" s="37"/>
      <c r="P35" s="37"/>
      <c r="Q35" s="37"/>
      <c r="R35" s="37"/>
      <c r="S35" s="37"/>
      <c r="T35" s="37"/>
      <c r="U35" s="37"/>
      <c r="V35" s="46"/>
      <c r="W35" s="37"/>
    </row>
    <row r="36" spans="1:23" x14ac:dyDescent="0.3">
      <c r="A36" s="34" t="s">
        <v>50</v>
      </c>
      <c r="B36" s="34"/>
      <c r="C36" s="34"/>
      <c r="V36" s="33"/>
    </row>
    <row r="37" spans="1:23" x14ac:dyDescent="0.3">
      <c r="A37" s="34"/>
      <c r="B37" s="34" t="s">
        <v>8</v>
      </c>
      <c r="V37" s="33"/>
    </row>
    <row r="38" spans="1:23" x14ac:dyDescent="0.3">
      <c r="A38" s="33"/>
      <c r="B38" s="33"/>
      <c r="C38" s="34" t="s">
        <v>84</v>
      </c>
      <c r="D38" s="27" t="s">
        <v>15</v>
      </c>
      <c r="E38" s="9"/>
      <c r="F38" s="9"/>
      <c r="G38" s="9"/>
      <c r="H38" s="9"/>
      <c r="I38" s="9"/>
      <c r="J38" s="9"/>
      <c r="K38" s="9"/>
      <c r="L38" s="9"/>
      <c r="M38" s="9"/>
      <c r="N38" s="12"/>
      <c r="O38" s="12"/>
      <c r="P38" s="9"/>
      <c r="Q38" s="12"/>
      <c r="R38" s="9"/>
      <c r="S38" s="9"/>
      <c r="T38" s="9"/>
      <c r="U38" s="26"/>
      <c r="V38" s="39" t="s">
        <v>2</v>
      </c>
      <c r="W38" s="13"/>
    </row>
    <row r="39" spans="1:23" x14ac:dyDescent="0.3">
      <c r="A39" s="33"/>
      <c r="B39" s="33"/>
      <c r="C39" s="34" t="s">
        <v>84</v>
      </c>
      <c r="D39" s="27" t="s">
        <v>16</v>
      </c>
      <c r="E39" s="9"/>
      <c r="F39" s="9"/>
      <c r="G39" s="9"/>
      <c r="H39" s="9"/>
      <c r="I39" s="9"/>
      <c r="J39" s="9"/>
      <c r="K39" s="9"/>
      <c r="L39" s="9"/>
      <c r="M39" s="9"/>
      <c r="N39" s="13"/>
      <c r="O39" s="12"/>
      <c r="P39" s="9"/>
      <c r="Q39" s="12"/>
      <c r="R39" s="9"/>
      <c r="S39" s="9"/>
      <c r="T39" s="9"/>
      <c r="U39" s="26"/>
      <c r="V39" s="39" t="s">
        <v>2</v>
      </c>
      <c r="W39" s="13"/>
    </row>
    <row r="40" spans="1:23" x14ac:dyDescent="0.3">
      <c r="A40" s="33"/>
      <c r="B40" s="33"/>
      <c r="C40" s="34" t="s">
        <v>84</v>
      </c>
      <c r="D40" s="27" t="s">
        <v>17</v>
      </c>
      <c r="E40" s="9"/>
      <c r="F40" s="9"/>
      <c r="G40" s="9"/>
      <c r="H40" s="9"/>
      <c r="I40" s="9"/>
      <c r="J40" s="9"/>
      <c r="K40" s="9"/>
      <c r="L40" s="9"/>
      <c r="M40" s="9"/>
      <c r="N40" s="12"/>
      <c r="O40" s="12"/>
      <c r="P40" s="9"/>
      <c r="Q40" s="12"/>
      <c r="R40" s="9"/>
      <c r="S40" s="9"/>
      <c r="T40" s="9"/>
      <c r="U40" s="20"/>
      <c r="V40" s="39" t="s">
        <v>2</v>
      </c>
      <c r="W40" s="13"/>
    </row>
    <row r="41" spans="1:23" x14ac:dyDescent="0.3">
      <c r="A41" s="33"/>
      <c r="B41" s="33"/>
      <c r="C41" s="34"/>
      <c r="D41" s="27"/>
      <c r="E41" s="43"/>
      <c r="F41" s="47"/>
      <c r="G41" s="48"/>
      <c r="H41" s="48"/>
      <c r="I41" s="48"/>
      <c r="J41" s="48"/>
      <c r="K41" s="48"/>
      <c r="L41" s="48"/>
      <c r="M41" s="48"/>
      <c r="N41" s="49"/>
      <c r="O41" s="49"/>
      <c r="P41" s="48"/>
      <c r="Q41" s="49"/>
      <c r="R41" s="48"/>
      <c r="S41" s="48"/>
      <c r="T41" s="48"/>
      <c r="U41" s="48"/>
      <c r="V41" s="44"/>
      <c r="W41" s="45"/>
    </row>
    <row r="42" spans="1:23" x14ac:dyDescent="0.3">
      <c r="A42" s="33"/>
      <c r="B42" s="33"/>
      <c r="C42" s="34" t="s">
        <v>85</v>
      </c>
      <c r="D42" s="27" t="s">
        <v>15</v>
      </c>
      <c r="E42" s="50"/>
      <c r="F42" s="50"/>
      <c r="G42" s="50"/>
      <c r="H42" s="50"/>
      <c r="I42" s="50"/>
      <c r="J42" s="50"/>
      <c r="K42" s="50"/>
      <c r="L42" s="50"/>
      <c r="M42" s="50"/>
      <c r="N42" s="51"/>
      <c r="O42" s="51"/>
      <c r="P42" s="50"/>
      <c r="Q42" s="51"/>
      <c r="R42" s="50"/>
      <c r="S42" s="50"/>
      <c r="T42" s="50"/>
      <c r="U42" s="50"/>
      <c r="V42" s="39" t="s">
        <v>2</v>
      </c>
      <c r="W42" s="52"/>
    </row>
    <row r="43" spans="1:23" x14ac:dyDescent="0.3">
      <c r="A43" s="33"/>
      <c r="B43" s="33"/>
      <c r="C43" s="34" t="s">
        <v>85</v>
      </c>
      <c r="D43" s="27" t="s">
        <v>16</v>
      </c>
      <c r="E43" s="50"/>
      <c r="F43" s="50"/>
      <c r="G43" s="50"/>
      <c r="H43" s="50"/>
      <c r="I43" s="50"/>
      <c r="J43" s="50"/>
      <c r="K43" s="50"/>
      <c r="L43" s="50"/>
      <c r="M43" s="50"/>
      <c r="N43" s="51"/>
      <c r="O43" s="51"/>
      <c r="P43" s="50"/>
      <c r="Q43" s="51"/>
      <c r="R43" s="50"/>
      <c r="S43" s="50"/>
      <c r="T43" s="50"/>
      <c r="U43" s="50"/>
      <c r="V43" s="39" t="s">
        <v>2</v>
      </c>
      <c r="W43" s="52"/>
    </row>
    <row r="44" spans="1:23" x14ac:dyDescent="0.3">
      <c r="A44" s="33"/>
      <c r="B44" s="33"/>
      <c r="C44" s="34" t="s">
        <v>85</v>
      </c>
      <c r="D44" s="27" t="s">
        <v>17</v>
      </c>
      <c r="E44" s="50"/>
      <c r="F44" s="50"/>
      <c r="G44" s="50"/>
      <c r="H44" s="50"/>
      <c r="I44" s="50"/>
      <c r="J44" s="50"/>
      <c r="K44" s="50"/>
      <c r="L44" s="50"/>
      <c r="M44" s="50"/>
      <c r="N44" s="51"/>
      <c r="O44" s="51"/>
      <c r="P44" s="50"/>
      <c r="Q44" s="51"/>
      <c r="R44" s="50"/>
      <c r="S44" s="50"/>
      <c r="T44" s="50"/>
      <c r="U44" s="50"/>
      <c r="V44" s="39" t="s">
        <v>2</v>
      </c>
      <c r="W44" s="52"/>
    </row>
    <row r="45" spans="1:23" x14ac:dyDescent="0.3">
      <c r="A45" s="33"/>
      <c r="B45" s="33"/>
      <c r="C45" s="34"/>
      <c r="D45" s="27"/>
      <c r="E45" s="53"/>
      <c r="F45" s="53"/>
      <c r="G45" s="53"/>
      <c r="H45" s="53"/>
      <c r="I45" s="53"/>
      <c r="J45" s="53"/>
      <c r="K45" s="53"/>
      <c r="L45" s="53"/>
      <c r="M45" s="53"/>
      <c r="N45" s="54"/>
      <c r="O45" s="54"/>
      <c r="P45" s="53"/>
      <c r="Q45" s="54"/>
      <c r="R45" s="53"/>
      <c r="S45" s="53"/>
      <c r="T45" s="53"/>
      <c r="U45" s="53"/>
      <c r="V45" s="41"/>
      <c r="W45" s="55"/>
    </row>
    <row r="46" spans="1:23" x14ac:dyDescent="0.3">
      <c r="A46" s="33"/>
      <c r="B46" s="33"/>
      <c r="C46" s="34" t="s">
        <v>18</v>
      </c>
      <c r="D46" s="27" t="s">
        <v>15</v>
      </c>
      <c r="E46" s="50"/>
      <c r="F46" s="50"/>
      <c r="G46" s="50"/>
      <c r="H46" s="50"/>
      <c r="I46" s="50"/>
      <c r="J46" s="50"/>
      <c r="K46" s="50"/>
      <c r="L46" s="50"/>
      <c r="M46" s="50"/>
      <c r="N46" s="51"/>
      <c r="O46" s="51"/>
      <c r="P46" s="50"/>
      <c r="Q46" s="51"/>
      <c r="R46" s="50"/>
      <c r="S46" s="50"/>
      <c r="T46" s="50"/>
      <c r="U46" s="50"/>
      <c r="V46" s="39" t="s">
        <v>2</v>
      </c>
      <c r="W46" s="52"/>
    </row>
    <row r="47" spans="1:23" x14ac:dyDescent="0.3">
      <c r="A47" s="33"/>
      <c r="B47" s="33"/>
      <c r="C47" s="34" t="s">
        <v>18</v>
      </c>
      <c r="D47" s="27" t="s">
        <v>16</v>
      </c>
      <c r="E47" s="50"/>
      <c r="F47" s="50"/>
      <c r="G47" s="50"/>
      <c r="H47" s="50"/>
      <c r="I47" s="50"/>
      <c r="J47" s="50"/>
      <c r="K47" s="50"/>
      <c r="L47" s="50"/>
      <c r="M47" s="50"/>
      <c r="N47" s="51"/>
      <c r="O47" s="51"/>
      <c r="P47" s="50"/>
      <c r="Q47" s="51"/>
      <c r="R47" s="50"/>
      <c r="S47" s="50"/>
      <c r="T47" s="50"/>
      <c r="U47" s="50"/>
      <c r="V47" s="39" t="s">
        <v>2</v>
      </c>
      <c r="W47" s="52"/>
    </row>
    <row r="48" spans="1:23" x14ac:dyDescent="0.3">
      <c r="A48" s="33"/>
      <c r="B48" s="33"/>
      <c r="C48" s="34" t="s">
        <v>18</v>
      </c>
      <c r="D48" s="27" t="s">
        <v>17</v>
      </c>
      <c r="E48" s="50"/>
      <c r="F48" s="50"/>
      <c r="G48" s="50"/>
      <c r="H48" s="50"/>
      <c r="I48" s="50"/>
      <c r="J48" s="50"/>
      <c r="K48" s="50"/>
      <c r="L48" s="50"/>
      <c r="M48" s="50"/>
      <c r="N48" s="51"/>
      <c r="O48" s="51"/>
      <c r="P48" s="50"/>
      <c r="Q48" s="51"/>
      <c r="R48" s="50"/>
      <c r="S48" s="50"/>
      <c r="T48" s="50"/>
      <c r="U48" s="50"/>
      <c r="V48" s="39" t="s">
        <v>2</v>
      </c>
      <c r="W48" s="42"/>
    </row>
    <row r="49" spans="1:23" s="59" customFormat="1" x14ac:dyDescent="0.3">
      <c r="A49" s="56"/>
      <c r="B49" s="56"/>
      <c r="C49" s="57"/>
      <c r="D49" s="58"/>
      <c r="E49" s="53"/>
      <c r="F49" s="53"/>
      <c r="G49" s="53"/>
      <c r="H49" s="53"/>
      <c r="I49" s="53"/>
      <c r="J49" s="53"/>
      <c r="K49" s="53"/>
      <c r="L49" s="53"/>
      <c r="M49" s="53"/>
      <c r="N49" s="54"/>
      <c r="O49" s="54"/>
      <c r="P49" s="53"/>
      <c r="Q49" s="54"/>
      <c r="R49" s="53"/>
      <c r="S49" s="53"/>
      <c r="T49" s="53"/>
      <c r="U49" s="53"/>
      <c r="V49" s="41"/>
      <c r="W49" s="55"/>
    </row>
    <row r="50" spans="1:23" x14ac:dyDescent="0.3">
      <c r="A50" s="33"/>
      <c r="B50" s="33"/>
      <c r="C50" s="71" t="s">
        <v>51</v>
      </c>
      <c r="D50" s="27" t="s">
        <v>15</v>
      </c>
      <c r="E50" s="50"/>
      <c r="F50" s="50"/>
      <c r="G50" s="50"/>
      <c r="H50" s="50"/>
      <c r="I50" s="50"/>
      <c r="J50" s="50"/>
      <c r="K50" s="50"/>
      <c r="L50" s="50"/>
      <c r="M50" s="50"/>
      <c r="N50" s="51"/>
      <c r="O50" s="51"/>
      <c r="P50" s="50"/>
      <c r="Q50" s="51"/>
      <c r="R50" s="50"/>
      <c r="S50" s="50"/>
      <c r="T50" s="50"/>
      <c r="U50" s="50"/>
      <c r="V50" s="39" t="s">
        <v>2</v>
      </c>
      <c r="W50" s="52"/>
    </row>
    <row r="51" spans="1:23" x14ac:dyDescent="0.3">
      <c r="A51" s="33"/>
      <c r="B51" s="33"/>
      <c r="C51" s="178" t="s">
        <v>51</v>
      </c>
      <c r="D51" s="27" t="s">
        <v>16</v>
      </c>
      <c r="E51" s="50"/>
      <c r="F51" s="50"/>
      <c r="G51" s="50"/>
      <c r="H51" s="129">
        <f>'Total cases'!G84/'Total cases'!G19</f>
        <v>0</v>
      </c>
      <c r="I51" s="129">
        <f>'Total cases'!H84/'Total cases'!H19</f>
        <v>0</v>
      </c>
      <c r="J51" s="129">
        <f>'Total cases'!I84/'Total cases'!I19</f>
        <v>0</v>
      </c>
      <c r="K51" s="129">
        <f>'Total cases'!J84/'Total cases'!J19</f>
        <v>0</v>
      </c>
      <c r="L51" s="129">
        <f>'Total cases'!K84/'Total cases'!K19</f>
        <v>0</v>
      </c>
      <c r="M51" s="129">
        <f>'Total cases'!L84/'Total cases'!L19</f>
        <v>0</v>
      </c>
      <c r="N51" s="129">
        <f>'Total cases'!M84/'Total cases'!M19</f>
        <v>0</v>
      </c>
      <c r="O51" s="129">
        <f>'Total cases'!N84/'Total cases'!N19</f>
        <v>0</v>
      </c>
      <c r="P51" s="129">
        <f>'Total cases'!O84/'Total cases'!O19</f>
        <v>0</v>
      </c>
      <c r="Q51" s="129">
        <f>'Total cases'!P84/'Total cases'!P19</f>
        <v>0</v>
      </c>
      <c r="R51" s="129">
        <f>'Total cases'!Q84/'Total cases'!Q19</f>
        <v>0</v>
      </c>
      <c r="S51" s="129">
        <f>'Total cases'!R84/'Total cases'!R19</f>
        <v>6.2195421425697344E-3</v>
      </c>
      <c r="T51" s="129">
        <f>'Total cases'!S84/'Total cases'!S19</f>
        <v>0</v>
      </c>
      <c r="U51" s="50"/>
      <c r="V51" s="39" t="s">
        <v>2</v>
      </c>
      <c r="W51" s="52"/>
    </row>
    <row r="52" spans="1:23" x14ac:dyDescent="0.3">
      <c r="A52" s="33"/>
      <c r="B52" s="33"/>
      <c r="C52" s="71" t="s">
        <v>51</v>
      </c>
      <c r="D52" s="27" t="s">
        <v>17</v>
      </c>
      <c r="E52" s="50"/>
      <c r="F52" s="50"/>
      <c r="G52" s="50"/>
      <c r="H52" s="50"/>
      <c r="I52" s="50"/>
      <c r="J52" s="50"/>
      <c r="K52" s="50"/>
      <c r="L52" s="50"/>
      <c r="M52" s="50"/>
      <c r="N52" s="51"/>
      <c r="O52" s="51"/>
      <c r="P52" s="50"/>
      <c r="Q52" s="51"/>
      <c r="R52" s="50"/>
      <c r="S52" s="50"/>
      <c r="T52" s="50"/>
      <c r="U52" s="50"/>
      <c r="V52" s="39" t="s">
        <v>2</v>
      </c>
      <c r="W52" s="52"/>
    </row>
    <row r="53" spans="1:23" s="59" customFormat="1" x14ac:dyDescent="0.3">
      <c r="A53" s="56"/>
      <c r="B53" s="56"/>
      <c r="C53" s="57"/>
      <c r="D53" s="58"/>
      <c r="E53" s="53"/>
      <c r="F53" s="53"/>
      <c r="G53" s="53"/>
      <c r="H53" s="53"/>
      <c r="I53" s="53"/>
      <c r="J53" s="53"/>
      <c r="K53" s="53"/>
      <c r="L53" s="53"/>
      <c r="M53" s="53"/>
      <c r="N53" s="54"/>
      <c r="O53" s="54"/>
      <c r="P53" s="53"/>
      <c r="Q53" s="54"/>
      <c r="R53" s="53"/>
      <c r="S53" s="53"/>
      <c r="T53" s="53"/>
      <c r="U53" s="53"/>
      <c r="V53" s="41"/>
      <c r="W53" s="55"/>
    </row>
    <row r="54" spans="1:23" x14ac:dyDescent="0.3">
      <c r="A54" s="33"/>
      <c r="B54" s="34" t="s">
        <v>9</v>
      </c>
      <c r="C54" s="34"/>
      <c r="D54" s="27"/>
      <c r="V54" s="33"/>
    </row>
    <row r="55" spans="1:23" x14ac:dyDescent="0.3">
      <c r="A55" s="33"/>
      <c r="B55" s="33"/>
      <c r="C55" s="34" t="s">
        <v>84</v>
      </c>
      <c r="D55" s="27" t="s">
        <v>15</v>
      </c>
      <c r="E55" s="9"/>
      <c r="F55" s="9"/>
      <c r="G55" s="9"/>
      <c r="H55" s="9"/>
      <c r="I55" s="9"/>
      <c r="J55" s="9"/>
      <c r="K55" s="9"/>
      <c r="L55" s="9"/>
      <c r="M55" s="9"/>
      <c r="N55" s="12"/>
      <c r="O55" s="12"/>
      <c r="P55" s="9"/>
      <c r="Q55" s="12"/>
      <c r="R55" s="9"/>
      <c r="S55" s="9"/>
      <c r="T55" s="9"/>
      <c r="U55" s="22"/>
      <c r="V55" s="39" t="s">
        <v>2</v>
      </c>
      <c r="W55" s="13"/>
    </row>
    <row r="56" spans="1:23" x14ac:dyDescent="0.3">
      <c r="A56" s="33"/>
      <c r="B56" s="33"/>
      <c r="C56" s="34" t="s">
        <v>84</v>
      </c>
      <c r="D56" s="27" t="s">
        <v>16</v>
      </c>
      <c r="E56" s="9"/>
      <c r="F56" s="9"/>
      <c r="G56" s="9"/>
      <c r="H56" s="9"/>
      <c r="I56" s="9"/>
      <c r="J56" s="9"/>
      <c r="K56" s="9"/>
      <c r="L56" s="9"/>
      <c r="M56" s="9"/>
      <c r="N56" s="13"/>
      <c r="O56" s="12"/>
      <c r="P56" s="9"/>
      <c r="Q56" s="12"/>
      <c r="R56" s="9"/>
      <c r="S56" s="9"/>
      <c r="T56" s="9"/>
      <c r="U56" s="26"/>
      <c r="V56" s="39" t="s">
        <v>2</v>
      </c>
      <c r="W56" s="13"/>
    </row>
    <row r="57" spans="1:23" x14ac:dyDescent="0.3">
      <c r="A57" s="33"/>
      <c r="B57" s="33"/>
      <c r="C57" s="34" t="s">
        <v>84</v>
      </c>
      <c r="D57" s="27" t="s">
        <v>17</v>
      </c>
      <c r="E57" s="9"/>
      <c r="F57" s="9"/>
      <c r="G57" s="9"/>
      <c r="H57" s="9"/>
      <c r="I57" s="9"/>
      <c r="J57" s="9"/>
      <c r="K57" s="9"/>
      <c r="L57" s="9"/>
      <c r="M57" s="9"/>
      <c r="N57" s="12"/>
      <c r="O57" s="12"/>
      <c r="P57" s="9"/>
      <c r="Q57" s="12"/>
      <c r="R57" s="9"/>
      <c r="S57" s="9"/>
      <c r="T57" s="9"/>
      <c r="U57" s="9"/>
      <c r="V57" s="39" t="s">
        <v>2</v>
      </c>
      <c r="W57" s="13"/>
    </row>
    <row r="58" spans="1:23" x14ac:dyDescent="0.3">
      <c r="A58" s="33"/>
      <c r="B58" s="33"/>
      <c r="C58" s="34"/>
      <c r="D58" s="27"/>
      <c r="E58" s="53"/>
      <c r="F58" s="53"/>
      <c r="G58" s="53"/>
      <c r="H58" s="53"/>
      <c r="I58" s="53"/>
      <c r="J58" s="53"/>
      <c r="K58" s="53"/>
      <c r="L58" s="53"/>
      <c r="M58" s="53"/>
      <c r="N58" s="54"/>
      <c r="O58" s="54"/>
      <c r="P58" s="53"/>
      <c r="Q58" s="54"/>
      <c r="R58" s="53"/>
      <c r="S58" s="53"/>
      <c r="T58" s="53"/>
      <c r="U58" s="53"/>
      <c r="V58" s="41"/>
      <c r="W58" s="55"/>
    </row>
    <row r="59" spans="1:23" x14ac:dyDescent="0.3">
      <c r="A59" s="33"/>
      <c r="B59" s="33"/>
      <c r="C59" s="34" t="s">
        <v>85</v>
      </c>
      <c r="D59" s="27" t="s">
        <v>15</v>
      </c>
      <c r="E59" s="9"/>
      <c r="F59" s="9"/>
      <c r="G59" s="9"/>
      <c r="H59" s="9"/>
      <c r="I59" s="9"/>
      <c r="J59" s="9"/>
      <c r="K59" s="9"/>
      <c r="L59" s="9"/>
      <c r="M59" s="9"/>
      <c r="N59" s="12"/>
      <c r="O59" s="12"/>
      <c r="P59" s="9"/>
      <c r="Q59" s="12"/>
      <c r="R59" s="9"/>
      <c r="S59" s="9"/>
      <c r="T59" s="9"/>
      <c r="U59" s="22"/>
      <c r="V59" s="39" t="s">
        <v>2</v>
      </c>
      <c r="W59" s="13"/>
    </row>
    <row r="60" spans="1:23" x14ac:dyDescent="0.3">
      <c r="A60" s="33"/>
      <c r="B60" s="33"/>
      <c r="C60" s="34" t="s">
        <v>85</v>
      </c>
      <c r="D60" s="27" t="s">
        <v>16</v>
      </c>
      <c r="E60" s="9"/>
      <c r="F60" s="9"/>
      <c r="G60" s="9"/>
      <c r="H60" s="9"/>
      <c r="I60" s="9"/>
      <c r="J60" s="9"/>
      <c r="K60" s="9"/>
      <c r="L60" s="9"/>
      <c r="M60" s="9"/>
      <c r="N60" s="12"/>
      <c r="O60" s="12"/>
      <c r="P60" s="9"/>
      <c r="Q60" s="12"/>
      <c r="R60" s="9"/>
      <c r="S60" s="9"/>
      <c r="T60" s="9"/>
      <c r="U60" s="22"/>
      <c r="V60" s="39" t="s">
        <v>2</v>
      </c>
      <c r="W60" s="13"/>
    </row>
    <row r="61" spans="1:23" x14ac:dyDescent="0.3">
      <c r="A61" s="33"/>
      <c r="B61" s="33"/>
      <c r="C61" s="34" t="s">
        <v>85</v>
      </c>
      <c r="D61" s="27" t="s">
        <v>17</v>
      </c>
      <c r="E61" s="9"/>
      <c r="F61" s="9"/>
      <c r="G61" s="9"/>
      <c r="H61" s="9"/>
      <c r="I61" s="9"/>
      <c r="J61" s="9"/>
      <c r="K61" s="9"/>
      <c r="L61" s="9"/>
      <c r="M61" s="9"/>
      <c r="N61" s="12"/>
      <c r="O61" s="12"/>
      <c r="P61" s="9"/>
      <c r="Q61" s="12"/>
      <c r="R61" s="9"/>
      <c r="S61" s="9"/>
      <c r="T61" s="9"/>
      <c r="U61" s="22"/>
      <c r="V61" s="39" t="s">
        <v>2</v>
      </c>
      <c r="W61" s="13"/>
    </row>
    <row r="62" spans="1:23" x14ac:dyDescent="0.3">
      <c r="A62" s="33"/>
      <c r="B62" s="33"/>
      <c r="C62" s="34"/>
      <c r="D62" s="27"/>
      <c r="E62" s="53"/>
      <c r="F62" s="53"/>
      <c r="G62" s="53"/>
      <c r="H62" s="53"/>
      <c r="I62" s="53"/>
      <c r="J62" s="53"/>
      <c r="K62" s="53"/>
      <c r="L62" s="53"/>
      <c r="M62" s="53"/>
      <c r="N62" s="54"/>
      <c r="O62" s="54"/>
      <c r="P62" s="53"/>
      <c r="Q62" s="54"/>
      <c r="R62" s="53"/>
      <c r="S62" s="53"/>
      <c r="T62" s="53"/>
      <c r="U62" s="53"/>
      <c r="V62" s="41"/>
      <c r="W62" s="55"/>
    </row>
    <row r="63" spans="1:23" x14ac:dyDescent="0.3">
      <c r="A63" s="33"/>
      <c r="B63" s="33"/>
      <c r="C63" s="34" t="s">
        <v>18</v>
      </c>
      <c r="D63" s="27" t="s">
        <v>15</v>
      </c>
      <c r="E63" s="9"/>
      <c r="F63" s="9"/>
      <c r="G63" s="9"/>
      <c r="H63" s="9"/>
      <c r="I63" s="9"/>
      <c r="J63" s="9"/>
      <c r="K63" s="9"/>
      <c r="L63" s="9"/>
      <c r="M63" s="9"/>
      <c r="N63" s="12"/>
      <c r="O63" s="12"/>
      <c r="P63" s="9"/>
      <c r="Q63" s="12"/>
      <c r="R63" s="9"/>
      <c r="S63" s="9"/>
      <c r="T63" s="9"/>
      <c r="U63" s="22"/>
      <c r="V63" s="39" t="s">
        <v>2</v>
      </c>
      <c r="W63" s="13"/>
    </row>
    <row r="64" spans="1:23" x14ac:dyDescent="0.3">
      <c r="A64" s="33"/>
      <c r="B64" s="33"/>
      <c r="C64" s="34" t="s">
        <v>18</v>
      </c>
      <c r="D64" s="27" t="s">
        <v>16</v>
      </c>
      <c r="E64" s="9"/>
      <c r="F64" s="9"/>
      <c r="G64" s="9"/>
      <c r="H64" s="9"/>
      <c r="I64" s="9"/>
      <c r="J64" s="9"/>
      <c r="K64" s="9"/>
      <c r="L64" s="9"/>
      <c r="M64" s="9"/>
      <c r="N64" s="12"/>
      <c r="O64" s="12"/>
      <c r="P64" s="9"/>
      <c r="Q64" s="12"/>
      <c r="R64" s="9"/>
      <c r="S64" s="9"/>
      <c r="T64" s="9"/>
      <c r="U64" s="22"/>
      <c r="V64" s="39" t="s">
        <v>2</v>
      </c>
      <c r="W64" s="13"/>
    </row>
    <row r="65" spans="1:23" x14ac:dyDescent="0.3">
      <c r="A65" s="33"/>
      <c r="B65" s="33"/>
      <c r="C65" s="34" t="s">
        <v>18</v>
      </c>
      <c r="D65" s="27" t="s">
        <v>17</v>
      </c>
      <c r="E65" s="9"/>
      <c r="F65" s="9"/>
      <c r="G65" s="9"/>
      <c r="H65" s="9"/>
      <c r="I65" s="9"/>
      <c r="J65" s="9"/>
      <c r="K65" s="9"/>
      <c r="L65" s="9"/>
      <c r="M65" s="9"/>
      <c r="N65" s="12"/>
      <c r="O65" s="12"/>
      <c r="P65" s="9"/>
      <c r="Q65" s="12"/>
      <c r="R65" s="9"/>
      <c r="S65" s="9"/>
      <c r="T65" s="9"/>
      <c r="U65" s="22"/>
      <c r="V65" s="39" t="s">
        <v>2</v>
      </c>
      <c r="W65" s="13"/>
    </row>
    <row r="66" spans="1:23" s="59" customFormat="1" x14ac:dyDescent="0.3">
      <c r="A66" s="56"/>
      <c r="B66" s="56"/>
      <c r="C66" s="57"/>
      <c r="D66" s="58"/>
      <c r="E66" s="53"/>
      <c r="F66" s="53"/>
      <c r="G66" s="53"/>
      <c r="H66" s="53"/>
      <c r="I66" s="53"/>
      <c r="J66" s="53"/>
      <c r="K66" s="53"/>
      <c r="L66" s="53"/>
      <c r="M66" s="53"/>
      <c r="N66" s="54"/>
      <c r="O66" s="54"/>
      <c r="P66" s="53"/>
      <c r="Q66" s="54"/>
      <c r="R66" s="53"/>
      <c r="S66" s="53"/>
      <c r="T66" s="53"/>
      <c r="U66" s="53"/>
      <c r="V66" s="41"/>
      <c r="W66" s="55"/>
    </row>
    <row r="67" spans="1:23" x14ac:dyDescent="0.3">
      <c r="A67" s="33"/>
      <c r="B67" s="33"/>
      <c r="C67" s="71" t="s">
        <v>51</v>
      </c>
      <c r="D67" s="27" t="s">
        <v>15</v>
      </c>
      <c r="E67" s="9"/>
      <c r="F67" s="9"/>
      <c r="G67" s="9"/>
      <c r="H67" s="9"/>
      <c r="I67" s="9"/>
      <c r="J67" s="9"/>
      <c r="K67" s="9"/>
      <c r="L67" s="9"/>
      <c r="M67" s="9"/>
      <c r="N67" s="12"/>
      <c r="O67" s="12"/>
      <c r="P67" s="9"/>
      <c r="Q67" s="12"/>
      <c r="R67" s="9"/>
      <c r="S67" s="9"/>
      <c r="T67" s="9"/>
      <c r="U67" s="22"/>
      <c r="V67" s="39" t="s">
        <v>2</v>
      </c>
      <c r="W67" s="13"/>
    </row>
    <row r="68" spans="1:23" x14ac:dyDescent="0.3">
      <c r="A68" s="33"/>
      <c r="B68" s="33"/>
      <c r="C68" s="178" t="s">
        <v>51</v>
      </c>
      <c r="D68" s="27" t="s">
        <v>16</v>
      </c>
      <c r="E68" s="9"/>
      <c r="F68" s="9"/>
      <c r="G68" s="9"/>
      <c r="H68" s="88">
        <f>'Total cases'!G83/'Total cases'!G35</f>
        <v>0</v>
      </c>
      <c r="I68" s="88">
        <f>'Total cases'!H83/'Total cases'!H35</f>
        <v>0</v>
      </c>
      <c r="J68" s="88">
        <f>'Total cases'!I83/'Total cases'!I35</f>
        <v>0</v>
      </c>
      <c r="K68" s="88">
        <f>'Total cases'!J83/'Total cases'!J35</f>
        <v>0</v>
      </c>
      <c r="L68" s="88">
        <f>'Total cases'!K83/'Total cases'!K35</f>
        <v>0</v>
      </c>
      <c r="M68" s="88">
        <f>'Total cases'!L83/'Total cases'!L35</f>
        <v>0</v>
      </c>
      <c r="N68" s="88">
        <f>'Total cases'!M83/'Total cases'!M35</f>
        <v>0</v>
      </c>
      <c r="O68" s="88">
        <f>'Total cases'!N83/'Total cases'!N35</f>
        <v>0</v>
      </c>
      <c r="P68" s="88">
        <f>'Total cases'!O83/'Total cases'!O35</f>
        <v>0</v>
      </c>
      <c r="Q68" s="88">
        <f>'Total cases'!P83/'Total cases'!P35</f>
        <v>0</v>
      </c>
      <c r="R68" s="88">
        <f>'Total cases'!Q83/'Total cases'!Q35</f>
        <v>3.382873992415705E-3</v>
      </c>
      <c r="S68" s="88">
        <f>'Total cases'!R83/'Total cases'!R35</f>
        <v>3.919230383269634E-3</v>
      </c>
      <c r="T68" s="88">
        <f>'Total cases'!S83/'Total cases'!S35</f>
        <v>1.0875158327767372E-2</v>
      </c>
      <c r="U68" s="22"/>
      <c r="V68" s="39" t="s">
        <v>2</v>
      </c>
      <c r="W68" s="13"/>
    </row>
    <row r="69" spans="1:23" x14ac:dyDescent="0.3">
      <c r="A69" s="33"/>
      <c r="B69" s="33"/>
      <c r="C69" s="71" t="s">
        <v>51</v>
      </c>
      <c r="D69" s="27" t="s">
        <v>17</v>
      </c>
      <c r="E69" s="9"/>
      <c r="F69" s="9"/>
      <c r="G69" s="9"/>
      <c r="H69" s="9"/>
      <c r="I69" s="9"/>
      <c r="J69" s="9"/>
      <c r="K69" s="9"/>
      <c r="L69" s="9"/>
      <c r="M69" s="9"/>
      <c r="N69" s="12"/>
      <c r="O69" s="12"/>
      <c r="P69" s="9"/>
      <c r="Q69" s="12"/>
      <c r="R69" s="9"/>
      <c r="S69" s="9"/>
      <c r="T69" s="9"/>
      <c r="U69" s="22"/>
      <c r="V69" s="39" t="s">
        <v>2</v>
      </c>
      <c r="W69" s="13"/>
    </row>
    <row r="70" spans="1:23" x14ac:dyDescent="0.3">
      <c r="A70" s="33"/>
      <c r="B70" s="33"/>
      <c r="C70" s="34"/>
      <c r="D70" s="27"/>
      <c r="E70" s="53"/>
      <c r="F70" s="53"/>
      <c r="G70" s="53"/>
      <c r="H70" s="53"/>
      <c r="I70" s="53"/>
      <c r="J70" s="53"/>
      <c r="K70" s="53"/>
      <c r="L70" s="53"/>
      <c r="M70" s="53"/>
      <c r="N70" s="54"/>
      <c r="O70" s="54"/>
      <c r="P70" s="53"/>
      <c r="Q70" s="54"/>
      <c r="R70" s="53"/>
      <c r="S70" s="53"/>
      <c r="T70" s="53"/>
      <c r="U70" s="53"/>
      <c r="V70" s="41"/>
      <c r="W70" s="55"/>
    </row>
    <row r="71" spans="1:23" x14ac:dyDescent="0.3">
      <c r="A71" s="33"/>
      <c r="B71" s="34" t="s">
        <v>10</v>
      </c>
      <c r="C71" s="34"/>
      <c r="D71" s="27"/>
      <c r="V71" s="33"/>
    </row>
    <row r="72" spans="1:23" x14ac:dyDescent="0.3">
      <c r="A72" s="33"/>
      <c r="B72" s="33"/>
      <c r="C72" s="34" t="s">
        <v>84</v>
      </c>
      <c r="D72" s="27" t="s">
        <v>15</v>
      </c>
      <c r="E72" s="9"/>
      <c r="F72" s="9"/>
      <c r="G72" s="9"/>
      <c r="H72" s="9"/>
      <c r="I72" s="12"/>
      <c r="J72" s="9"/>
      <c r="K72" s="12"/>
      <c r="L72" s="9"/>
      <c r="M72" s="9"/>
      <c r="N72" s="9"/>
      <c r="O72" s="9"/>
      <c r="P72" s="17"/>
      <c r="Q72" s="9"/>
      <c r="R72" s="9"/>
      <c r="S72" s="9"/>
      <c r="T72" s="9"/>
      <c r="U72" s="22"/>
      <c r="V72" s="39" t="s">
        <v>2</v>
      </c>
      <c r="W72" s="13"/>
    </row>
    <row r="73" spans="1:23" x14ac:dyDescent="0.3">
      <c r="A73" s="33"/>
      <c r="B73" s="33"/>
      <c r="C73" s="34" t="s">
        <v>84</v>
      </c>
      <c r="D73" s="27" t="s">
        <v>16</v>
      </c>
      <c r="E73" s="9"/>
      <c r="F73" s="9"/>
      <c r="G73" s="9"/>
      <c r="H73" s="9"/>
      <c r="I73" s="12"/>
      <c r="J73" s="9"/>
      <c r="K73" s="12"/>
      <c r="L73" s="9"/>
      <c r="M73" s="9"/>
      <c r="N73" s="9"/>
      <c r="O73" s="9"/>
      <c r="P73" s="12"/>
      <c r="Q73" s="9"/>
      <c r="R73" s="9"/>
      <c r="S73" s="9"/>
      <c r="T73" s="9"/>
      <c r="U73" s="26"/>
      <c r="V73" s="39" t="s">
        <v>2</v>
      </c>
      <c r="W73" s="13"/>
    </row>
    <row r="74" spans="1:23" x14ac:dyDescent="0.3">
      <c r="A74" s="33"/>
      <c r="B74" s="33"/>
      <c r="C74" s="34" t="s">
        <v>84</v>
      </c>
      <c r="D74" s="27" t="s">
        <v>17</v>
      </c>
      <c r="E74" s="9"/>
      <c r="F74" s="9"/>
      <c r="G74" s="9"/>
      <c r="H74" s="9"/>
      <c r="I74" s="12"/>
      <c r="J74" s="9"/>
      <c r="K74" s="12"/>
      <c r="L74" s="9"/>
      <c r="M74" s="9"/>
      <c r="N74" s="9"/>
      <c r="O74" s="9"/>
      <c r="P74" s="12"/>
      <c r="Q74" s="9"/>
      <c r="R74" s="9"/>
      <c r="S74" s="9"/>
      <c r="T74" s="9"/>
      <c r="U74" s="26"/>
      <c r="V74" s="39" t="s">
        <v>2</v>
      </c>
      <c r="W74" s="13"/>
    </row>
    <row r="75" spans="1:23" s="59" customFormat="1" x14ac:dyDescent="0.3">
      <c r="A75" s="56"/>
      <c r="B75" s="56"/>
      <c r="C75" s="34"/>
      <c r="D75" s="58"/>
      <c r="E75" s="53"/>
      <c r="F75" s="53"/>
      <c r="G75" s="53"/>
      <c r="H75" s="53"/>
      <c r="I75" s="54"/>
      <c r="J75" s="53"/>
      <c r="K75" s="54"/>
      <c r="L75" s="53"/>
      <c r="M75" s="53"/>
      <c r="N75" s="53"/>
      <c r="O75" s="53"/>
      <c r="P75" s="54"/>
      <c r="Q75" s="53"/>
      <c r="R75" s="53"/>
      <c r="S75" s="53"/>
      <c r="T75" s="53"/>
      <c r="U75" s="53"/>
      <c r="V75" s="41"/>
      <c r="W75" s="55"/>
    </row>
    <row r="76" spans="1:23" x14ac:dyDescent="0.3">
      <c r="A76" s="33"/>
      <c r="B76" s="33"/>
      <c r="C76" s="34" t="s">
        <v>85</v>
      </c>
      <c r="D76" s="27" t="s">
        <v>15</v>
      </c>
      <c r="E76" s="9"/>
      <c r="F76" s="9"/>
      <c r="G76" s="9"/>
      <c r="H76" s="9"/>
      <c r="I76" s="12"/>
      <c r="J76" s="9"/>
      <c r="K76" s="12"/>
      <c r="L76" s="9"/>
      <c r="M76" s="9"/>
      <c r="N76" s="9"/>
      <c r="O76" s="9"/>
      <c r="P76" s="17"/>
      <c r="Q76" s="9"/>
      <c r="R76" s="9"/>
      <c r="S76" s="9"/>
      <c r="T76" s="9"/>
      <c r="U76" s="22"/>
      <c r="V76" s="39" t="s">
        <v>2</v>
      </c>
      <c r="W76" s="13"/>
    </row>
    <row r="77" spans="1:23" x14ac:dyDescent="0.3">
      <c r="A77" s="33"/>
      <c r="B77" s="33"/>
      <c r="C77" s="34" t="s">
        <v>85</v>
      </c>
      <c r="D77" s="27" t="s">
        <v>16</v>
      </c>
      <c r="E77" s="9"/>
      <c r="F77" s="9"/>
      <c r="G77" s="9"/>
      <c r="H77" s="9"/>
      <c r="I77" s="12"/>
      <c r="J77" s="9"/>
      <c r="K77" s="12"/>
      <c r="L77" s="9"/>
      <c r="M77" s="9"/>
      <c r="N77" s="9"/>
      <c r="O77" s="9"/>
      <c r="P77" s="17"/>
      <c r="Q77" s="9"/>
      <c r="R77" s="9"/>
      <c r="S77" s="9"/>
      <c r="T77" s="9"/>
      <c r="U77" s="22"/>
      <c r="V77" s="39" t="s">
        <v>2</v>
      </c>
      <c r="W77" s="13"/>
    </row>
    <row r="78" spans="1:23" x14ac:dyDescent="0.3">
      <c r="A78" s="33"/>
      <c r="B78" s="33"/>
      <c r="C78" s="34" t="s">
        <v>85</v>
      </c>
      <c r="D78" s="27" t="s">
        <v>17</v>
      </c>
      <c r="E78" s="9"/>
      <c r="F78" s="9"/>
      <c r="G78" s="9"/>
      <c r="H78" s="9"/>
      <c r="I78" s="12"/>
      <c r="J78" s="9"/>
      <c r="K78" s="12"/>
      <c r="L78" s="9"/>
      <c r="M78" s="9"/>
      <c r="N78" s="9"/>
      <c r="O78" s="9"/>
      <c r="P78" s="17"/>
      <c r="Q78" s="9"/>
      <c r="R78" s="9"/>
      <c r="S78" s="9"/>
      <c r="T78" s="9"/>
      <c r="U78" s="22"/>
      <c r="V78" s="39" t="s">
        <v>2</v>
      </c>
      <c r="W78" s="13"/>
    </row>
    <row r="79" spans="1:23" s="59" customFormat="1" x14ac:dyDescent="0.3">
      <c r="A79" s="56"/>
      <c r="B79" s="56"/>
      <c r="C79" s="34"/>
      <c r="D79" s="58"/>
      <c r="E79" s="53"/>
      <c r="F79" s="53"/>
      <c r="G79" s="53"/>
      <c r="H79" s="53"/>
      <c r="I79" s="54"/>
      <c r="J79" s="53"/>
      <c r="K79" s="54"/>
      <c r="L79" s="53"/>
      <c r="M79" s="53"/>
      <c r="N79" s="53"/>
      <c r="O79" s="53"/>
      <c r="P79" s="54"/>
      <c r="Q79" s="53"/>
      <c r="R79" s="53"/>
      <c r="S79" s="53"/>
      <c r="T79" s="53"/>
      <c r="U79" s="53"/>
      <c r="V79" s="41"/>
      <c r="W79" s="55"/>
    </row>
    <row r="80" spans="1:23" x14ac:dyDescent="0.3">
      <c r="A80" s="33"/>
      <c r="B80" s="33"/>
      <c r="C80" s="34" t="s">
        <v>18</v>
      </c>
      <c r="D80" s="27" t="s">
        <v>15</v>
      </c>
      <c r="E80" s="9"/>
      <c r="F80" s="9"/>
      <c r="G80" s="9"/>
      <c r="H80" s="9"/>
      <c r="I80" s="12"/>
      <c r="J80" s="9"/>
      <c r="K80" s="12"/>
      <c r="L80" s="9"/>
      <c r="M80" s="9"/>
      <c r="N80" s="9"/>
      <c r="O80" s="9"/>
      <c r="P80" s="17"/>
      <c r="Q80" s="9"/>
      <c r="R80" s="9"/>
      <c r="S80" s="9"/>
      <c r="T80" s="9"/>
      <c r="U80" s="22"/>
      <c r="V80" s="39" t="s">
        <v>2</v>
      </c>
      <c r="W80" s="13"/>
    </row>
    <row r="81" spans="1:23" x14ac:dyDescent="0.3">
      <c r="A81" s="33"/>
      <c r="B81" s="33"/>
      <c r="C81" s="34" t="s">
        <v>18</v>
      </c>
      <c r="D81" s="27" t="s">
        <v>16</v>
      </c>
      <c r="E81" s="9"/>
      <c r="F81" s="9"/>
      <c r="G81" s="9"/>
      <c r="H81" s="9"/>
      <c r="I81" s="12"/>
      <c r="J81" s="9"/>
      <c r="K81" s="12"/>
      <c r="L81" s="9"/>
      <c r="M81" s="9"/>
      <c r="N81" s="9"/>
      <c r="O81" s="9"/>
      <c r="P81" s="17"/>
      <c r="Q81" s="9"/>
      <c r="R81" s="9"/>
      <c r="S81" s="9"/>
      <c r="T81" s="9"/>
      <c r="U81" s="22"/>
      <c r="V81" s="39" t="s">
        <v>2</v>
      </c>
      <c r="W81" s="13"/>
    </row>
    <row r="82" spans="1:23" x14ac:dyDescent="0.3">
      <c r="A82" s="33"/>
      <c r="B82" s="33"/>
      <c r="C82" s="34" t="s">
        <v>18</v>
      </c>
      <c r="D82" s="27" t="s">
        <v>17</v>
      </c>
      <c r="E82" s="9"/>
      <c r="F82" s="9"/>
      <c r="G82" s="9"/>
      <c r="H82" s="9"/>
      <c r="I82" s="12"/>
      <c r="J82" s="9"/>
      <c r="K82" s="12"/>
      <c r="L82" s="9"/>
      <c r="M82" s="9"/>
      <c r="N82" s="9"/>
      <c r="O82" s="9"/>
      <c r="P82" s="17"/>
      <c r="Q82" s="9"/>
      <c r="R82" s="9"/>
      <c r="S82" s="9"/>
      <c r="T82" s="9"/>
      <c r="U82" s="22"/>
      <c r="V82" s="39" t="s">
        <v>2</v>
      </c>
      <c r="W82" s="13"/>
    </row>
    <row r="83" spans="1:23" x14ac:dyDescent="0.3">
      <c r="A83" s="33"/>
      <c r="B83" s="33"/>
      <c r="C83" s="57"/>
      <c r="D83" s="27"/>
      <c r="V83" s="33"/>
    </row>
    <row r="84" spans="1:23" x14ac:dyDescent="0.3">
      <c r="A84" s="33"/>
      <c r="B84" s="33"/>
      <c r="C84" s="71" t="s">
        <v>51</v>
      </c>
      <c r="D84" s="27" t="s">
        <v>15</v>
      </c>
      <c r="E84" s="9"/>
      <c r="F84" s="9"/>
      <c r="G84" s="9"/>
      <c r="H84" s="9"/>
      <c r="I84" s="9"/>
      <c r="J84" s="9"/>
      <c r="K84" s="9"/>
      <c r="L84" s="9"/>
      <c r="M84" s="9"/>
      <c r="N84" s="9"/>
      <c r="O84" s="9"/>
      <c r="P84" s="9"/>
      <c r="Q84" s="9"/>
      <c r="R84" s="9"/>
      <c r="S84" s="9"/>
      <c r="T84" s="9"/>
      <c r="U84" s="22"/>
      <c r="V84" s="39" t="s">
        <v>2</v>
      </c>
      <c r="W84" s="13"/>
    </row>
    <row r="85" spans="1:23" x14ac:dyDescent="0.3">
      <c r="A85" s="33"/>
      <c r="B85" s="33"/>
      <c r="C85" s="178" t="s">
        <v>51</v>
      </c>
      <c r="D85" s="179" t="s">
        <v>16</v>
      </c>
      <c r="E85" s="9"/>
      <c r="F85" s="9"/>
      <c r="G85" s="129"/>
      <c r="H85" s="129">
        <f>'Total cases'!G82/'Total cases'!G3</f>
        <v>3.524712148507872E-3</v>
      </c>
      <c r="I85" s="129">
        <f>'Total cases'!H82/'Total cases'!H3</f>
        <v>5.8792089791555322E-3</v>
      </c>
      <c r="J85" s="129">
        <f>'Total cases'!I82/'Total cases'!I3</f>
        <v>1.0503249206589089E-2</v>
      </c>
      <c r="K85" s="129">
        <f>'Total cases'!J82/'Total cases'!J3</f>
        <v>1.4137020351095231E-2</v>
      </c>
      <c r="L85" s="129">
        <f>'Total cases'!K82/'Total cases'!K3</f>
        <v>1.6778523489932886E-2</v>
      </c>
      <c r="M85" s="129">
        <f>'Total cases'!L82/'Total cases'!L3</f>
        <v>2.025905014945201E-2</v>
      </c>
      <c r="N85" s="129">
        <f>'Total cases'!M82/'Total cases'!M3</f>
        <v>2.0320527566904379E-2</v>
      </c>
      <c r="O85" s="129">
        <f>'Total cases'!N82/'Total cases'!N3</f>
        <v>2.065081351689612E-2</v>
      </c>
      <c r="P85" s="129">
        <f>'Total cases'!O82/'Total cases'!O3</f>
        <v>2.2390463917525773E-2</v>
      </c>
      <c r="Q85" s="129">
        <f>'Total cases'!P82/'Total cases'!P3</f>
        <v>2.351938645078824E-2</v>
      </c>
      <c r="R85" s="129">
        <f>'Total cases'!Q82/'Total cases'!Q3</f>
        <v>2.8873917228103944E-2</v>
      </c>
      <c r="S85" s="129">
        <f>'Total cases'!R82/'Total cases'!R3</f>
        <v>3.2952402085875958E-2</v>
      </c>
      <c r="T85" s="129">
        <f>'Total cases'!S82/'Total cases'!S3</f>
        <v>3.6329762459245456E-2</v>
      </c>
      <c r="U85" s="26"/>
      <c r="V85" s="39" t="s">
        <v>2</v>
      </c>
      <c r="W85" s="13"/>
    </row>
    <row r="86" spans="1:23" x14ac:dyDescent="0.3">
      <c r="A86" s="33"/>
      <c r="B86" s="33"/>
      <c r="C86" s="71" t="s">
        <v>51</v>
      </c>
      <c r="D86" s="27" t="s">
        <v>17</v>
      </c>
      <c r="E86" s="9"/>
      <c r="F86" s="9"/>
      <c r="G86" s="9"/>
      <c r="H86" s="9"/>
      <c r="I86" s="9"/>
      <c r="J86" s="9"/>
      <c r="K86" s="9"/>
      <c r="L86" s="9"/>
      <c r="M86" s="9"/>
      <c r="N86" s="9"/>
      <c r="O86" s="9"/>
      <c r="P86" s="9"/>
      <c r="Q86" s="9"/>
      <c r="R86" s="9"/>
      <c r="S86" s="9"/>
      <c r="T86" s="9"/>
      <c r="U86" s="20"/>
      <c r="V86" s="39" t="s">
        <v>2</v>
      </c>
      <c r="W86" s="13"/>
    </row>
    <row r="87" spans="1:23" x14ac:dyDescent="0.3">
      <c r="A87" s="33"/>
      <c r="B87" s="33"/>
      <c r="C87" s="27"/>
      <c r="D87" s="27"/>
      <c r="V87" s="33"/>
    </row>
    <row r="88" spans="1:23" x14ac:dyDescent="0.3">
      <c r="A88" s="34" t="s">
        <v>129</v>
      </c>
      <c r="B88" s="34"/>
      <c r="C88" s="34"/>
      <c r="D88" s="27"/>
      <c r="E88" s="28"/>
      <c r="F88" s="28"/>
      <c r="G88" s="28"/>
      <c r="H88" s="28"/>
      <c r="I88" s="28"/>
      <c r="J88" s="28"/>
      <c r="K88" s="28"/>
      <c r="L88" s="28"/>
      <c r="M88" s="28"/>
      <c r="N88" s="28"/>
      <c r="O88" s="28"/>
      <c r="P88" s="28"/>
      <c r="Q88" s="28"/>
      <c r="R88" s="28"/>
      <c r="S88" s="28"/>
      <c r="T88" s="28"/>
      <c r="U88" s="28"/>
      <c r="V88" s="39"/>
      <c r="W88" s="28"/>
    </row>
    <row r="89" spans="1:23" x14ac:dyDescent="0.3">
      <c r="C89" s="27"/>
      <c r="D89" s="27"/>
      <c r="E89" s="39">
        <v>2000</v>
      </c>
      <c r="F89" s="39">
        <v>2001</v>
      </c>
      <c r="G89" s="39">
        <v>2002</v>
      </c>
      <c r="H89" s="39">
        <v>2003</v>
      </c>
      <c r="I89" s="39">
        <v>2004</v>
      </c>
      <c r="J89" s="39">
        <v>2005</v>
      </c>
      <c r="K89" s="39">
        <v>2006</v>
      </c>
      <c r="L89" s="39">
        <v>2007</v>
      </c>
      <c r="M89" s="39">
        <v>2008</v>
      </c>
      <c r="N89" s="39">
        <v>2009</v>
      </c>
      <c r="O89" s="39">
        <v>2010</v>
      </c>
      <c r="P89" s="39">
        <v>2011</v>
      </c>
      <c r="Q89" s="39">
        <v>2012</v>
      </c>
      <c r="R89" s="39">
        <v>2013</v>
      </c>
      <c r="S89" s="39">
        <v>2014</v>
      </c>
      <c r="T89" s="39">
        <v>2015</v>
      </c>
      <c r="U89" s="39">
        <v>2016</v>
      </c>
      <c r="V89" s="40"/>
      <c r="W89" s="39" t="s">
        <v>1</v>
      </c>
    </row>
    <row r="90" spans="1:23" x14ac:dyDescent="0.3">
      <c r="A90" s="33"/>
      <c r="B90" s="33"/>
      <c r="C90" s="34" t="s">
        <v>10</v>
      </c>
      <c r="D90" s="27" t="s">
        <v>15</v>
      </c>
      <c r="E90" s="14"/>
      <c r="F90" s="14"/>
      <c r="G90" s="14"/>
      <c r="H90" s="14"/>
      <c r="I90" s="14"/>
      <c r="J90" s="14"/>
      <c r="K90" s="14"/>
      <c r="L90" s="14"/>
      <c r="M90" s="14"/>
      <c r="N90" s="14"/>
      <c r="O90" s="14"/>
      <c r="P90" s="14"/>
      <c r="Q90" s="14"/>
      <c r="R90" s="14"/>
      <c r="S90" s="14"/>
      <c r="T90" s="14"/>
      <c r="U90" s="24"/>
      <c r="V90" s="39" t="s">
        <v>2</v>
      </c>
      <c r="W90" s="14"/>
    </row>
    <row r="91" spans="1:23" x14ac:dyDescent="0.3">
      <c r="A91" s="33"/>
      <c r="B91" s="33"/>
      <c r="C91" s="169" t="s">
        <v>10</v>
      </c>
      <c r="D91" s="179" t="s">
        <v>16</v>
      </c>
      <c r="E91" s="14"/>
      <c r="F91" s="14"/>
      <c r="G91" s="14"/>
      <c r="H91" s="14"/>
      <c r="I91" s="14"/>
      <c r="J91" s="14"/>
      <c r="K91" s="14"/>
      <c r="L91" s="14"/>
      <c r="M91" s="14"/>
      <c r="N91" s="14"/>
      <c r="O91" s="14">
        <v>479</v>
      </c>
      <c r="P91" s="14">
        <v>451</v>
      </c>
      <c r="Q91" s="14">
        <v>362</v>
      </c>
      <c r="R91" s="14">
        <v>348</v>
      </c>
      <c r="S91" s="14">
        <v>354</v>
      </c>
      <c r="T91" s="14">
        <v>324</v>
      </c>
      <c r="U91" s="25"/>
      <c r="V91" s="39" t="s">
        <v>2</v>
      </c>
      <c r="W91" s="14"/>
    </row>
    <row r="92" spans="1:23" x14ac:dyDescent="0.3">
      <c r="A92" s="33"/>
      <c r="B92" s="33"/>
      <c r="C92" s="34" t="s">
        <v>10</v>
      </c>
      <c r="D92" s="27" t="s">
        <v>17</v>
      </c>
      <c r="E92" s="14"/>
      <c r="F92" s="14"/>
      <c r="G92" s="14"/>
      <c r="H92" s="14"/>
      <c r="I92" s="14"/>
      <c r="J92" s="14"/>
      <c r="K92" s="14"/>
      <c r="L92" s="14"/>
      <c r="M92" s="14"/>
      <c r="N92" s="14"/>
      <c r="O92" s="14"/>
      <c r="P92" s="14"/>
      <c r="Q92" s="14"/>
      <c r="R92" s="14"/>
      <c r="S92" s="14"/>
      <c r="T92" s="14"/>
      <c r="U92" s="25"/>
      <c r="V92" s="39" t="s">
        <v>2</v>
      </c>
      <c r="W92" s="14"/>
    </row>
    <row r="93" spans="1:23" x14ac:dyDescent="0.3">
      <c r="A93" s="33"/>
      <c r="B93" s="33"/>
      <c r="C93" s="34"/>
      <c r="D93" s="27"/>
      <c r="E93" s="28"/>
      <c r="F93" s="28"/>
      <c r="G93" s="28"/>
      <c r="H93" s="28"/>
      <c r="I93" s="28"/>
      <c r="J93" s="28"/>
      <c r="K93" s="28"/>
      <c r="L93" s="28"/>
      <c r="M93" s="28"/>
      <c r="N93" s="28"/>
      <c r="O93" s="28"/>
      <c r="P93" s="28"/>
      <c r="Q93" s="28"/>
      <c r="R93" s="28"/>
      <c r="S93" s="28"/>
      <c r="T93" s="28"/>
      <c r="U93" s="28"/>
      <c r="V93" s="41"/>
      <c r="W93" s="28"/>
    </row>
  </sheetData>
  <phoneticPr fontId="13"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dimension ref="A1:V89"/>
  <sheetViews>
    <sheetView workbookViewId="0">
      <pane ySplit="1" topLeftCell="A48" activePane="bottomLeft" state="frozen"/>
      <selection activeCell="B1" sqref="B1"/>
      <selection pane="bottomLeft" activeCell="I43" sqref="I43"/>
    </sheetView>
  </sheetViews>
  <sheetFormatPr defaultColWidth="8.88671875" defaultRowHeight="14.4" x14ac:dyDescent="0.3"/>
  <cols>
    <col min="1" max="1" width="25.88671875" style="5" customWidth="1"/>
    <col min="2" max="2" width="13.44140625" style="5" customWidth="1"/>
    <col min="3" max="12" width="8.88671875" style="5"/>
    <col min="13" max="19" width="9.5546875" style="5" bestFit="1" customWidth="1"/>
    <col min="20" max="16384" width="8.88671875" style="5"/>
  </cols>
  <sheetData>
    <row r="1" spans="1:22" x14ac:dyDescent="0.3">
      <c r="A1" s="72" t="s">
        <v>136</v>
      </c>
      <c r="B1" s="33"/>
      <c r="C1" s="33"/>
      <c r="D1" s="180">
        <v>2000</v>
      </c>
      <c r="E1" s="180">
        <v>2001</v>
      </c>
      <c r="F1" s="180">
        <v>2002</v>
      </c>
      <c r="G1" s="180">
        <v>2003</v>
      </c>
      <c r="H1" s="180">
        <v>2004</v>
      </c>
      <c r="I1" s="180">
        <v>2005</v>
      </c>
      <c r="J1" s="180">
        <v>2006</v>
      </c>
      <c r="K1" s="180">
        <v>2007</v>
      </c>
      <c r="L1" s="180">
        <v>2008</v>
      </c>
      <c r="M1" s="180">
        <v>2009</v>
      </c>
      <c r="N1" s="180">
        <v>2010</v>
      </c>
      <c r="O1" s="180">
        <v>2011</v>
      </c>
      <c r="P1" s="180">
        <v>2012</v>
      </c>
      <c r="Q1" s="180">
        <v>2013</v>
      </c>
      <c r="R1" s="180">
        <v>2014</v>
      </c>
      <c r="S1" s="180">
        <v>2015</v>
      </c>
      <c r="T1" s="180">
        <v>2016</v>
      </c>
      <c r="U1" s="40"/>
      <c r="V1" s="39" t="s">
        <v>1</v>
      </c>
    </row>
    <row r="2" spans="1:22" hidden="1" x14ac:dyDescent="0.3">
      <c r="A2" s="78" t="s">
        <v>153</v>
      </c>
      <c r="B2" s="78" t="s">
        <v>86</v>
      </c>
      <c r="C2" s="27" t="s">
        <v>15</v>
      </c>
      <c r="D2" s="153"/>
      <c r="E2" s="153"/>
      <c r="F2" s="153"/>
      <c r="G2" s="153"/>
      <c r="H2" s="153"/>
      <c r="I2" s="153"/>
      <c r="J2" s="153"/>
      <c r="K2" s="153"/>
      <c r="L2" s="153"/>
      <c r="M2" s="153"/>
      <c r="N2" s="153"/>
      <c r="O2" s="153"/>
      <c r="P2" s="153"/>
      <c r="Q2" s="153"/>
      <c r="R2" s="153"/>
      <c r="S2" s="153"/>
      <c r="T2" s="26"/>
      <c r="U2" s="39"/>
      <c r="V2" s="153"/>
    </row>
    <row r="3" spans="1:22" hidden="1" x14ac:dyDescent="0.3">
      <c r="A3" s="78" t="s">
        <v>153</v>
      </c>
      <c r="B3" s="78" t="s">
        <v>86</v>
      </c>
      <c r="C3" s="27" t="s">
        <v>16</v>
      </c>
      <c r="D3" s="153"/>
      <c r="E3" s="153"/>
      <c r="F3" s="153"/>
      <c r="G3" s="153"/>
      <c r="H3" s="153"/>
      <c r="I3" s="153"/>
      <c r="J3" s="153"/>
      <c r="K3" s="153"/>
      <c r="L3" s="153"/>
      <c r="M3" s="153"/>
      <c r="N3" s="153"/>
      <c r="O3" s="153"/>
      <c r="P3" s="153"/>
      <c r="Q3" s="153"/>
      <c r="R3" s="153"/>
      <c r="S3" s="153"/>
      <c r="T3" s="26"/>
      <c r="U3" s="39"/>
      <c r="V3" s="153"/>
    </row>
    <row r="4" spans="1:22" hidden="1" x14ac:dyDescent="0.3">
      <c r="A4" s="78" t="s">
        <v>153</v>
      </c>
      <c r="B4" s="78" t="s">
        <v>86</v>
      </c>
      <c r="C4" s="27" t="s">
        <v>17</v>
      </c>
      <c r="D4" s="153"/>
      <c r="E4" s="153"/>
      <c r="F4" s="153"/>
      <c r="G4" s="153"/>
      <c r="H4" s="153"/>
      <c r="I4" s="153"/>
      <c r="J4" s="153"/>
      <c r="K4" s="153"/>
      <c r="L4" s="153"/>
      <c r="M4" s="153"/>
      <c r="N4" s="153"/>
      <c r="O4" s="153"/>
      <c r="P4" s="153"/>
      <c r="Q4" s="153"/>
      <c r="R4" s="153"/>
      <c r="S4" s="153"/>
      <c r="T4" s="20"/>
      <c r="U4" s="39"/>
      <c r="V4" s="153"/>
    </row>
    <row r="5" spans="1:22" hidden="1" x14ac:dyDescent="0.3">
      <c r="A5" s="78" t="s">
        <v>153</v>
      </c>
      <c r="B5" s="82"/>
      <c r="C5" s="33"/>
      <c r="U5" s="33"/>
    </row>
    <row r="6" spans="1:22" hidden="1" x14ac:dyDescent="0.3">
      <c r="A6" s="78" t="s">
        <v>153</v>
      </c>
      <c r="B6" s="78" t="s">
        <v>11</v>
      </c>
      <c r="C6" s="27" t="s">
        <v>15</v>
      </c>
      <c r="D6" s="153"/>
      <c r="E6" s="153"/>
      <c r="F6" s="153"/>
      <c r="G6" s="153"/>
      <c r="H6" s="153"/>
      <c r="I6" s="153"/>
      <c r="J6" s="153"/>
      <c r="K6" s="153"/>
      <c r="L6" s="153"/>
      <c r="M6" s="153"/>
      <c r="N6" s="153"/>
      <c r="O6" s="153"/>
      <c r="P6" s="153"/>
      <c r="Q6" s="153"/>
      <c r="R6" s="153"/>
      <c r="S6" s="153"/>
      <c r="T6" s="153"/>
      <c r="U6" s="39" t="s">
        <v>2</v>
      </c>
      <c r="V6" s="153"/>
    </row>
    <row r="7" spans="1:22" hidden="1" x14ac:dyDescent="0.3">
      <c r="A7" s="78" t="s">
        <v>153</v>
      </c>
      <c r="B7" s="78" t="s">
        <v>11</v>
      </c>
      <c r="C7" s="27" t="s">
        <v>16</v>
      </c>
      <c r="D7" s="153"/>
      <c r="E7" s="153"/>
      <c r="F7" s="153"/>
      <c r="G7" s="153"/>
      <c r="H7" s="153"/>
      <c r="I7" s="153"/>
      <c r="J7" s="153"/>
      <c r="K7" s="153"/>
      <c r="L7" s="153"/>
      <c r="M7" s="153"/>
      <c r="N7" s="153"/>
      <c r="O7" s="153"/>
      <c r="P7" s="153"/>
      <c r="Q7" s="153"/>
      <c r="R7" s="153"/>
      <c r="S7" s="153"/>
      <c r="T7" s="26"/>
      <c r="U7" s="39" t="s">
        <v>2</v>
      </c>
      <c r="V7" s="153"/>
    </row>
    <row r="8" spans="1:22" hidden="1" x14ac:dyDescent="0.3">
      <c r="A8" s="78" t="s">
        <v>153</v>
      </c>
      <c r="B8" s="78" t="s">
        <v>11</v>
      </c>
      <c r="C8" s="27" t="s">
        <v>17</v>
      </c>
      <c r="D8" s="153"/>
      <c r="E8" s="153"/>
      <c r="F8" s="153"/>
      <c r="G8" s="153"/>
      <c r="H8" s="153"/>
      <c r="I8" s="153"/>
      <c r="J8" s="153"/>
      <c r="K8" s="153"/>
      <c r="L8" s="153"/>
      <c r="M8" s="153"/>
      <c r="N8" s="153"/>
      <c r="O8" s="153"/>
      <c r="P8" s="153"/>
      <c r="Q8" s="153"/>
      <c r="R8" s="153"/>
      <c r="S8" s="153"/>
      <c r="T8" s="20"/>
      <c r="U8" s="39" t="s">
        <v>2</v>
      </c>
      <c r="V8" s="153"/>
    </row>
    <row r="9" spans="1:22" hidden="1" x14ac:dyDescent="0.3">
      <c r="A9" s="78" t="s">
        <v>153</v>
      </c>
      <c r="B9" s="82"/>
      <c r="C9" s="33"/>
      <c r="N9" s="5" t="s">
        <v>155</v>
      </c>
      <c r="U9" s="33"/>
    </row>
    <row r="10" spans="1:22" hidden="1" x14ac:dyDescent="0.3">
      <c r="A10" s="78" t="s">
        <v>153</v>
      </c>
      <c r="B10" s="78" t="s">
        <v>154</v>
      </c>
      <c r="C10" s="27" t="s">
        <v>15</v>
      </c>
      <c r="D10" s="153"/>
      <c r="E10" s="153"/>
      <c r="F10" s="153"/>
      <c r="G10" s="153"/>
      <c r="H10" s="153"/>
      <c r="I10" s="153"/>
      <c r="J10" s="153"/>
      <c r="K10" s="153"/>
      <c r="L10" s="153"/>
      <c r="M10" s="153"/>
      <c r="N10" s="153"/>
      <c r="O10" s="153"/>
      <c r="P10" s="153"/>
      <c r="Q10" s="153"/>
      <c r="R10" s="153"/>
      <c r="S10" s="153"/>
      <c r="T10" s="153"/>
      <c r="U10" s="39" t="s">
        <v>2</v>
      </c>
      <c r="V10" s="153"/>
    </row>
    <row r="11" spans="1:22" hidden="1" x14ac:dyDescent="0.3">
      <c r="A11" s="78" t="s">
        <v>153</v>
      </c>
      <c r="B11" s="78" t="s">
        <v>154</v>
      </c>
      <c r="C11" s="27" t="s">
        <v>16</v>
      </c>
      <c r="D11" s="153"/>
      <c r="E11" s="153"/>
      <c r="F11" s="153"/>
      <c r="G11" s="153"/>
      <c r="H11" s="153"/>
      <c r="I11" s="153"/>
      <c r="J11" s="153"/>
      <c r="K11" s="153"/>
      <c r="L11" s="153"/>
      <c r="M11" s="153"/>
      <c r="N11" s="153"/>
      <c r="O11" s="153"/>
      <c r="P11" s="153"/>
      <c r="Q11" s="153"/>
      <c r="R11" s="153"/>
      <c r="S11" s="153"/>
      <c r="T11" s="26"/>
      <c r="U11" s="39" t="s">
        <v>2</v>
      </c>
      <c r="V11" s="153"/>
    </row>
    <row r="12" spans="1:22" hidden="1" x14ac:dyDescent="0.3">
      <c r="A12" s="78" t="s">
        <v>153</v>
      </c>
      <c r="B12" s="78" t="s">
        <v>154</v>
      </c>
      <c r="C12" s="27" t="s">
        <v>17</v>
      </c>
      <c r="D12" s="153"/>
      <c r="E12" s="153"/>
      <c r="F12" s="153"/>
      <c r="G12" s="153"/>
      <c r="H12" s="153"/>
      <c r="I12" s="153"/>
      <c r="J12" s="153"/>
      <c r="K12" s="153"/>
      <c r="L12" s="153"/>
      <c r="M12" s="153"/>
      <c r="N12" s="153"/>
      <c r="O12" s="153"/>
      <c r="P12" s="153"/>
      <c r="Q12" s="153"/>
      <c r="R12" s="153"/>
      <c r="S12" s="153"/>
      <c r="T12" s="20"/>
      <c r="U12" s="39" t="s">
        <v>2</v>
      </c>
      <c r="V12" s="153"/>
    </row>
    <row r="13" spans="1:22" hidden="1" x14ac:dyDescent="0.3">
      <c r="A13" s="78" t="s">
        <v>153</v>
      </c>
      <c r="B13" s="82"/>
      <c r="C13" s="33"/>
      <c r="U13" s="33"/>
    </row>
    <row r="14" spans="1:22" hidden="1" x14ac:dyDescent="0.3">
      <c r="A14" s="78" t="s">
        <v>153</v>
      </c>
      <c r="B14" s="78" t="s">
        <v>13</v>
      </c>
      <c r="C14" s="27" t="s">
        <v>15</v>
      </c>
      <c r="D14" s="153"/>
      <c r="E14" s="153"/>
      <c r="F14" s="153"/>
      <c r="G14" s="153"/>
      <c r="H14" s="153"/>
      <c r="I14" s="153"/>
      <c r="J14" s="153"/>
      <c r="K14" s="153"/>
      <c r="L14" s="153"/>
      <c r="M14" s="153"/>
      <c r="N14" s="153"/>
      <c r="O14" s="153"/>
      <c r="P14" s="153"/>
      <c r="Q14" s="153"/>
      <c r="R14" s="153"/>
      <c r="S14" s="153"/>
      <c r="T14" s="153"/>
      <c r="U14" s="39" t="s">
        <v>2</v>
      </c>
      <c r="V14" s="153"/>
    </row>
    <row r="15" spans="1:22" hidden="1" x14ac:dyDescent="0.3">
      <c r="A15" s="78" t="s">
        <v>153</v>
      </c>
      <c r="B15" s="78" t="s">
        <v>13</v>
      </c>
      <c r="C15" s="27" t="s">
        <v>16</v>
      </c>
      <c r="D15" s="153"/>
      <c r="E15" s="153"/>
      <c r="F15" s="153"/>
      <c r="G15" s="153"/>
      <c r="H15" s="153"/>
      <c r="I15" s="153"/>
      <c r="J15" s="153"/>
      <c r="K15" s="153"/>
      <c r="L15" s="153"/>
      <c r="M15" s="153"/>
      <c r="N15" s="153"/>
      <c r="O15" s="153"/>
      <c r="P15" s="153"/>
      <c r="Q15" s="153"/>
      <c r="R15" s="153"/>
      <c r="S15" s="153"/>
      <c r="T15" s="26"/>
      <c r="U15" s="39" t="s">
        <v>2</v>
      </c>
      <c r="V15" s="153"/>
    </row>
    <row r="16" spans="1:22" hidden="1" x14ac:dyDescent="0.3">
      <c r="A16" s="78" t="s">
        <v>153</v>
      </c>
      <c r="B16" s="78" t="s">
        <v>13</v>
      </c>
      <c r="C16" s="27" t="s">
        <v>17</v>
      </c>
      <c r="D16" s="153"/>
      <c r="E16" s="153"/>
      <c r="F16" s="153"/>
      <c r="G16" s="153"/>
      <c r="H16" s="153"/>
      <c r="I16" s="153"/>
      <c r="J16" s="153"/>
      <c r="K16" s="153"/>
      <c r="L16" s="153"/>
      <c r="M16" s="153"/>
      <c r="N16" s="153"/>
      <c r="O16" s="153"/>
      <c r="P16" s="153"/>
      <c r="Q16" s="153"/>
      <c r="R16" s="153"/>
      <c r="S16" s="153"/>
      <c r="T16" s="20"/>
      <c r="U16" s="39" t="s">
        <v>2</v>
      </c>
      <c r="V16" s="153"/>
    </row>
    <row r="17" spans="1:22" hidden="1" x14ac:dyDescent="0.3">
      <c r="A17" s="34"/>
      <c r="B17" s="33"/>
      <c r="C17" s="33"/>
      <c r="M17" s="86">
        <f>'Incident cases'!M19/'Incident cases'!M89</f>
        <v>1.6138526859556353E-2</v>
      </c>
      <c r="N17" s="86">
        <f>'Incident cases'!N19/'Incident cases'!N89</f>
        <v>1.6638343434960214E-2</v>
      </c>
      <c r="O17" s="86">
        <f>'Incident cases'!O19/'Incident cases'!O89</f>
        <v>1.7128343274423176E-2</v>
      </c>
      <c r="P17" s="86">
        <f>'Incident cases'!P19/'Incident cases'!P89</f>
        <v>1.7399609493303561E-2</v>
      </c>
      <c r="Q17" s="86">
        <f>'Incident cases'!Q19/'Incident cases'!Q89</f>
        <v>1.7835939362407665E-2</v>
      </c>
      <c r="R17" s="86">
        <f>'Incident cases'!R19/'Incident cases'!R89</f>
        <v>1.7839070180839942E-2</v>
      </c>
      <c r="S17" s="86">
        <f>'Incident cases'!S19/'Incident cases'!S89</f>
        <v>1.7819525974828634E-2</v>
      </c>
      <c r="U17" s="33"/>
    </row>
    <row r="18" spans="1:22" x14ac:dyDescent="0.3">
      <c r="A18" s="79" t="s">
        <v>8</v>
      </c>
      <c r="B18" s="79" t="s">
        <v>86</v>
      </c>
      <c r="C18" s="27" t="s">
        <v>15</v>
      </c>
      <c r="D18" s="153"/>
      <c r="E18" s="153"/>
      <c r="F18" s="153"/>
      <c r="G18" s="153"/>
      <c r="H18" s="153"/>
      <c r="I18" s="153"/>
      <c r="J18" s="153"/>
      <c r="K18" s="153"/>
      <c r="L18" s="153"/>
      <c r="M18" s="153"/>
      <c r="N18" s="153"/>
      <c r="O18" s="153"/>
      <c r="P18" s="153"/>
      <c r="Q18" s="153"/>
      <c r="R18" s="153"/>
      <c r="S18" s="153"/>
      <c r="T18" s="153"/>
      <c r="U18" s="39" t="s">
        <v>2</v>
      </c>
      <c r="V18" s="153"/>
    </row>
    <row r="19" spans="1:22" x14ac:dyDescent="0.3">
      <c r="A19" s="79" t="s">
        <v>8</v>
      </c>
      <c r="B19" s="79" t="s">
        <v>86</v>
      </c>
      <c r="C19" s="179" t="s">
        <v>16</v>
      </c>
      <c r="D19" s="153"/>
      <c r="E19" s="153"/>
      <c r="F19" s="153"/>
      <c r="G19" s="155">
        <f>G83*Demogr!F38</f>
        <v>71.107610250864482</v>
      </c>
      <c r="H19" s="155">
        <f>H83*Demogr!G38</f>
        <v>80.397495895146989</v>
      </c>
      <c r="I19" s="155">
        <f>I83*Demogr!H38</f>
        <v>81.97907665494813</v>
      </c>
      <c r="J19" s="155">
        <f>J83*Demogr!I38</f>
        <v>85.897044557869506</v>
      </c>
      <c r="K19" s="155">
        <f>K83*Demogr!J38</f>
        <v>84.117663131886758</v>
      </c>
      <c r="L19" s="155">
        <f>L83*Demogr!K38</f>
        <v>78.64087048335972</v>
      </c>
      <c r="M19" s="155">
        <f>M83*Demogr!L38</f>
        <v>86.70782189226864</v>
      </c>
      <c r="N19" s="155">
        <f>N83*Demogr!M38</f>
        <v>83.601205293783707</v>
      </c>
      <c r="O19" s="155">
        <f>O83*Demogr!N38</f>
        <v>80.339542554055541</v>
      </c>
      <c r="P19" s="155">
        <f>P83*Demogr!O38</f>
        <v>78.933328466371606</v>
      </c>
      <c r="Q19" s="155">
        <f>Q83*Demogr!P38</f>
        <v>75.097231799897344</v>
      </c>
      <c r="R19" s="155">
        <f>R83*Demogr!Q38</f>
        <v>67.390060786486359</v>
      </c>
      <c r="S19" s="155">
        <f>S83*Demogr!R38</f>
        <v>62.74354093103689</v>
      </c>
      <c r="T19" s="153"/>
      <c r="U19" s="39" t="s">
        <v>2</v>
      </c>
      <c r="V19" s="153"/>
    </row>
    <row r="20" spans="1:22" ht="15" customHeight="1" x14ac:dyDescent="0.3">
      <c r="A20" s="79" t="s">
        <v>8</v>
      </c>
      <c r="B20" s="79" t="s">
        <v>86</v>
      </c>
      <c r="C20" s="179" t="s">
        <v>17</v>
      </c>
      <c r="D20" s="153"/>
      <c r="E20" s="153"/>
      <c r="F20" s="153"/>
      <c r="G20" s="153">
        <v>24</v>
      </c>
      <c r="H20" s="153">
        <v>28</v>
      </c>
      <c r="I20" s="153">
        <v>35</v>
      </c>
      <c r="J20" s="153">
        <v>26</v>
      </c>
      <c r="K20" s="153">
        <v>11</v>
      </c>
      <c r="L20" s="153">
        <v>11</v>
      </c>
      <c r="M20" s="155">
        <v>38</v>
      </c>
      <c r="N20" s="155">
        <v>7</v>
      </c>
      <c r="O20" s="155">
        <v>5</v>
      </c>
      <c r="P20" s="155">
        <v>2</v>
      </c>
      <c r="Q20" s="155">
        <v>2</v>
      </c>
      <c r="R20" s="155">
        <v>6</v>
      </c>
      <c r="S20" s="155">
        <v>3</v>
      </c>
      <c r="T20" s="153"/>
      <c r="U20" s="39" t="s">
        <v>2</v>
      </c>
      <c r="V20" s="153"/>
    </row>
    <row r="21" spans="1:22" x14ac:dyDescent="0.3">
      <c r="A21" s="34"/>
      <c r="B21" s="33"/>
      <c r="D21" s="5" t="s">
        <v>175</v>
      </c>
      <c r="M21" s="15"/>
      <c r="N21" s="15"/>
      <c r="O21" s="15"/>
      <c r="P21" s="15"/>
      <c r="Q21" s="15"/>
      <c r="R21" s="15"/>
      <c r="S21" s="15"/>
      <c r="U21" s="33"/>
    </row>
    <row r="22" spans="1:22" x14ac:dyDescent="0.3">
      <c r="A22" s="34" t="s">
        <v>8</v>
      </c>
      <c r="B22" s="34" t="s">
        <v>11</v>
      </c>
      <c r="C22" s="27" t="s">
        <v>15</v>
      </c>
      <c r="D22" s="153"/>
      <c r="E22" s="153"/>
      <c r="F22" s="153"/>
      <c r="G22" s="153"/>
      <c r="H22" s="153"/>
      <c r="I22" s="153"/>
      <c r="J22" s="153"/>
      <c r="K22" s="153"/>
      <c r="L22" s="153"/>
      <c r="M22" s="155"/>
      <c r="N22" s="155"/>
      <c r="O22" s="155"/>
      <c r="P22" s="155"/>
      <c r="Q22" s="155"/>
      <c r="R22" s="155"/>
      <c r="S22" s="155"/>
      <c r="T22" s="153"/>
      <c r="U22" s="39" t="s">
        <v>2</v>
      </c>
      <c r="V22" s="153"/>
    </row>
    <row r="23" spans="1:22" x14ac:dyDescent="0.3">
      <c r="A23" s="34" t="s">
        <v>8</v>
      </c>
      <c r="B23" s="34" t="s">
        <v>11</v>
      </c>
      <c r="C23" s="179" t="s">
        <v>16</v>
      </c>
      <c r="D23" s="153"/>
      <c r="E23" s="153"/>
      <c r="F23" s="153"/>
      <c r="G23" s="155"/>
      <c r="H23" s="155"/>
      <c r="I23" s="155"/>
      <c r="J23" s="155"/>
      <c r="K23" s="155"/>
      <c r="L23" s="155"/>
      <c r="M23" s="155"/>
      <c r="N23" s="155">
        <f t="shared" ref="N23:S23" si="0">N$19/N$20*N24</f>
        <v>83.601205293783707</v>
      </c>
      <c r="O23" s="155">
        <f t="shared" si="0"/>
        <v>48.203725532433324</v>
      </c>
      <c r="P23" s="155">
        <f t="shared" si="0"/>
        <v>78.933328466371606</v>
      </c>
      <c r="Q23" s="155">
        <f t="shared" si="0"/>
        <v>75.097231799897344</v>
      </c>
      <c r="R23" s="155">
        <f t="shared" si="0"/>
        <v>44.926707190990903</v>
      </c>
      <c r="S23" s="155">
        <f t="shared" si="0"/>
        <v>20.914513643678962</v>
      </c>
      <c r="T23" s="153"/>
      <c r="U23" s="39" t="s">
        <v>2</v>
      </c>
      <c r="V23" s="153"/>
    </row>
    <row r="24" spans="1:22" x14ac:dyDescent="0.3">
      <c r="A24" s="34" t="s">
        <v>8</v>
      </c>
      <c r="B24" s="34" t="s">
        <v>11</v>
      </c>
      <c r="C24" s="179" t="s">
        <v>17</v>
      </c>
      <c r="D24" s="153"/>
      <c r="E24" s="153"/>
      <c r="F24" s="153"/>
      <c r="G24" s="153"/>
      <c r="H24" s="153"/>
      <c r="I24" s="153"/>
      <c r="J24" s="153"/>
      <c r="K24" s="153"/>
      <c r="L24" s="153"/>
      <c r="M24" s="155"/>
      <c r="N24" s="155">
        <v>7</v>
      </c>
      <c r="O24" s="155">
        <v>3</v>
      </c>
      <c r="P24" s="155">
        <v>2</v>
      </c>
      <c r="Q24" s="155">
        <v>2</v>
      </c>
      <c r="R24" s="155">
        <v>4</v>
      </c>
      <c r="S24" s="155">
        <f>S20-S28-S32</f>
        <v>1</v>
      </c>
      <c r="T24" s="153"/>
      <c r="U24" s="39" t="s">
        <v>2</v>
      </c>
      <c r="V24" s="153"/>
    </row>
    <row r="25" spans="1:22" x14ac:dyDescent="0.3">
      <c r="A25" s="34"/>
      <c r="B25" s="33"/>
      <c r="D25" s="73" t="s">
        <v>157</v>
      </c>
      <c r="M25" s="15"/>
      <c r="N25" s="15"/>
      <c r="O25" s="15">
        <v>2</v>
      </c>
      <c r="P25" s="15">
        <v>0</v>
      </c>
      <c r="Q25" s="15">
        <v>0</v>
      </c>
      <c r="R25" s="15">
        <v>2</v>
      </c>
      <c r="S25" s="15">
        <v>2</v>
      </c>
      <c r="U25" s="33"/>
    </row>
    <row r="26" spans="1:22" x14ac:dyDescent="0.3">
      <c r="A26" s="34" t="s">
        <v>8</v>
      </c>
      <c r="B26" s="34" t="s">
        <v>12</v>
      </c>
      <c r="C26" s="27" t="s">
        <v>15</v>
      </c>
      <c r="D26" s="153"/>
      <c r="E26" s="153"/>
      <c r="F26" s="153"/>
      <c r="G26" s="153"/>
      <c r="H26" s="153"/>
      <c r="I26" s="153"/>
      <c r="J26" s="153"/>
      <c r="K26" s="153"/>
      <c r="L26" s="153"/>
      <c r="M26" s="155"/>
      <c r="N26" s="155"/>
      <c r="O26" s="155"/>
      <c r="P26" s="155"/>
      <c r="Q26" s="155"/>
      <c r="R26" s="155"/>
      <c r="S26" s="155"/>
      <c r="T26" s="153"/>
      <c r="U26" s="39" t="s">
        <v>2</v>
      </c>
      <c r="V26" s="153"/>
    </row>
    <row r="27" spans="1:22" x14ac:dyDescent="0.3">
      <c r="A27" s="34" t="s">
        <v>8</v>
      </c>
      <c r="B27" s="34" t="s">
        <v>12</v>
      </c>
      <c r="C27" s="179" t="s">
        <v>16</v>
      </c>
      <c r="D27" s="153"/>
      <c r="E27" s="153"/>
      <c r="F27" s="153"/>
      <c r="G27" s="153"/>
      <c r="H27" s="153"/>
      <c r="I27" s="153"/>
      <c r="J27" s="153"/>
      <c r="K27" s="153"/>
      <c r="L27" s="153"/>
      <c r="M27" s="155"/>
      <c r="N27" s="155">
        <f t="shared" ref="N27:S27" si="1">N$19/N$20*N28</f>
        <v>0</v>
      </c>
      <c r="O27" s="155">
        <f t="shared" si="1"/>
        <v>32.135817021622216</v>
      </c>
      <c r="P27" s="155">
        <f t="shared" si="1"/>
        <v>0</v>
      </c>
      <c r="Q27" s="155">
        <f t="shared" si="1"/>
        <v>0</v>
      </c>
      <c r="R27" s="155">
        <f t="shared" si="1"/>
        <v>22.463353595495452</v>
      </c>
      <c r="S27" s="155">
        <f t="shared" si="1"/>
        <v>20.914513643678962</v>
      </c>
      <c r="T27" s="153"/>
      <c r="U27" s="39" t="s">
        <v>2</v>
      </c>
      <c r="V27" s="153"/>
    </row>
    <row r="28" spans="1:22" x14ac:dyDescent="0.3">
      <c r="A28" s="34" t="s">
        <v>8</v>
      </c>
      <c r="B28" s="34" t="s">
        <v>12</v>
      </c>
      <c r="C28" s="179" t="s">
        <v>17</v>
      </c>
      <c r="D28" s="153"/>
      <c r="E28" s="153"/>
      <c r="F28" s="153"/>
      <c r="G28" s="153"/>
      <c r="H28" s="153"/>
      <c r="I28" s="153"/>
      <c r="J28" s="153"/>
      <c r="K28" s="153"/>
      <c r="L28" s="153"/>
      <c r="M28" s="155"/>
      <c r="N28" s="155"/>
      <c r="O28" s="155">
        <v>2</v>
      </c>
      <c r="P28" s="155"/>
      <c r="Q28" s="155"/>
      <c r="R28" s="155">
        <v>2</v>
      </c>
      <c r="S28" s="155">
        <v>1</v>
      </c>
      <c r="T28" s="153"/>
      <c r="U28" s="39" t="s">
        <v>2</v>
      </c>
      <c r="V28" s="153"/>
    </row>
    <row r="29" spans="1:22" x14ac:dyDescent="0.3">
      <c r="A29" s="34"/>
      <c r="B29" s="33"/>
      <c r="C29" s="33"/>
      <c r="M29" s="15"/>
      <c r="N29" s="15"/>
      <c r="O29" s="15"/>
      <c r="P29" s="15"/>
      <c r="Q29" s="15"/>
      <c r="R29" s="15"/>
      <c r="S29" s="15"/>
      <c r="U29" s="33"/>
    </row>
    <row r="30" spans="1:22" x14ac:dyDescent="0.3">
      <c r="A30" s="34" t="s">
        <v>8</v>
      </c>
      <c r="B30" s="34" t="s">
        <v>13</v>
      </c>
      <c r="C30" s="27" t="s">
        <v>15</v>
      </c>
      <c r="D30" s="153"/>
      <c r="E30" s="153"/>
      <c r="F30" s="153"/>
      <c r="G30" s="153"/>
      <c r="H30" s="153"/>
      <c r="I30" s="153"/>
      <c r="J30" s="153"/>
      <c r="K30" s="153"/>
      <c r="L30" s="153"/>
      <c r="M30" s="155"/>
      <c r="N30" s="155"/>
      <c r="O30" s="155"/>
      <c r="P30" s="155"/>
      <c r="Q30" s="155"/>
      <c r="R30" s="155"/>
      <c r="S30" s="155"/>
      <c r="T30" s="153"/>
      <c r="U30" s="39" t="s">
        <v>2</v>
      </c>
      <c r="V30" s="153"/>
    </row>
    <row r="31" spans="1:22" x14ac:dyDescent="0.3">
      <c r="A31" s="34" t="s">
        <v>8</v>
      </c>
      <c r="B31" s="34" t="s">
        <v>13</v>
      </c>
      <c r="C31" s="179" t="s">
        <v>16</v>
      </c>
      <c r="D31" s="153"/>
      <c r="E31" s="153"/>
      <c r="F31" s="153"/>
      <c r="G31" s="153"/>
      <c r="H31" s="153"/>
      <c r="I31" s="153"/>
      <c r="J31" s="153"/>
      <c r="K31" s="153"/>
      <c r="L31" s="153"/>
      <c r="M31" s="155"/>
      <c r="N31" s="155"/>
      <c r="O31" s="155"/>
      <c r="P31" s="155"/>
      <c r="Q31" s="155"/>
      <c r="R31" s="155">
        <f>R$19/R$20*R32</f>
        <v>0</v>
      </c>
      <c r="S31" s="155">
        <f>S$19/S$20*S32</f>
        <v>20.914513643678962</v>
      </c>
      <c r="T31" s="153"/>
      <c r="U31" s="39" t="s">
        <v>2</v>
      </c>
      <c r="V31" s="153"/>
    </row>
    <row r="32" spans="1:22" x14ac:dyDescent="0.3">
      <c r="A32" s="34" t="s">
        <v>8</v>
      </c>
      <c r="B32" s="34" t="s">
        <v>13</v>
      </c>
      <c r="C32" s="179" t="s">
        <v>17</v>
      </c>
      <c r="D32" s="153"/>
      <c r="E32" s="153"/>
      <c r="F32" s="153"/>
      <c r="G32" s="153"/>
      <c r="H32" s="153"/>
      <c r="I32" s="153"/>
      <c r="J32" s="153"/>
      <c r="K32" s="153"/>
      <c r="L32" s="153"/>
      <c r="M32" s="155"/>
      <c r="N32" s="155"/>
      <c r="O32" s="155"/>
      <c r="P32" s="155"/>
      <c r="Q32" s="155"/>
      <c r="R32" s="155">
        <v>0</v>
      </c>
      <c r="S32" s="155">
        <v>1</v>
      </c>
      <c r="T32" s="153"/>
      <c r="U32" s="39" t="s">
        <v>2</v>
      </c>
      <c r="V32" s="153"/>
    </row>
    <row r="33" spans="1:22" x14ac:dyDescent="0.3">
      <c r="A33" s="34"/>
      <c r="B33" s="33"/>
      <c r="C33" s="33"/>
      <c r="M33" s="15"/>
      <c r="N33" s="15"/>
      <c r="O33" s="15"/>
      <c r="P33" s="15"/>
      <c r="Q33" s="15"/>
      <c r="R33" s="15"/>
      <c r="S33" s="15"/>
      <c r="U33" s="33"/>
    </row>
    <row r="34" spans="1:22" x14ac:dyDescent="0.3">
      <c r="A34" s="79" t="s">
        <v>9</v>
      </c>
      <c r="B34" s="79" t="s">
        <v>86</v>
      </c>
      <c r="C34" s="27" t="s">
        <v>15</v>
      </c>
      <c r="D34" s="153"/>
      <c r="E34" s="153"/>
      <c r="F34" s="153"/>
      <c r="G34" s="153"/>
      <c r="H34" s="153"/>
      <c r="I34" s="153"/>
      <c r="J34" s="153"/>
      <c r="K34" s="153"/>
      <c r="L34" s="153"/>
      <c r="M34" s="155"/>
      <c r="N34" s="155"/>
      <c r="O34" s="155"/>
      <c r="P34" s="155"/>
      <c r="Q34" s="155"/>
      <c r="R34" s="155"/>
      <c r="S34" s="155"/>
      <c r="T34" s="153"/>
      <c r="U34" s="39" t="s">
        <v>2</v>
      </c>
      <c r="V34" s="153"/>
    </row>
    <row r="35" spans="1:22" x14ac:dyDescent="0.3">
      <c r="A35" s="79" t="s">
        <v>9</v>
      </c>
      <c r="B35" s="79" t="s">
        <v>86</v>
      </c>
      <c r="C35" s="179" t="s">
        <v>16</v>
      </c>
      <c r="D35" s="153"/>
      <c r="E35" s="153"/>
      <c r="F35" s="153"/>
      <c r="G35" s="155">
        <f t="shared" ref="G35:L35" si="2">G83-G19</f>
        <v>187.2257230824689</v>
      </c>
      <c r="H35" s="155">
        <f t="shared" si="2"/>
        <v>200.7691707715197</v>
      </c>
      <c r="I35" s="155">
        <f t="shared" si="2"/>
        <v>192.68759001171856</v>
      </c>
      <c r="J35" s="155">
        <f t="shared" si="2"/>
        <v>186.99184433101937</v>
      </c>
      <c r="K35" s="155">
        <f t="shared" si="2"/>
        <v>171.99344797922433</v>
      </c>
      <c r="L35" s="155">
        <f t="shared" si="2"/>
        <v>152.58135173886251</v>
      </c>
      <c r="M35" s="155">
        <f>M83-M19</f>
        <v>160.45884477439802</v>
      </c>
      <c r="N35" s="155">
        <f t="shared" ref="N35:S35" si="3">N83-N19</f>
        <v>147.67657248399411</v>
      </c>
      <c r="O35" s="155">
        <f t="shared" si="3"/>
        <v>135.66045744594447</v>
      </c>
      <c r="P35" s="155">
        <f t="shared" si="3"/>
        <v>128.67778264473947</v>
      </c>
      <c r="Q35" s="155">
        <f t="shared" si="3"/>
        <v>119.79165708899157</v>
      </c>
      <c r="R35" s="155">
        <f t="shared" si="3"/>
        <v>106.94327254684698</v>
      </c>
      <c r="S35" s="155">
        <f t="shared" si="3"/>
        <v>100.53423684674091</v>
      </c>
      <c r="T35" s="153"/>
      <c r="U35" s="39" t="s">
        <v>2</v>
      </c>
      <c r="V35" s="153"/>
    </row>
    <row r="36" spans="1:22" ht="15" customHeight="1" x14ac:dyDescent="0.3">
      <c r="A36" s="79" t="s">
        <v>9</v>
      </c>
      <c r="B36" s="79" t="s">
        <v>86</v>
      </c>
      <c r="C36" s="179" t="s">
        <v>17</v>
      </c>
      <c r="D36" s="153"/>
      <c r="E36" s="153"/>
      <c r="F36" s="153"/>
      <c r="G36" s="153">
        <v>107</v>
      </c>
      <c r="H36" s="153">
        <v>115</v>
      </c>
      <c r="I36" s="153">
        <v>124</v>
      </c>
      <c r="J36" s="153">
        <v>94</v>
      </c>
      <c r="K36" s="153">
        <v>51</v>
      </c>
      <c r="L36" s="153">
        <v>73</v>
      </c>
      <c r="M36" s="155">
        <v>43</v>
      </c>
      <c r="N36" s="155">
        <v>19</v>
      </c>
      <c r="O36" s="155">
        <v>17</v>
      </c>
      <c r="P36" s="155">
        <v>13</v>
      </c>
      <c r="Q36" s="155">
        <v>11</v>
      </c>
      <c r="R36" s="155">
        <v>14</v>
      </c>
      <c r="S36" s="155">
        <v>9</v>
      </c>
      <c r="T36" s="153"/>
      <c r="U36" s="39" t="s">
        <v>2</v>
      </c>
      <c r="V36" s="153"/>
    </row>
    <row r="37" spans="1:22" x14ac:dyDescent="0.3">
      <c r="A37" s="34"/>
      <c r="B37" s="33"/>
      <c r="C37" s="33"/>
      <c r="M37" s="15"/>
      <c r="N37" s="15"/>
      <c r="O37" s="15"/>
      <c r="P37" s="15"/>
      <c r="Q37" s="15"/>
      <c r="R37" s="15"/>
      <c r="S37" s="15"/>
      <c r="U37" s="33"/>
    </row>
    <row r="38" spans="1:22" x14ac:dyDescent="0.3">
      <c r="A38" s="34" t="s">
        <v>9</v>
      </c>
      <c r="B38" s="34" t="s">
        <v>11</v>
      </c>
      <c r="C38" s="27" t="s">
        <v>15</v>
      </c>
      <c r="D38" s="153"/>
      <c r="E38" s="153"/>
      <c r="F38" s="153"/>
      <c r="G38" s="153"/>
      <c r="H38" s="153"/>
      <c r="I38" s="153"/>
      <c r="J38" s="153"/>
      <c r="K38" s="153"/>
      <c r="L38" s="153"/>
      <c r="M38" s="155"/>
      <c r="N38" s="155"/>
      <c r="O38" s="155"/>
      <c r="P38" s="155"/>
      <c r="Q38" s="155"/>
      <c r="R38" s="155"/>
      <c r="S38" s="155"/>
      <c r="T38" s="153"/>
      <c r="U38" s="39" t="s">
        <v>2</v>
      </c>
      <c r="V38" s="153"/>
    </row>
    <row r="39" spans="1:22" x14ac:dyDescent="0.3">
      <c r="A39" s="34" t="s">
        <v>9</v>
      </c>
      <c r="B39" s="34" t="s">
        <v>11</v>
      </c>
      <c r="C39" s="179" t="s">
        <v>16</v>
      </c>
      <c r="D39" s="153"/>
      <c r="E39" s="153"/>
      <c r="F39" s="153"/>
      <c r="G39" s="153"/>
      <c r="H39" s="153"/>
      <c r="I39" s="153"/>
      <c r="J39" s="153"/>
      <c r="K39" s="153"/>
      <c r="L39" s="153"/>
      <c r="M39" s="155">
        <f t="shared" ref="M39:R39" si="4">M35/M36*M40</f>
        <v>3.73160104126507</v>
      </c>
      <c r="N39" s="155">
        <f t="shared" si="4"/>
        <v>147.67657248399411</v>
      </c>
      <c r="O39" s="155">
        <f t="shared" si="4"/>
        <v>111.72037672018956</v>
      </c>
      <c r="P39" s="155">
        <f t="shared" si="4"/>
        <v>128.67778264473947</v>
      </c>
      <c r="Q39" s="155">
        <f t="shared" si="4"/>
        <v>119.79165708899157</v>
      </c>
      <c r="R39" s="155">
        <f t="shared" si="4"/>
        <v>84.026857001094058</v>
      </c>
      <c r="S39" s="155">
        <f>S35/S36*S40</f>
        <v>55.852353803744954</v>
      </c>
      <c r="T39" s="153"/>
      <c r="U39" s="39" t="s">
        <v>2</v>
      </c>
      <c r="V39" s="153"/>
    </row>
    <row r="40" spans="1:22" x14ac:dyDescent="0.3">
      <c r="A40" s="34" t="s">
        <v>9</v>
      </c>
      <c r="B40" s="34" t="s">
        <v>11</v>
      </c>
      <c r="C40" s="179" t="s">
        <v>17</v>
      </c>
      <c r="D40" s="153"/>
      <c r="E40" s="153"/>
      <c r="F40" s="153"/>
      <c r="G40" s="153"/>
      <c r="H40" s="153"/>
      <c r="I40" s="153"/>
      <c r="J40" s="153"/>
      <c r="K40" s="153"/>
      <c r="L40" s="153"/>
      <c r="M40" s="155">
        <v>1</v>
      </c>
      <c r="N40" s="155">
        <v>19</v>
      </c>
      <c r="O40" s="155">
        <v>14</v>
      </c>
      <c r="P40" s="155">
        <v>13</v>
      </c>
      <c r="Q40" s="155">
        <v>11</v>
      </c>
      <c r="R40" s="155">
        <v>11</v>
      </c>
      <c r="S40" s="155">
        <v>5</v>
      </c>
      <c r="T40" s="153"/>
      <c r="U40" s="39" t="s">
        <v>2</v>
      </c>
      <c r="V40" s="153"/>
    </row>
    <row r="41" spans="1:22" x14ac:dyDescent="0.3">
      <c r="A41" s="34"/>
      <c r="B41" s="33"/>
      <c r="D41" s="73" t="s">
        <v>157</v>
      </c>
      <c r="M41" s="15"/>
      <c r="N41" s="15"/>
      <c r="O41" s="15">
        <v>3</v>
      </c>
      <c r="P41" s="15">
        <v>0</v>
      </c>
      <c r="Q41" s="15">
        <v>0</v>
      </c>
      <c r="R41" s="15">
        <v>3</v>
      </c>
      <c r="S41" s="15">
        <v>4</v>
      </c>
      <c r="U41" s="33"/>
    </row>
    <row r="42" spans="1:22" x14ac:dyDescent="0.3">
      <c r="A42" s="34" t="s">
        <v>9</v>
      </c>
      <c r="B42" s="34" t="s">
        <v>12</v>
      </c>
      <c r="C42" s="27" t="s">
        <v>15</v>
      </c>
      <c r="D42" s="153"/>
      <c r="E42" s="153"/>
      <c r="F42" s="153"/>
      <c r="G42" s="153"/>
      <c r="H42" s="153"/>
      <c r="I42" s="153"/>
      <c r="J42" s="153"/>
      <c r="K42" s="153"/>
      <c r="L42" s="153"/>
      <c r="M42" s="155"/>
      <c r="N42" s="155"/>
      <c r="O42" s="155"/>
      <c r="P42" s="155"/>
      <c r="Q42" s="155"/>
      <c r="R42" s="155"/>
      <c r="S42" s="155"/>
      <c r="T42" s="153"/>
      <c r="U42" s="39" t="s">
        <v>2</v>
      </c>
      <c r="V42" s="153"/>
    </row>
    <row r="43" spans="1:22" x14ac:dyDescent="0.3">
      <c r="A43" s="34" t="s">
        <v>9</v>
      </c>
      <c r="B43" s="34" t="s">
        <v>12</v>
      </c>
      <c r="C43" s="179" t="s">
        <v>16</v>
      </c>
      <c r="D43" s="153"/>
      <c r="E43" s="153"/>
      <c r="F43" s="153"/>
      <c r="G43" s="153"/>
      <c r="H43" s="153"/>
      <c r="I43" s="153"/>
      <c r="J43" s="153"/>
      <c r="K43" s="153"/>
      <c r="L43" s="153"/>
      <c r="M43" s="155">
        <f t="shared" ref="M43:R43" si="5">M35/M36*M44</f>
        <v>0</v>
      </c>
      <c r="N43" s="155">
        <f t="shared" si="5"/>
        <v>0</v>
      </c>
      <c r="O43" s="155">
        <f t="shared" si="5"/>
        <v>23.940080725754907</v>
      </c>
      <c r="P43" s="155">
        <f t="shared" si="5"/>
        <v>0</v>
      </c>
      <c r="Q43" s="155">
        <f t="shared" si="5"/>
        <v>0</v>
      </c>
      <c r="R43" s="155">
        <f t="shared" si="5"/>
        <v>15.277610363835283</v>
      </c>
      <c r="S43" s="155">
        <f>S35/S36*S44</f>
        <v>11.170470760748991</v>
      </c>
      <c r="T43" s="153"/>
      <c r="U43" s="39" t="s">
        <v>2</v>
      </c>
      <c r="V43" s="153"/>
    </row>
    <row r="44" spans="1:22" x14ac:dyDescent="0.3">
      <c r="A44" s="34" t="s">
        <v>9</v>
      </c>
      <c r="B44" s="34" t="s">
        <v>12</v>
      </c>
      <c r="C44" s="179" t="s">
        <v>17</v>
      </c>
      <c r="D44" s="153"/>
      <c r="E44" s="153"/>
      <c r="F44" s="153"/>
      <c r="G44" s="153"/>
      <c r="H44" s="153"/>
      <c r="I44" s="153"/>
      <c r="J44" s="153"/>
      <c r="K44" s="153"/>
      <c r="L44" s="153"/>
      <c r="M44" s="155"/>
      <c r="N44" s="155"/>
      <c r="O44" s="155">
        <v>3</v>
      </c>
      <c r="P44" s="155"/>
      <c r="Q44" s="155"/>
      <c r="R44" s="155">
        <f>R41-R48</f>
        <v>2</v>
      </c>
      <c r="S44" s="155">
        <f>S41-S48</f>
        <v>1</v>
      </c>
      <c r="T44" s="153"/>
      <c r="U44" s="39" t="s">
        <v>2</v>
      </c>
      <c r="V44" s="153"/>
    </row>
    <row r="45" spans="1:22" x14ac:dyDescent="0.3">
      <c r="A45" s="34"/>
      <c r="B45" s="33"/>
      <c r="C45" s="33"/>
      <c r="M45" s="15"/>
      <c r="N45" s="15"/>
      <c r="O45" s="15"/>
      <c r="P45" s="15"/>
      <c r="Q45" s="15"/>
      <c r="R45" s="15"/>
      <c r="S45" s="15"/>
      <c r="U45" s="33"/>
    </row>
    <row r="46" spans="1:22" x14ac:dyDescent="0.3">
      <c r="A46" s="34" t="s">
        <v>9</v>
      </c>
      <c r="B46" s="34" t="s">
        <v>13</v>
      </c>
      <c r="C46" s="27" t="s">
        <v>15</v>
      </c>
      <c r="D46" s="153"/>
      <c r="E46" s="153"/>
      <c r="F46" s="153"/>
      <c r="G46" s="153"/>
      <c r="H46" s="153"/>
      <c r="I46" s="153"/>
      <c r="J46" s="153"/>
      <c r="K46" s="153"/>
      <c r="L46" s="153"/>
      <c r="M46" s="155"/>
      <c r="N46" s="155"/>
      <c r="O46" s="155"/>
      <c r="P46" s="155"/>
      <c r="Q46" s="155"/>
      <c r="R46" s="155"/>
      <c r="S46" s="155"/>
      <c r="T46" s="153"/>
      <c r="U46" s="39" t="s">
        <v>2</v>
      </c>
      <c r="V46" s="153"/>
    </row>
    <row r="47" spans="1:22" x14ac:dyDescent="0.3">
      <c r="A47" s="34" t="s">
        <v>9</v>
      </c>
      <c r="B47" s="34" t="s">
        <v>13</v>
      </c>
      <c r="C47" s="179" t="s">
        <v>16</v>
      </c>
      <c r="D47" s="153"/>
      <c r="E47" s="153"/>
      <c r="F47" s="153"/>
      <c r="G47" s="153"/>
      <c r="H47" s="153"/>
      <c r="I47" s="153"/>
      <c r="J47" s="153"/>
      <c r="K47" s="153"/>
      <c r="L47" s="153"/>
      <c r="M47" s="155">
        <f t="shared" ref="M47:R47" si="6">M35/M36*M48</f>
        <v>0</v>
      </c>
      <c r="N47" s="155">
        <f t="shared" si="6"/>
        <v>0</v>
      </c>
      <c r="O47" s="155">
        <f t="shared" si="6"/>
        <v>0</v>
      </c>
      <c r="P47" s="155">
        <f t="shared" si="6"/>
        <v>0</v>
      </c>
      <c r="Q47" s="155">
        <f t="shared" si="6"/>
        <v>0</v>
      </c>
      <c r="R47" s="155">
        <f t="shared" si="6"/>
        <v>7.6388051819176415</v>
      </c>
      <c r="S47" s="155">
        <f>S35/S36*S48</f>
        <v>33.511412282246972</v>
      </c>
      <c r="T47" s="153"/>
      <c r="U47" s="39" t="s">
        <v>2</v>
      </c>
      <c r="V47" s="153"/>
    </row>
    <row r="48" spans="1:22" x14ac:dyDescent="0.3">
      <c r="A48" s="34" t="s">
        <v>9</v>
      </c>
      <c r="B48" s="34" t="s">
        <v>13</v>
      </c>
      <c r="C48" s="179" t="s">
        <v>17</v>
      </c>
      <c r="D48" s="153"/>
      <c r="E48" s="153"/>
      <c r="F48" s="153"/>
      <c r="G48" s="153"/>
      <c r="H48" s="153"/>
      <c r="I48" s="153"/>
      <c r="J48" s="153"/>
      <c r="K48" s="153"/>
      <c r="L48" s="153"/>
      <c r="M48" s="155"/>
      <c r="N48" s="155"/>
      <c r="O48" s="155"/>
      <c r="P48" s="155"/>
      <c r="Q48" s="155"/>
      <c r="R48" s="155">
        <v>1</v>
      </c>
      <c r="S48" s="155">
        <v>3</v>
      </c>
      <c r="T48" s="153"/>
      <c r="U48" s="39" t="s">
        <v>2</v>
      </c>
      <c r="V48" s="153"/>
    </row>
    <row r="49" spans="1:22" x14ac:dyDescent="0.3">
      <c r="A49" s="34"/>
      <c r="B49" s="33"/>
      <c r="C49" s="33"/>
      <c r="G49" s="156">
        <v>5061</v>
      </c>
      <c r="H49" s="156">
        <v>5433</v>
      </c>
      <c r="I49" s="156">
        <v>5308</v>
      </c>
      <c r="J49" s="156">
        <v>5142</v>
      </c>
      <c r="K49" s="156">
        <v>4872</v>
      </c>
      <c r="L49" s="156">
        <v>4405</v>
      </c>
      <c r="M49" s="156">
        <v>4613</v>
      </c>
      <c r="N49" s="156">
        <v>4314</v>
      </c>
      <c r="O49" s="156">
        <v>4027</v>
      </c>
      <c r="P49" s="156">
        <v>3896</v>
      </c>
      <c r="Q49" s="156">
        <v>3614</v>
      </c>
      <c r="R49" s="156">
        <v>3243</v>
      </c>
      <c r="S49" s="156">
        <v>3022</v>
      </c>
      <c r="U49" s="33"/>
    </row>
    <row r="50" spans="1:22" x14ac:dyDescent="0.3">
      <c r="A50" s="79" t="s">
        <v>10</v>
      </c>
      <c r="B50" s="79" t="s">
        <v>86</v>
      </c>
      <c r="C50" s="27" t="s">
        <v>15</v>
      </c>
      <c r="D50" s="153"/>
      <c r="E50" s="153"/>
      <c r="F50" s="153"/>
      <c r="G50" s="153"/>
      <c r="H50" s="153"/>
      <c r="I50" s="153"/>
      <c r="J50" s="153"/>
      <c r="K50" s="153"/>
      <c r="L50" s="153"/>
      <c r="M50" s="155"/>
      <c r="N50" s="155"/>
      <c r="O50" s="155"/>
      <c r="P50" s="155"/>
      <c r="Q50" s="155"/>
      <c r="R50" s="155"/>
      <c r="S50" s="155"/>
      <c r="T50" s="153"/>
      <c r="U50" s="39" t="s">
        <v>2</v>
      </c>
      <c r="V50" s="153"/>
    </row>
    <row r="51" spans="1:22" x14ac:dyDescent="0.3">
      <c r="A51" s="79" t="s">
        <v>10</v>
      </c>
      <c r="B51" s="79" t="s">
        <v>86</v>
      </c>
      <c r="C51" s="179" t="s">
        <v>16</v>
      </c>
      <c r="D51" s="153"/>
      <c r="E51" s="153"/>
      <c r="F51" s="153"/>
      <c r="G51" s="155">
        <f t="shared" ref="G51:L51" si="7">G52/$M$84</f>
        <v>5166.666666666667</v>
      </c>
      <c r="H51" s="155">
        <f t="shared" si="7"/>
        <v>5623.333333333333</v>
      </c>
      <c r="I51" s="155">
        <f t="shared" si="7"/>
        <v>5493.333333333333</v>
      </c>
      <c r="J51" s="155">
        <f t="shared" si="7"/>
        <v>5457.7777777777774</v>
      </c>
      <c r="K51" s="155">
        <f t="shared" si="7"/>
        <v>5122.2222222222217</v>
      </c>
      <c r="L51" s="155">
        <f t="shared" si="7"/>
        <v>4624.4444444444443</v>
      </c>
      <c r="M51" s="155">
        <f t="shared" ref="M51:S51" si="8">M52/$M$84</f>
        <v>4943.333333333333</v>
      </c>
      <c r="N51" s="155">
        <f t="shared" si="8"/>
        <v>4625.5555555555557</v>
      </c>
      <c r="O51" s="155">
        <f t="shared" si="8"/>
        <v>4320</v>
      </c>
      <c r="P51" s="155">
        <f t="shared" si="8"/>
        <v>4152.2222222222217</v>
      </c>
      <c r="Q51" s="155">
        <f t="shared" si="8"/>
        <v>3897.7777777777778</v>
      </c>
      <c r="R51" s="155">
        <f t="shared" si="8"/>
        <v>3486.6666666666665</v>
      </c>
      <c r="S51" s="155">
        <f t="shared" si="8"/>
        <v>3265.5555555555557</v>
      </c>
      <c r="T51" s="153"/>
      <c r="U51" s="39" t="s">
        <v>2</v>
      </c>
      <c r="V51" s="153"/>
    </row>
    <row r="52" spans="1:22" x14ac:dyDescent="0.3">
      <c r="A52" s="79" t="s">
        <v>10</v>
      </c>
      <c r="B52" s="79" t="s">
        <v>86</v>
      </c>
      <c r="C52" s="179" t="s">
        <v>17</v>
      </c>
      <c r="D52" s="153"/>
      <c r="E52" s="153"/>
      <c r="F52" s="153"/>
      <c r="G52" s="155">
        <f t="shared" ref="G52:L52" si="9">G49-G68</f>
        <v>4650</v>
      </c>
      <c r="H52" s="155">
        <f t="shared" si="9"/>
        <v>5061</v>
      </c>
      <c r="I52" s="155">
        <f t="shared" si="9"/>
        <v>4944</v>
      </c>
      <c r="J52" s="155">
        <f t="shared" si="9"/>
        <v>4912</v>
      </c>
      <c r="K52" s="155">
        <f t="shared" si="9"/>
        <v>4610</v>
      </c>
      <c r="L52" s="155">
        <f t="shared" si="9"/>
        <v>4162</v>
      </c>
      <c r="M52" s="155">
        <f t="shared" ref="M52:S52" si="10">M49-M68</f>
        <v>4449</v>
      </c>
      <c r="N52" s="155">
        <f t="shared" si="10"/>
        <v>4163</v>
      </c>
      <c r="O52" s="155">
        <f t="shared" si="10"/>
        <v>3888</v>
      </c>
      <c r="P52" s="155">
        <f t="shared" si="10"/>
        <v>3737</v>
      </c>
      <c r="Q52" s="155">
        <f t="shared" si="10"/>
        <v>3508</v>
      </c>
      <c r="R52" s="155">
        <f t="shared" si="10"/>
        <v>3138</v>
      </c>
      <c r="S52" s="155">
        <f t="shared" si="10"/>
        <v>2939</v>
      </c>
      <c r="T52" s="153"/>
      <c r="U52" s="39" t="s">
        <v>2</v>
      </c>
      <c r="V52" s="153"/>
    </row>
    <row r="53" spans="1:22" x14ac:dyDescent="0.3">
      <c r="A53" s="34"/>
      <c r="B53" s="33"/>
      <c r="C53" s="33"/>
      <c r="M53" s="15"/>
      <c r="N53" s="15"/>
      <c r="O53" s="15"/>
      <c r="P53" s="15"/>
      <c r="Q53" s="15"/>
      <c r="R53" s="15"/>
      <c r="S53" s="15"/>
      <c r="U53" s="33"/>
    </row>
    <row r="54" spans="1:22" x14ac:dyDescent="0.3">
      <c r="A54" s="34" t="s">
        <v>10</v>
      </c>
      <c r="B54" s="34" t="s">
        <v>11</v>
      </c>
      <c r="C54" s="27" t="s">
        <v>15</v>
      </c>
      <c r="D54" s="153"/>
      <c r="E54" s="153"/>
      <c r="F54" s="153"/>
      <c r="G54" s="153"/>
      <c r="H54" s="153"/>
      <c r="I54" s="153"/>
      <c r="J54" s="153"/>
      <c r="K54" s="153"/>
      <c r="L54" s="153"/>
      <c r="M54" s="155"/>
      <c r="N54" s="155"/>
      <c r="O54" s="155"/>
      <c r="P54" s="155"/>
      <c r="Q54" s="155"/>
      <c r="R54" s="155"/>
      <c r="S54" s="155"/>
      <c r="T54" s="153"/>
      <c r="U54" s="39" t="s">
        <v>2</v>
      </c>
      <c r="V54" s="153"/>
    </row>
    <row r="55" spans="1:22" x14ac:dyDescent="0.3">
      <c r="A55" s="34" t="s">
        <v>10</v>
      </c>
      <c r="B55" s="34" t="s">
        <v>11</v>
      </c>
      <c r="C55" s="179" t="s">
        <v>16</v>
      </c>
      <c r="D55" s="153"/>
      <c r="E55" s="153"/>
      <c r="F55" s="153"/>
      <c r="G55" s="153"/>
      <c r="H55" s="153"/>
      <c r="I55" s="153"/>
      <c r="J55" s="153"/>
      <c r="K55" s="153"/>
      <c r="L55" s="153"/>
      <c r="M55" s="155"/>
      <c r="N55" s="155">
        <f t="shared" ref="N55:S55" si="11">N56/$M84</f>
        <v>4062.2222222222222</v>
      </c>
      <c r="O55" s="155">
        <f t="shared" si="11"/>
        <v>3565.5555555555557</v>
      </c>
      <c r="P55" s="155">
        <f t="shared" si="11"/>
        <v>3211.1111111111109</v>
      </c>
      <c r="Q55" s="155">
        <f t="shared" si="11"/>
        <v>2992.2222222222222</v>
      </c>
      <c r="R55" s="155">
        <f t="shared" si="11"/>
        <v>2710</v>
      </c>
      <c r="S55" s="155">
        <f t="shared" si="11"/>
        <v>2526.6666666666665</v>
      </c>
      <c r="T55" s="153"/>
      <c r="U55" s="39" t="s">
        <v>2</v>
      </c>
      <c r="V55" s="153"/>
    </row>
    <row r="56" spans="1:22" x14ac:dyDescent="0.3">
      <c r="A56" s="34" t="s">
        <v>10</v>
      </c>
      <c r="B56" s="34" t="s">
        <v>11</v>
      </c>
      <c r="C56" s="179" t="s">
        <v>17</v>
      </c>
      <c r="D56" s="153"/>
      <c r="E56" s="153"/>
      <c r="F56" s="153"/>
      <c r="G56" s="153"/>
      <c r="H56" s="153"/>
      <c r="I56" s="153"/>
      <c r="J56" s="153"/>
      <c r="K56" s="153"/>
      <c r="L56" s="153"/>
      <c r="M56" s="155"/>
      <c r="N56" s="155">
        <v>3656</v>
      </c>
      <c r="O56" s="155">
        <v>3209</v>
      </c>
      <c r="P56" s="155">
        <v>2890</v>
      </c>
      <c r="Q56" s="155">
        <v>2693</v>
      </c>
      <c r="R56" s="155">
        <v>2439</v>
      </c>
      <c r="S56" s="155">
        <v>2274</v>
      </c>
      <c r="T56" s="153"/>
      <c r="U56" s="39" t="s">
        <v>2</v>
      </c>
      <c r="V56" s="153"/>
    </row>
    <row r="57" spans="1:22" x14ac:dyDescent="0.3">
      <c r="A57" s="34"/>
      <c r="B57" s="33"/>
      <c r="D57" s="73" t="s">
        <v>157</v>
      </c>
      <c r="M57" s="15"/>
      <c r="N57" s="15"/>
      <c r="O57" s="15">
        <v>959</v>
      </c>
      <c r="P57" s="15">
        <v>1387</v>
      </c>
      <c r="Q57" s="15">
        <v>1375</v>
      </c>
      <c r="R57" s="15">
        <v>1093</v>
      </c>
      <c r="S57" s="15">
        <v>1159</v>
      </c>
      <c r="U57" s="33"/>
    </row>
    <row r="58" spans="1:22" x14ac:dyDescent="0.3">
      <c r="A58" s="34" t="s">
        <v>10</v>
      </c>
      <c r="B58" s="34" t="s">
        <v>12</v>
      </c>
      <c r="C58" s="27" t="s">
        <v>15</v>
      </c>
      <c r="D58" s="153"/>
      <c r="E58" s="153"/>
      <c r="F58" s="153"/>
      <c r="G58" s="153"/>
      <c r="H58" s="153"/>
      <c r="I58" s="153"/>
      <c r="J58" s="153"/>
      <c r="K58" s="153"/>
      <c r="L58" s="153"/>
      <c r="M58" s="155"/>
      <c r="N58" s="155"/>
      <c r="O58" s="155"/>
      <c r="P58" s="155"/>
      <c r="Q58" s="155"/>
      <c r="R58" s="155"/>
      <c r="S58" s="155"/>
      <c r="T58" s="153"/>
      <c r="U58" s="39" t="s">
        <v>2</v>
      </c>
      <c r="V58" s="153"/>
    </row>
    <row r="59" spans="1:22" x14ac:dyDescent="0.3">
      <c r="A59" s="34" t="s">
        <v>10</v>
      </c>
      <c r="B59" s="34" t="s">
        <v>12</v>
      </c>
      <c r="C59" s="179" t="s">
        <v>16</v>
      </c>
      <c r="D59" s="153"/>
      <c r="E59" s="153"/>
      <c r="F59" s="153"/>
      <c r="G59" s="153"/>
      <c r="H59" s="153"/>
      <c r="I59" s="153"/>
      <c r="J59" s="153"/>
      <c r="K59" s="153"/>
      <c r="L59" s="153"/>
      <c r="M59" s="155"/>
      <c r="N59" s="155"/>
      <c r="O59" s="155"/>
      <c r="P59" s="155"/>
      <c r="Q59" s="155"/>
      <c r="R59" s="155">
        <f>R60/$M84</f>
        <v>1044.4444444444443</v>
      </c>
      <c r="S59" s="155">
        <f>S60/$M84</f>
        <v>1033.3333333333333</v>
      </c>
      <c r="T59" s="153"/>
      <c r="U59" s="39" t="s">
        <v>2</v>
      </c>
      <c r="V59" s="153"/>
    </row>
    <row r="60" spans="1:22" x14ac:dyDescent="0.3">
      <c r="A60" s="34" t="s">
        <v>10</v>
      </c>
      <c r="B60" s="34" t="s">
        <v>12</v>
      </c>
      <c r="C60" s="179" t="s">
        <v>17</v>
      </c>
      <c r="D60" s="153"/>
      <c r="E60" s="153"/>
      <c r="F60" s="153"/>
      <c r="G60" s="153"/>
      <c r="H60" s="153"/>
      <c r="I60" s="153"/>
      <c r="J60" s="153"/>
      <c r="K60" s="153"/>
      <c r="L60" s="153"/>
      <c r="M60" s="155"/>
      <c r="N60" s="155"/>
      <c r="O60" s="155"/>
      <c r="P60" s="155"/>
      <c r="Q60" s="155"/>
      <c r="R60" s="155">
        <f>R57-R64</f>
        <v>940</v>
      </c>
      <c r="S60" s="155">
        <f>S57-S64</f>
        <v>930</v>
      </c>
      <c r="T60" s="153"/>
      <c r="U60" s="39" t="s">
        <v>2</v>
      </c>
      <c r="V60" s="153"/>
    </row>
    <row r="61" spans="1:22" x14ac:dyDescent="0.3">
      <c r="A61" s="34"/>
      <c r="B61" s="33"/>
      <c r="C61" s="33"/>
      <c r="M61" s="15"/>
      <c r="N61" s="15"/>
      <c r="O61" s="15"/>
      <c r="P61" s="15"/>
      <c r="Q61" s="15"/>
      <c r="R61" s="157">
        <f>R64/R60</f>
        <v>0.16276595744680852</v>
      </c>
      <c r="S61" s="157">
        <f>S64/S60</f>
        <v>0.24623655913978496</v>
      </c>
      <c r="U61" s="33"/>
    </row>
    <row r="62" spans="1:22" x14ac:dyDescent="0.3">
      <c r="A62" s="34" t="s">
        <v>10</v>
      </c>
      <c r="B62" s="34" t="s">
        <v>13</v>
      </c>
      <c r="C62" s="27" t="s">
        <v>15</v>
      </c>
      <c r="D62" s="153"/>
      <c r="E62" s="153"/>
      <c r="F62" s="153"/>
      <c r="G62" s="153"/>
      <c r="H62" s="153"/>
      <c r="I62" s="153"/>
      <c r="J62" s="153"/>
      <c r="K62" s="153"/>
      <c r="L62" s="153"/>
      <c r="M62" s="155"/>
      <c r="N62" s="155"/>
      <c r="O62" s="155"/>
      <c r="P62" s="155"/>
      <c r="Q62" s="155"/>
      <c r="R62" s="155"/>
      <c r="S62" s="155"/>
      <c r="T62" s="153"/>
      <c r="U62" s="39" t="s">
        <v>2</v>
      </c>
      <c r="V62" s="153"/>
    </row>
    <row r="63" spans="1:22" x14ac:dyDescent="0.3">
      <c r="A63" s="34" t="s">
        <v>10</v>
      </c>
      <c r="B63" s="34" t="s">
        <v>13</v>
      </c>
      <c r="C63" s="179" t="s">
        <v>16</v>
      </c>
      <c r="D63" s="153"/>
      <c r="E63" s="153"/>
      <c r="F63" s="153"/>
      <c r="G63" s="153"/>
      <c r="H63" s="153"/>
      <c r="I63" s="153"/>
      <c r="J63" s="153"/>
      <c r="K63" s="153"/>
      <c r="L63" s="153"/>
      <c r="M63" s="155"/>
      <c r="N63" s="155"/>
      <c r="O63" s="155"/>
      <c r="P63" s="155"/>
      <c r="Q63" s="155"/>
      <c r="R63" s="155">
        <f>R64/$M84</f>
        <v>170</v>
      </c>
      <c r="S63" s="155">
        <f>S64/$M84</f>
        <v>254.44444444444443</v>
      </c>
      <c r="T63" s="153"/>
      <c r="U63" s="39" t="s">
        <v>2</v>
      </c>
      <c r="V63" s="153"/>
    </row>
    <row r="64" spans="1:22" x14ac:dyDescent="0.3">
      <c r="A64" s="34" t="s">
        <v>10</v>
      </c>
      <c r="B64" s="34" t="s">
        <v>13</v>
      </c>
      <c r="C64" s="179" t="s">
        <v>17</v>
      </c>
      <c r="D64" s="153"/>
      <c r="E64" s="153"/>
      <c r="F64" s="153"/>
      <c r="G64" s="153"/>
      <c r="H64" s="153"/>
      <c r="I64" s="153"/>
      <c r="J64" s="153"/>
      <c r="K64" s="153"/>
      <c r="L64" s="153"/>
      <c r="M64" s="155"/>
      <c r="N64" s="155"/>
      <c r="O64" s="155"/>
      <c r="P64" s="155"/>
      <c r="Q64" s="155"/>
      <c r="R64" s="155">
        <v>153</v>
      </c>
      <c r="S64" s="155">
        <v>229</v>
      </c>
      <c r="T64" s="153"/>
      <c r="U64" s="39" t="s">
        <v>2</v>
      </c>
      <c r="V64" s="153"/>
    </row>
    <row r="65" spans="1:22" x14ac:dyDescent="0.3">
      <c r="M65" s="15"/>
      <c r="N65" s="15"/>
      <c r="O65" s="15"/>
      <c r="P65" s="15"/>
      <c r="Q65" s="15"/>
      <c r="R65" s="15"/>
      <c r="S65" s="15"/>
    </row>
    <row r="66" spans="1:22" x14ac:dyDescent="0.3">
      <c r="A66" s="79" t="s">
        <v>72</v>
      </c>
      <c r="B66" s="79" t="s">
        <v>86</v>
      </c>
      <c r="C66" s="27" t="s">
        <v>15</v>
      </c>
      <c r="D66" s="153"/>
      <c r="E66" s="153"/>
      <c r="F66" s="153"/>
      <c r="G66" s="153"/>
      <c r="H66" s="153"/>
      <c r="I66" s="153"/>
      <c r="J66" s="153"/>
      <c r="K66" s="153"/>
      <c r="L66" s="153"/>
      <c r="M66" s="155"/>
      <c r="N66" s="155"/>
      <c r="O66" s="155"/>
      <c r="P66" s="155"/>
      <c r="Q66" s="155"/>
      <c r="R66" s="155"/>
      <c r="S66" s="155"/>
      <c r="T66" s="153"/>
      <c r="U66" s="39" t="s">
        <v>2</v>
      </c>
      <c r="V66" s="153"/>
    </row>
    <row r="67" spans="1:22" x14ac:dyDescent="0.3">
      <c r="A67" s="79" t="s">
        <v>72</v>
      </c>
      <c r="B67" s="79" t="s">
        <v>86</v>
      </c>
      <c r="C67" s="179" t="s">
        <v>16</v>
      </c>
      <c r="D67" s="153"/>
      <c r="E67" s="153"/>
      <c r="F67" s="153"/>
      <c r="G67" s="155">
        <f t="shared" ref="G67:L67" si="12">G68/90%</f>
        <v>456.66666666666663</v>
      </c>
      <c r="H67" s="155">
        <f t="shared" si="12"/>
        <v>413.33333333333331</v>
      </c>
      <c r="I67" s="155">
        <f t="shared" si="12"/>
        <v>404.44444444444446</v>
      </c>
      <c r="J67" s="155">
        <f t="shared" si="12"/>
        <v>255.55555555555554</v>
      </c>
      <c r="K67" s="155">
        <f t="shared" si="12"/>
        <v>291.11111111111109</v>
      </c>
      <c r="L67" s="153">
        <f t="shared" si="12"/>
        <v>270</v>
      </c>
      <c r="M67" s="155">
        <f t="shared" ref="M67:S67" si="13">M68/90%</f>
        <v>182.22222222222223</v>
      </c>
      <c r="N67" s="155">
        <f t="shared" si="13"/>
        <v>167.77777777777777</v>
      </c>
      <c r="O67" s="155">
        <f t="shared" si="13"/>
        <v>154.44444444444443</v>
      </c>
      <c r="P67" s="155">
        <f t="shared" si="13"/>
        <v>176.66666666666666</v>
      </c>
      <c r="Q67" s="155">
        <f t="shared" si="13"/>
        <v>117.77777777777777</v>
      </c>
      <c r="R67" s="155">
        <f t="shared" si="13"/>
        <v>116.66666666666666</v>
      </c>
      <c r="S67" s="155">
        <f t="shared" si="13"/>
        <v>92.222222222222214</v>
      </c>
      <c r="T67" s="153"/>
      <c r="U67" s="39" t="s">
        <v>2</v>
      </c>
      <c r="V67" s="153"/>
    </row>
    <row r="68" spans="1:22" x14ac:dyDescent="0.3">
      <c r="A68" s="79" t="s">
        <v>72</v>
      </c>
      <c r="B68" s="79" t="s">
        <v>86</v>
      </c>
      <c r="C68" s="179" t="s">
        <v>17</v>
      </c>
      <c r="D68" s="153"/>
      <c r="E68" s="153"/>
      <c r="F68" s="153"/>
      <c r="G68" s="153">
        <v>411</v>
      </c>
      <c r="H68" s="153">
        <v>372</v>
      </c>
      <c r="I68" s="153">
        <v>364</v>
      </c>
      <c r="J68" s="153">
        <v>230</v>
      </c>
      <c r="K68" s="153">
        <v>262</v>
      </c>
      <c r="L68" s="153">
        <v>243</v>
      </c>
      <c r="M68" s="155">
        <v>164</v>
      </c>
      <c r="N68" s="155">
        <v>151</v>
      </c>
      <c r="O68" s="155">
        <v>139</v>
      </c>
      <c r="P68" s="155">
        <v>159</v>
      </c>
      <c r="Q68" s="155">
        <v>106</v>
      </c>
      <c r="R68" s="155">
        <v>105</v>
      </c>
      <c r="S68" s="155">
        <v>83</v>
      </c>
      <c r="T68" s="153"/>
      <c r="U68" s="39" t="s">
        <v>2</v>
      </c>
      <c r="V68" s="153"/>
    </row>
    <row r="69" spans="1:22" x14ac:dyDescent="0.3">
      <c r="A69" s="79"/>
      <c r="B69" s="80"/>
      <c r="C69" s="33"/>
      <c r="M69" s="15"/>
      <c r="N69" s="15"/>
      <c r="O69" s="15"/>
      <c r="P69" s="15"/>
      <c r="Q69" s="15"/>
      <c r="R69" s="15"/>
      <c r="S69" s="15"/>
      <c r="U69" s="33"/>
    </row>
    <row r="70" spans="1:22" x14ac:dyDescent="0.3">
      <c r="A70" s="34" t="s">
        <v>72</v>
      </c>
      <c r="B70" s="34" t="s">
        <v>11</v>
      </c>
      <c r="C70" s="27" t="s">
        <v>15</v>
      </c>
      <c r="D70" s="153"/>
      <c r="E70" s="153"/>
      <c r="F70" s="153"/>
      <c r="G70" s="153"/>
      <c r="H70" s="153"/>
      <c r="I70" s="153"/>
      <c r="J70" s="153"/>
      <c r="K70" s="153"/>
      <c r="L70" s="153"/>
      <c r="M70" s="155"/>
      <c r="N70" s="155"/>
      <c r="O70" s="155"/>
      <c r="P70" s="155"/>
      <c r="Q70" s="155"/>
      <c r="R70" s="155"/>
      <c r="S70" s="155"/>
      <c r="T70" s="153"/>
      <c r="U70" s="39" t="s">
        <v>2</v>
      </c>
      <c r="V70" s="153"/>
    </row>
    <row r="71" spans="1:22" x14ac:dyDescent="0.3">
      <c r="A71" s="34" t="s">
        <v>72</v>
      </c>
      <c r="B71" s="34" t="s">
        <v>11</v>
      </c>
      <c r="C71" s="179" t="s">
        <v>16</v>
      </c>
      <c r="D71" s="153"/>
      <c r="E71" s="153"/>
      <c r="F71" s="153"/>
      <c r="G71" s="153"/>
      <c r="H71" s="153"/>
      <c r="I71" s="153"/>
      <c r="J71" s="153"/>
      <c r="K71" s="153"/>
      <c r="L71" s="153"/>
      <c r="M71" s="155">
        <f t="shared" ref="M71:S71" si="14">M72/90%</f>
        <v>0</v>
      </c>
      <c r="N71" s="155">
        <f t="shared" si="14"/>
        <v>0</v>
      </c>
      <c r="O71" s="155">
        <f t="shared" si="14"/>
        <v>135.55555555555554</v>
      </c>
      <c r="P71" s="155">
        <f t="shared" si="14"/>
        <v>141.11111111111111</v>
      </c>
      <c r="Q71" s="155">
        <f t="shared" si="14"/>
        <v>87.777777777777771</v>
      </c>
      <c r="R71" s="155">
        <f t="shared" si="14"/>
        <v>61.111111111111107</v>
      </c>
      <c r="S71" s="155">
        <f t="shared" si="14"/>
        <v>66.666666666666671</v>
      </c>
      <c r="T71" s="153"/>
      <c r="U71" s="39" t="s">
        <v>2</v>
      </c>
      <c r="V71" s="153"/>
    </row>
    <row r="72" spans="1:22" x14ac:dyDescent="0.3">
      <c r="A72" s="34" t="s">
        <v>72</v>
      </c>
      <c r="B72" s="34" t="s">
        <v>11</v>
      </c>
      <c r="C72" s="179" t="s">
        <v>17</v>
      </c>
      <c r="D72" s="153"/>
      <c r="E72" s="153"/>
      <c r="F72" s="153"/>
      <c r="G72" s="153"/>
      <c r="H72" s="153"/>
      <c r="I72" s="153"/>
      <c r="J72" s="153"/>
      <c r="K72" s="153"/>
      <c r="L72" s="153"/>
      <c r="M72" s="155"/>
      <c r="N72" s="155"/>
      <c r="O72" s="155">
        <v>122</v>
      </c>
      <c r="P72" s="155">
        <v>127</v>
      </c>
      <c r="Q72" s="155">
        <v>79</v>
      </c>
      <c r="R72" s="155">
        <v>55</v>
      </c>
      <c r="S72" s="155">
        <v>60</v>
      </c>
      <c r="T72" s="153"/>
      <c r="U72" s="39" t="s">
        <v>2</v>
      </c>
      <c r="V72" s="153"/>
    </row>
    <row r="73" spans="1:22" x14ac:dyDescent="0.3">
      <c r="B73" s="34"/>
      <c r="D73" s="34" t="s">
        <v>157</v>
      </c>
      <c r="E73" s="53"/>
      <c r="F73" s="53"/>
      <c r="G73" s="53"/>
      <c r="H73" s="53"/>
      <c r="I73" s="53"/>
      <c r="J73" s="53"/>
      <c r="K73" s="53"/>
      <c r="L73" s="53"/>
      <c r="M73" s="28"/>
      <c r="N73" s="28"/>
      <c r="O73" s="28">
        <v>60</v>
      </c>
      <c r="P73" s="28">
        <v>66</v>
      </c>
      <c r="Q73" s="28">
        <v>51</v>
      </c>
      <c r="R73" s="28">
        <v>39</v>
      </c>
      <c r="S73" s="28">
        <v>42</v>
      </c>
      <c r="T73" s="55"/>
      <c r="U73" s="41"/>
      <c r="V73" s="55"/>
    </row>
    <row r="74" spans="1:22" x14ac:dyDescent="0.3">
      <c r="A74" s="34" t="s">
        <v>72</v>
      </c>
      <c r="B74" s="34" t="s">
        <v>12</v>
      </c>
      <c r="C74" s="27" t="s">
        <v>15</v>
      </c>
      <c r="D74" s="153"/>
      <c r="E74" s="153"/>
      <c r="F74" s="153"/>
      <c r="G74" s="153"/>
      <c r="H74" s="153"/>
      <c r="I74" s="153"/>
      <c r="J74" s="153"/>
      <c r="K74" s="153"/>
      <c r="L74" s="153"/>
      <c r="M74" s="155"/>
      <c r="N74" s="155"/>
      <c r="O74" s="155"/>
      <c r="P74" s="155"/>
      <c r="Q74" s="155"/>
      <c r="R74" s="155"/>
      <c r="S74" s="155"/>
      <c r="T74" s="153"/>
      <c r="U74" s="39" t="s">
        <v>2</v>
      </c>
      <c r="V74" s="153"/>
    </row>
    <row r="75" spans="1:22" x14ac:dyDescent="0.3">
      <c r="A75" s="34" t="s">
        <v>72</v>
      </c>
      <c r="B75" s="34" t="s">
        <v>12</v>
      </c>
      <c r="C75" s="179" t="s">
        <v>16</v>
      </c>
      <c r="D75" s="153"/>
      <c r="E75" s="153"/>
      <c r="F75" s="153"/>
      <c r="G75" s="153"/>
      <c r="H75" s="153"/>
      <c r="I75" s="153"/>
      <c r="J75" s="153"/>
      <c r="K75" s="153"/>
      <c r="L75" s="153"/>
      <c r="M75" s="155"/>
      <c r="N75" s="155"/>
      <c r="O75" s="155"/>
      <c r="P75" s="155"/>
      <c r="Q75" s="155"/>
      <c r="R75" s="155">
        <f>R76/90%</f>
        <v>13.333333333333332</v>
      </c>
      <c r="S75" s="155">
        <f>S76/90%</f>
        <v>3.333333333333333</v>
      </c>
      <c r="T75" s="153"/>
      <c r="U75" s="39" t="s">
        <v>2</v>
      </c>
      <c r="V75" s="153"/>
    </row>
    <row r="76" spans="1:22" x14ac:dyDescent="0.3">
      <c r="A76" s="34" t="s">
        <v>72</v>
      </c>
      <c r="B76" s="34" t="s">
        <v>12</v>
      </c>
      <c r="C76" s="179" t="s">
        <v>17</v>
      </c>
      <c r="D76" s="153"/>
      <c r="E76" s="153"/>
      <c r="F76" s="153"/>
      <c r="G76" s="153"/>
      <c r="H76" s="153"/>
      <c r="I76" s="153"/>
      <c r="J76" s="153"/>
      <c r="K76" s="153"/>
      <c r="L76" s="153"/>
      <c r="M76" s="155"/>
      <c r="N76" s="155"/>
      <c r="O76" s="155"/>
      <c r="P76" s="155"/>
      <c r="Q76" s="155"/>
      <c r="R76" s="155">
        <f>R73-R80</f>
        <v>12</v>
      </c>
      <c r="S76" s="155">
        <f>S73-S80</f>
        <v>3</v>
      </c>
      <c r="T76" s="153"/>
      <c r="U76" s="39" t="s">
        <v>2</v>
      </c>
      <c r="V76" s="153"/>
    </row>
    <row r="77" spans="1:22" x14ac:dyDescent="0.3">
      <c r="B77" s="34"/>
      <c r="C77" s="27"/>
      <c r="D77" s="53"/>
      <c r="E77" s="53"/>
      <c r="F77" s="53"/>
      <c r="G77" s="53"/>
      <c r="H77" s="53"/>
      <c r="I77" s="53"/>
      <c r="J77" s="53"/>
      <c r="K77" s="53"/>
      <c r="L77" s="53"/>
      <c r="M77" s="28"/>
      <c r="N77" s="28"/>
      <c r="O77" s="28"/>
      <c r="P77" s="28"/>
      <c r="Q77" s="28"/>
      <c r="R77" s="28"/>
      <c r="S77" s="28"/>
      <c r="T77" s="55"/>
      <c r="U77" s="41"/>
      <c r="V77" s="55"/>
    </row>
    <row r="78" spans="1:22" x14ac:dyDescent="0.3">
      <c r="A78" s="34" t="s">
        <v>72</v>
      </c>
      <c r="B78" s="34" t="s">
        <v>13</v>
      </c>
      <c r="C78" s="27" t="s">
        <v>15</v>
      </c>
      <c r="D78" s="153"/>
      <c r="E78" s="153"/>
      <c r="F78" s="153"/>
      <c r="G78" s="153"/>
      <c r="H78" s="153"/>
      <c r="I78" s="153"/>
      <c r="J78" s="153"/>
      <c r="K78" s="153"/>
      <c r="L78" s="153"/>
      <c r="M78" s="155"/>
      <c r="N78" s="155"/>
      <c r="O78" s="155"/>
      <c r="P78" s="155"/>
      <c r="Q78" s="155"/>
      <c r="R78" s="155"/>
      <c r="S78" s="155"/>
      <c r="T78" s="153"/>
      <c r="U78" s="39" t="s">
        <v>2</v>
      </c>
      <c r="V78" s="153"/>
    </row>
    <row r="79" spans="1:22" x14ac:dyDescent="0.3">
      <c r="A79" s="34" t="s">
        <v>72</v>
      </c>
      <c r="B79" s="34" t="s">
        <v>13</v>
      </c>
      <c r="C79" s="179" t="s">
        <v>16</v>
      </c>
      <c r="D79" s="153"/>
      <c r="E79" s="153"/>
      <c r="F79" s="153"/>
      <c r="G79" s="153"/>
      <c r="H79" s="153"/>
      <c r="I79" s="153"/>
      <c r="J79" s="153"/>
      <c r="K79" s="153"/>
      <c r="L79" s="153"/>
      <c r="M79" s="155"/>
      <c r="N79" s="155"/>
      <c r="O79" s="155"/>
      <c r="P79" s="155"/>
      <c r="Q79" s="155"/>
      <c r="R79" s="155">
        <f>R80/90%</f>
        <v>30</v>
      </c>
      <c r="S79" s="155">
        <f>S80/90%</f>
        <v>43.333333333333336</v>
      </c>
      <c r="T79" s="153"/>
      <c r="U79" s="39" t="s">
        <v>2</v>
      </c>
      <c r="V79" s="153"/>
    </row>
    <row r="80" spans="1:22" x14ac:dyDescent="0.3">
      <c r="A80" s="34" t="s">
        <v>72</v>
      </c>
      <c r="B80" s="34" t="s">
        <v>13</v>
      </c>
      <c r="C80" s="179" t="s">
        <v>17</v>
      </c>
      <c r="D80" s="153"/>
      <c r="E80" s="153"/>
      <c r="F80" s="153"/>
      <c r="G80" s="153"/>
      <c r="H80" s="153"/>
      <c r="I80" s="153"/>
      <c r="J80" s="153"/>
      <c r="K80" s="153"/>
      <c r="L80" s="153"/>
      <c r="M80" s="155"/>
      <c r="N80" s="155"/>
      <c r="O80" s="155"/>
      <c r="P80" s="155"/>
      <c r="Q80" s="155"/>
      <c r="R80" s="155">
        <v>27</v>
      </c>
      <c r="S80" s="155">
        <v>39</v>
      </c>
      <c r="T80" s="153"/>
      <c r="U80" s="39" t="s">
        <v>2</v>
      </c>
      <c r="V80" s="153"/>
    </row>
    <row r="82" spans="7:20" x14ac:dyDescent="0.3">
      <c r="H82" s="5" t="s">
        <v>143</v>
      </c>
      <c r="M82" s="85">
        <v>0.05</v>
      </c>
    </row>
    <row r="83" spans="7:20" x14ac:dyDescent="0.3">
      <c r="G83" s="15">
        <f t="shared" ref="G83:L83" si="15">G51*$M$82</f>
        <v>258.33333333333337</v>
      </c>
      <c r="H83" s="15">
        <f t="shared" si="15"/>
        <v>281.16666666666669</v>
      </c>
      <c r="I83" s="15">
        <f t="shared" si="15"/>
        <v>274.66666666666669</v>
      </c>
      <c r="J83" s="15">
        <f t="shared" si="15"/>
        <v>272.88888888888886</v>
      </c>
      <c r="K83" s="15">
        <f t="shared" si="15"/>
        <v>256.11111111111109</v>
      </c>
      <c r="L83" s="15">
        <f t="shared" si="15"/>
        <v>231.22222222222223</v>
      </c>
      <c r="M83" s="15">
        <f>M51*$M$82</f>
        <v>247.16666666666666</v>
      </c>
      <c r="N83" s="15">
        <f t="shared" ref="N83:S83" si="16">N51*$M$82</f>
        <v>231.2777777777778</v>
      </c>
      <c r="O83" s="15">
        <f t="shared" si="16"/>
        <v>216</v>
      </c>
      <c r="P83" s="15">
        <f t="shared" si="16"/>
        <v>207.61111111111109</v>
      </c>
      <c r="Q83" s="15">
        <f t="shared" si="16"/>
        <v>194.88888888888891</v>
      </c>
      <c r="R83" s="15">
        <f t="shared" si="16"/>
        <v>174.33333333333334</v>
      </c>
      <c r="S83" s="15">
        <f t="shared" si="16"/>
        <v>163.2777777777778</v>
      </c>
      <c r="T83" s="15"/>
    </row>
    <row r="84" spans="7:20" x14ac:dyDescent="0.3">
      <c r="H84" s="5" t="s">
        <v>147</v>
      </c>
      <c r="M84" s="85">
        <v>0.9</v>
      </c>
    </row>
    <row r="86" spans="7:20" x14ac:dyDescent="0.3">
      <c r="H86" s="5" t="s">
        <v>148</v>
      </c>
    </row>
    <row r="88" spans="7:20" x14ac:dyDescent="0.3">
      <c r="H88" s="5" t="s">
        <v>151</v>
      </c>
    </row>
    <row r="89" spans="7:20" x14ac:dyDescent="0.3">
      <c r="G89" s="15">
        <f t="shared" ref="G89:L89" si="17">G19+G35+G51+G67</f>
        <v>5881.666666666667</v>
      </c>
      <c r="H89" s="15">
        <f t="shared" si="17"/>
        <v>6317.833333333333</v>
      </c>
      <c r="I89" s="15">
        <f t="shared" si="17"/>
        <v>6172.4444444444443</v>
      </c>
      <c r="J89" s="15">
        <f t="shared" si="17"/>
        <v>5986.2222222222217</v>
      </c>
      <c r="K89" s="15">
        <f t="shared" si="17"/>
        <v>5669.4444444444443</v>
      </c>
      <c r="L89" s="15">
        <f t="shared" si="17"/>
        <v>5125.666666666667</v>
      </c>
      <c r="M89" s="15">
        <f t="shared" ref="M89:S89" si="18">M19+M35+M51+M67</f>
        <v>5372.7222222222226</v>
      </c>
      <c r="N89" s="15">
        <f t="shared" si="18"/>
        <v>5024.6111111111113</v>
      </c>
      <c r="O89" s="15">
        <f t="shared" si="18"/>
        <v>4690.4444444444443</v>
      </c>
      <c r="P89" s="15">
        <f t="shared" si="18"/>
        <v>4536.5</v>
      </c>
      <c r="Q89" s="15">
        <f t="shared" si="18"/>
        <v>4210.4444444444443</v>
      </c>
      <c r="R89" s="15">
        <f t="shared" si="18"/>
        <v>3777.6666666666665</v>
      </c>
      <c r="S89" s="15">
        <f t="shared" si="18"/>
        <v>3521.0555555555557</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tabColor theme="6"/>
  </sheetPr>
  <dimension ref="A1:U16"/>
  <sheetViews>
    <sheetView zoomScaleNormal="100" workbookViewId="0">
      <selection activeCell="F17" sqref="F17"/>
    </sheetView>
  </sheetViews>
  <sheetFormatPr defaultColWidth="8.5546875" defaultRowHeight="14.4" x14ac:dyDescent="0.3"/>
  <cols>
    <col min="1" max="1" width="59.5546875" style="5" customWidth="1"/>
    <col min="2" max="2" width="13.88671875" style="3" bestFit="1" customWidth="1"/>
    <col min="19" max="19" width="8.5546875" style="5"/>
    <col min="21" max="21" width="11.5546875" bestFit="1" customWidth="1"/>
  </cols>
  <sheetData>
    <row r="1" spans="1:21" s="5" customFormat="1" x14ac:dyDescent="0.3">
      <c r="A1" s="1" t="s">
        <v>14</v>
      </c>
      <c r="B1" s="3"/>
    </row>
    <row r="2" spans="1:21" s="5" customFormat="1" x14ac:dyDescent="0.3">
      <c r="B2" s="3"/>
      <c r="C2" s="2">
        <v>2000</v>
      </c>
      <c r="D2" s="2">
        <v>2001</v>
      </c>
      <c r="E2" s="2">
        <v>2002</v>
      </c>
      <c r="F2" s="2">
        <v>2003</v>
      </c>
      <c r="G2" s="2">
        <v>2004</v>
      </c>
      <c r="H2" s="2">
        <v>2005</v>
      </c>
      <c r="I2" s="2">
        <v>2006</v>
      </c>
      <c r="J2" s="2">
        <v>2007</v>
      </c>
      <c r="K2" s="2">
        <v>2008</v>
      </c>
      <c r="L2" s="2">
        <v>2009</v>
      </c>
      <c r="M2" s="2">
        <v>2010</v>
      </c>
      <c r="N2" s="2">
        <v>2011</v>
      </c>
      <c r="O2" s="2">
        <v>2012</v>
      </c>
      <c r="P2" s="2">
        <v>2013</v>
      </c>
      <c r="Q2" s="2">
        <v>2014</v>
      </c>
      <c r="R2" s="2">
        <v>2015</v>
      </c>
      <c r="S2" s="2">
        <v>2016</v>
      </c>
      <c r="U2" s="6" t="s">
        <v>1</v>
      </c>
    </row>
    <row r="3" spans="1:21" s="5" customFormat="1" x14ac:dyDescent="0.3">
      <c r="B3" s="1" t="s">
        <v>8</v>
      </c>
      <c r="C3" s="13">
        <f>(Demogr!C21-Demogr!C9)/'Population size'!C3</f>
        <v>2.3923019342800421E-3</v>
      </c>
      <c r="D3" s="13">
        <f>(Demogr!D21-Demogr!D9)/'Population size'!D3</f>
        <v>2.4237281801815268E-3</v>
      </c>
      <c r="E3" s="13">
        <f>(Demogr!E21-Demogr!E9)/'Population size'!E3</f>
        <v>2.4510228896995239E-3</v>
      </c>
      <c r="F3" s="13">
        <f>(Demogr!F21-Demogr!F9)/'Population size'!F3</f>
        <v>2.4725576597486179E-3</v>
      </c>
      <c r="G3" s="13">
        <f>(Demogr!G21-Demogr!G9)/'Population size'!G3</f>
        <v>2.4767342867989118E-3</v>
      </c>
      <c r="H3" s="13">
        <f>(Demogr!H21-Demogr!H9)/'Population size'!H3</f>
        <v>1.8229966397400807E-3</v>
      </c>
      <c r="I3" s="13">
        <f>(Demogr!I21-Demogr!I9)/'Population size'!I3</f>
        <v>1.7735587942740996E-3</v>
      </c>
      <c r="J3" s="13">
        <f>(Demogr!J21-Demogr!J9)/'Population size'!J3</f>
        <v>1.7347935887511263E-3</v>
      </c>
      <c r="K3" s="13">
        <f>(Demogr!K21-Demogr!K9)/'Population size'!K3</f>
        <v>1.6975986604885571E-3</v>
      </c>
      <c r="L3" s="13">
        <f>(Demogr!L21-Demogr!L9)/'Population size'!L3</f>
        <v>1.6597325649161433E-3</v>
      </c>
      <c r="M3" s="13">
        <f>(Demogr!M21-Demogr!M9)/'Population size'!M3</f>
        <v>1.1963305201701639E-3</v>
      </c>
      <c r="N3" s="13">
        <f>(Demogr!N21-Demogr!N9)/'Population size'!N3</f>
        <v>1.1571581835616697E-3</v>
      </c>
      <c r="O3" s="13">
        <f>(Demogr!O21-Demogr!O9)/'Population size'!O3</f>
        <v>1.1162010334109338E-3</v>
      </c>
      <c r="P3" s="13">
        <f>(Demogr!P21-Demogr!P9)/'Population size'!P3</f>
        <v>1.0787158077712146E-3</v>
      </c>
      <c r="Q3" s="13">
        <f>(Demogr!Q21-Demogr!Q9)/'Population size'!Q3</f>
        <v>1.0522880444261023E-3</v>
      </c>
      <c r="R3" s="13">
        <f>(Demogr!R21-Demogr!R9)/'Population size'!R3</f>
        <v>9.339450480105061E-4</v>
      </c>
      <c r="S3" s="36"/>
      <c r="T3" s="2" t="s">
        <v>2</v>
      </c>
      <c r="U3" s="12"/>
    </row>
    <row r="4" spans="1:21" s="5" customFormat="1" x14ac:dyDescent="0.3">
      <c r="B4" s="1" t="s">
        <v>9</v>
      </c>
      <c r="C4" s="13">
        <f>(Demogr!C22-Demogr!C10)/'Population size'!C7</f>
        <v>2.5034086266735649E-4</v>
      </c>
      <c r="D4" s="13">
        <f>(Demogr!D22-Demogr!D10)/'Population size'!D7</f>
        <v>2.6315749327613535E-4</v>
      </c>
      <c r="E4" s="13">
        <f>(Demogr!E22-Demogr!E10)/'Population size'!E7</f>
        <v>2.7781334325408809E-4</v>
      </c>
      <c r="F4" s="13">
        <f>(Demogr!F22-Demogr!F10)/'Population size'!F7</f>
        <v>2.9383133059601767E-4</v>
      </c>
      <c r="G4" s="13">
        <f>(Demogr!G22-Demogr!G10)/'Population size'!G7</f>
        <v>3.1033161406620767E-4</v>
      </c>
      <c r="H4" s="13">
        <f>(Demogr!H22-Demogr!H10)/'Population size'!H7</f>
        <v>2.1624262346611173E-4</v>
      </c>
      <c r="I4" s="13">
        <f>(Demogr!I22-Demogr!I10)/'Population size'!I7</f>
        <v>2.2587691198250199E-4</v>
      </c>
      <c r="J4" s="13">
        <f>(Demogr!J22-Demogr!J10)/'Population size'!J7</f>
        <v>2.362650264660276E-4</v>
      </c>
      <c r="K4" s="13">
        <f>(Demogr!K22-Demogr!K10)/'Population size'!K7</f>
        <v>2.4394281655692446E-4</v>
      </c>
      <c r="L4" s="13">
        <f>(Demogr!L22-Demogr!L10)/'Population size'!L7</f>
        <v>2.4975205219861631E-4</v>
      </c>
      <c r="M4" s="13">
        <f>(Demogr!M22-Demogr!M10)/'Population size'!M7</f>
        <v>2.1293407823215818E-4</v>
      </c>
      <c r="N4" s="13">
        <f>(Demogr!N22-Demogr!N10)/'Population size'!N7</f>
        <v>2.1658214040730039E-4</v>
      </c>
      <c r="O4" s="13">
        <f>(Demogr!O22-Demogr!O10)/'Population size'!O7</f>
        <v>2.1639792950101517E-4</v>
      </c>
      <c r="P4" s="13">
        <f>(Demogr!P22-Demogr!P10)/'Population size'!P7</f>
        <v>2.1372643016938321E-4</v>
      </c>
      <c r="Q4" s="13">
        <f>(Demogr!Q22-Demogr!Q10)/'Population size'!Q7</f>
        <v>2.0957083679263045E-4</v>
      </c>
      <c r="R4" s="13">
        <f>(Demogr!R22-Demogr!R10)/'Population size'!R7</f>
        <v>2.0756185077048023E-4</v>
      </c>
      <c r="S4" s="26"/>
      <c r="T4" s="2" t="s">
        <v>2</v>
      </c>
      <c r="U4" s="12"/>
    </row>
    <row r="5" spans="1:21" s="5" customFormat="1" x14ac:dyDescent="0.3">
      <c r="B5" s="1" t="s">
        <v>10</v>
      </c>
      <c r="C5" s="13">
        <f>(Demogr!C23-Demogr!C11)/'Population size'!C11</f>
        <v>1.8421039284063224E-2</v>
      </c>
      <c r="D5" s="13">
        <f>(Demogr!D23-Demogr!D11)/'Population size'!D11</f>
        <v>1.8379890883386086E-2</v>
      </c>
      <c r="E5" s="13">
        <f>(Demogr!E23-Demogr!E11)/'Population size'!E11</f>
        <v>1.8346898027766394E-2</v>
      </c>
      <c r="F5" s="13">
        <f>(Demogr!F23-Demogr!F11)/'Population size'!F11</f>
        <v>1.832591835159272E-2</v>
      </c>
      <c r="G5" s="13">
        <f>(Demogr!G23-Demogr!G11)/'Population size'!G11</f>
        <v>1.831766697901958E-2</v>
      </c>
      <c r="H5" s="13">
        <f>(Demogr!H23-Demogr!H11)/'Population size'!H11</f>
        <v>1.7593395540069875E-2</v>
      </c>
      <c r="I5" s="13">
        <f>(Demogr!I23-Demogr!I11)/'Population size'!I11</f>
        <v>1.7640922564619656E-2</v>
      </c>
      <c r="J5" s="13">
        <f>(Demogr!J23-Demogr!J11)/'Population size'!J11</f>
        <v>1.7669043746621933E-2</v>
      </c>
      <c r="K5" s="13">
        <f>(Demogr!K23-Demogr!K11)/'Population size'!K11</f>
        <v>1.7697033167886934E-2</v>
      </c>
      <c r="L5" s="13">
        <f>(Demogr!L23-Demogr!L11)/'Population size'!L11</f>
        <v>1.7729268468039638E-2</v>
      </c>
      <c r="M5" s="13">
        <f>(Demogr!M23-Demogr!M11)/'Population size'!M11</f>
        <v>1.6503916945118061E-2</v>
      </c>
      <c r="N5" s="13">
        <f>(Demogr!N23-Demogr!N11)/'Population size'!N11</f>
        <v>1.653152118648335E-2</v>
      </c>
      <c r="O5" s="13">
        <f>(Demogr!O23-Demogr!O11)/'Population size'!O11</f>
        <v>1.6577069283382078E-2</v>
      </c>
      <c r="P5" s="13">
        <f>(Demogr!P23-Demogr!P11)/'Population size'!P11</f>
        <v>1.663904153218081E-2</v>
      </c>
      <c r="Q5" s="13">
        <f>(Demogr!Q23-Demogr!Q11)/'Population size'!Q11</f>
        <v>1.6712196193882027E-2</v>
      </c>
      <c r="R5" s="13">
        <f>(Demogr!R23-Demogr!R11)/'Population size'!R11</f>
        <v>1.7195203082930065E-2</v>
      </c>
      <c r="S5" s="20"/>
      <c r="T5" s="2" t="s">
        <v>2</v>
      </c>
      <c r="U5" s="12"/>
    </row>
    <row r="6" spans="1:21" s="5" customFormat="1" x14ac:dyDescent="0.3">
      <c r="B6" s="3"/>
    </row>
    <row r="7" spans="1:21" s="5" customFormat="1" x14ac:dyDescent="0.3">
      <c r="B7" s="3"/>
    </row>
    <row r="8" spans="1:21" s="5" customFormat="1" x14ac:dyDescent="0.3">
      <c r="A8" s="1" t="s">
        <v>44</v>
      </c>
      <c r="B8" s="3"/>
    </row>
    <row r="9" spans="1:21" s="5" customFormat="1" x14ac:dyDescent="0.3">
      <c r="B9" s="1" t="s">
        <v>8</v>
      </c>
      <c r="C9" s="89">
        <f>Demogr!C9/Demogr!C3</f>
        <v>0</v>
      </c>
      <c r="D9" s="89">
        <f>Demogr!D9/Demogr!D3</f>
        <v>0</v>
      </c>
      <c r="E9" s="89">
        <f>Demogr!E9/Demogr!E3</f>
        <v>0</v>
      </c>
      <c r="F9" s="89">
        <f>Demogr!F9/Demogr!F3</f>
        <v>0</v>
      </c>
      <c r="G9" s="89">
        <f>Demogr!G9/Demogr!G3</f>
        <v>0</v>
      </c>
      <c r="H9" s="89">
        <f>Demogr!H9/Demogr!H3</f>
        <v>1.2192148256522798E-3</v>
      </c>
      <c r="I9" s="89">
        <f>Demogr!I9/Demogr!I3</f>
        <v>0</v>
      </c>
      <c r="J9" s="89">
        <f>Demogr!J9/Demogr!J3</f>
        <v>0</v>
      </c>
      <c r="K9" s="89">
        <f>Demogr!K9/Demogr!K3</f>
        <v>1.2192148256522798E-3</v>
      </c>
      <c r="L9" s="89">
        <f>Demogr!L9/Demogr!L3</f>
        <v>0</v>
      </c>
      <c r="M9" s="89">
        <f>Demogr!M9/Demogr!M3</f>
        <v>0</v>
      </c>
      <c r="N9" s="89">
        <f>Demogr!N9/Demogr!N3</f>
        <v>0</v>
      </c>
      <c r="O9" s="89">
        <f>Demogr!O9/Demogr!O3</f>
        <v>0</v>
      </c>
      <c r="P9" s="89">
        <f>Demogr!P9/Demogr!P3</f>
        <v>0</v>
      </c>
      <c r="Q9" s="89">
        <f>Demogr!Q9/Demogr!Q3</f>
        <v>0</v>
      </c>
      <c r="R9" s="89">
        <f>Demogr!R9/Demogr!R3</f>
        <v>0</v>
      </c>
      <c r="S9" s="88"/>
      <c r="T9" s="2" t="s">
        <v>2</v>
      </c>
      <c r="U9" s="12"/>
    </row>
    <row r="10" spans="1:21" s="5" customFormat="1" x14ac:dyDescent="0.3">
      <c r="B10" s="1" t="s">
        <v>9</v>
      </c>
      <c r="C10" s="89">
        <f>Demogr!C10/Demogr!C4</f>
        <v>0</v>
      </c>
      <c r="D10" s="89">
        <f>Demogr!D10/Demogr!D4</f>
        <v>0</v>
      </c>
      <c r="E10" s="89">
        <f>Demogr!E10/Demogr!E4</f>
        <v>0</v>
      </c>
      <c r="F10" s="89">
        <f>Demogr!F10/Demogr!F4</f>
        <v>0</v>
      </c>
      <c r="G10" s="89">
        <f>Demogr!G10/Demogr!G4</f>
        <v>0</v>
      </c>
      <c r="H10" s="89">
        <f>Demogr!H10/Demogr!H4</f>
        <v>0</v>
      </c>
      <c r="I10" s="89">
        <f>Demogr!I10/Demogr!I4</f>
        <v>4.3782837127845885E-3</v>
      </c>
      <c r="J10" s="89">
        <f>Demogr!J10/Demogr!J4</f>
        <v>0</v>
      </c>
      <c r="K10" s="89">
        <f>Demogr!K10/Demogr!K4</f>
        <v>0</v>
      </c>
      <c r="L10" s="89">
        <f>Demogr!L10/Demogr!L4</f>
        <v>0</v>
      </c>
      <c r="M10" s="89">
        <f>Demogr!M10/Demogr!M4</f>
        <v>5.192107995846313E-3</v>
      </c>
      <c r="N10" s="89">
        <f>Demogr!N10/Demogr!N4</f>
        <v>0</v>
      </c>
      <c r="O10" s="89">
        <f>Demogr!O10/Demogr!O4</f>
        <v>0</v>
      </c>
      <c r="P10" s="89">
        <f>Demogr!P10/Demogr!P4</f>
        <v>0</v>
      </c>
      <c r="Q10" s="89">
        <f>Demogr!Q10/Demogr!Q4</f>
        <v>0</v>
      </c>
      <c r="R10" s="89">
        <f>Demogr!R10/Demogr!R4</f>
        <v>0</v>
      </c>
      <c r="S10" s="88"/>
      <c r="T10" s="2" t="s">
        <v>2</v>
      </c>
      <c r="U10" s="12"/>
    </row>
    <row r="11" spans="1:21" s="5" customFormat="1" x14ac:dyDescent="0.3">
      <c r="B11" s="1" t="s">
        <v>10</v>
      </c>
      <c r="C11" s="89">
        <f>Demogr!C13/Demogr!C5</f>
        <v>5.4547304531231819E-3</v>
      </c>
      <c r="D11" s="89">
        <f>Demogr!D13/Demogr!D5</f>
        <v>6.2135841387505114E-3</v>
      </c>
      <c r="E11" s="89">
        <f>Demogr!E13/Demogr!E5</f>
        <v>7.0475718526577741E-3</v>
      </c>
      <c r="F11" s="89">
        <f>Demogr!F13/Demogr!F5</f>
        <v>7.68621109303721E-3</v>
      </c>
      <c r="G11" s="89">
        <f>Demogr!G13/Demogr!G5</f>
        <v>8.1670688740287847E-3</v>
      </c>
      <c r="H11" s="89">
        <f>Demogr!H13/Demogr!H5</f>
        <v>8.9417355406386564E-3</v>
      </c>
      <c r="I11" s="89">
        <f>Demogr!I13/Demogr!I5</f>
        <v>7.914474800610893E-3</v>
      </c>
      <c r="J11" s="89">
        <f>Demogr!J13/Demogr!J5</f>
        <v>6.9759481240593869E-3</v>
      </c>
      <c r="K11" s="89">
        <f>Demogr!K13/Demogr!K5</f>
        <v>6.493881320711152E-3</v>
      </c>
      <c r="L11" s="89">
        <f>Demogr!L13/Demogr!L5</f>
        <v>5.9190537258709281E-3</v>
      </c>
      <c r="M11" s="89">
        <f>Demogr!M13/Demogr!M5</f>
        <v>6.4521111716164727E-3</v>
      </c>
      <c r="N11" s="89">
        <f>Demogr!N13/Demogr!N5</f>
        <v>6.2404928460723739E-3</v>
      </c>
      <c r="O11" s="89">
        <f>Demogr!O13/Demogr!O5</f>
        <v>5.5439049494048877E-3</v>
      </c>
      <c r="P11" s="89">
        <f>Demogr!P13/Demogr!P5</f>
        <v>4.599972099383046E-3</v>
      </c>
      <c r="Q11" s="89">
        <f>Demogr!Q13/Demogr!Q5</f>
        <v>3.7422076494066829E-3</v>
      </c>
      <c r="R11" s="89">
        <f>Demogr!R13/Demogr!R5</f>
        <v>3.1527611636191547E-3</v>
      </c>
      <c r="S11" s="88"/>
      <c r="T11" s="2" t="s">
        <v>2</v>
      </c>
      <c r="U11" s="12"/>
    </row>
    <row r="12" spans="1:21" x14ac:dyDescent="0.3">
      <c r="A12"/>
      <c r="T12" s="2"/>
    </row>
    <row r="13" spans="1:21" x14ac:dyDescent="0.3">
      <c r="A13" s="34" t="s">
        <v>45</v>
      </c>
      <c r="C13" s="128">
        <v>1.7062521039541367E-2</v>
      </c>
      <c r="D13" s="128">
        <v>1.7157311613275487E-2</v>
      </c>
      <c r="E13" s="128">
        <v>1.7256556122585833E-2</v>
      </c>
      <c r="F13" s="128">
        <v>1.7355420312374754E-2</v>
      </c>
      <c r="G13" s="128">
        <v>1.7447616258132854E-2</v>
      </c>
      <c r="H13" s="128">
        <v>1.9918731147221952E-2</v>
      </c>
      <c r="I13" s="128">
        <v>1.9995420794593727E-2</v>
      </c>
      <c r="J13" s="128">
        <v>2.0057614071943123E-2</v>
      </c>
      <c r="K13" s="128">
        <v>2.0104782056308571E-2</v>
      </c>
      <c r="L13" s="128">
        <v>2.0137213149813218E-2</v>
      </c>
      <c r="M13" s="128">
        <v>2.1883510968675499E-2</v>
      </c>
      <c r="N13" s="128">
        <v>2.1887696263665702E-2</v>
      </c>
      <c r="O13" s="128">
        <v>2.1877815333051925E-2</v>
      </c>
      <c r="P13" s="128">
        <v>2.1863313905983377E-2</v>
      </c>
      <c r="Q13" s="128">
        <v>2.1856631389756322E-2</v>
      </c>
      <c r="R13" s="128">
        <v>2.1530894396765879E-2</v>
      </c>
      <c r="S13" s="128">
        <v>2.1561401870226943E-2</v>
      </c>
      <c r="T13" s="2" t="s">
        <v>2</v>
      </c>
      <c r="U13" s="12"/>
    </row>
    <row r="15" spans="1:21" x14ac:dyDescent="0.3">
      <c r="C15" s="186" t="s">
        <v>3132</v>
      </c>
    </row>
    <row r="16" spans="1:21" x14ac:dyDescent="0.3">
      <c r="A16" s="59"/>
    </row>
  </sheetData>
  <phoneticPr fontId="13" type="noConversion"/>
  <pageMargins left="0.7" right="0.7" top="0.75" bottom="0.75" header="0.3" footer="0.3"/>
  <pageSetup paperSize="9"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Instructions</vt:lpstr>
      <vt:lpstr>Programs</vt:lpstr>
      <vt:lpstr>Population size</vt:lpstr>
      <vt:lpstr>TB prevalence</vt:lpstr>
      <vt:lpstr>TB incidence</vt:lpstr>
      <vt:lpstr>Total cases</vt:lpstr>
      <vt:lpstr>Comorbidity</vt:lpstr>
      <vt:lpstr>Incident cases</vt:lpstr>
      <vt:lpstr>Other epidemiology</vt:lpstr>
      <vt:lpstr>Cost and coverage</vt:lpstr>
      <vt:lpstr>Treatment cost</vt:lpstr>
      <vt:lpstr>Unit cost</vt:lpstr>
      <vt:lpstr>Testing and treatment</vt:lpstr>
      <vt:lpstr>Constants</vt:lpstr>
      <vt:lpstr>Macroeconomics</vt:lpstr>
      <vt:lpstr>Demogr</vt:lpstr>
      <vt:lpstr>NHA TB</vt:lpstr>
      <vt:lpstr>NHA all</vt:lpstr>
      <vt:lpstr>WB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cliffk</dc:creator>
  <cp:lastModifiedBy>Clemens Benedikt</cp:lastModifiedBy>
  <cp:lastPrinted>2015-09-18T01:02:54Z</cp:lastPrinted>
  <dcterms:created xsi:type="dcterms:W3CDTF">2012-04-02T12:53:17Z</dcterms:created>
  <dcterms:modified xsi:type="dcterms:W3CDTF">2016-09-12T11:04:36Z</dcterms:modified>
</cp:coreProperties>
</file>