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-2060" yWindow="100" windowWidth="25600" windowHeight="15520" activeTab="4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  <sheet name="Epidemic Characteristics" sheetId="14" r:id="rId14"/>
    <sheet name="Cascade Parameters" sheetId="15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R21" i="5" l="1"/>
  <c r="R20" i="5"/>
  <c r="R19" i="5"/>
  <c r="R13" i="5"/>
  <c r="R12" i="5"/>
  <c r="R11" i="5"/>
  <c r="P13" i="5"/>
  <c r="P12" i="5"/>
  <c r="P11" i="5"/>
  <c r="P10" i="5"/>
  <c r="P21" i="5"/>
  <c r="P20" i="5"/>
  <c r="P19" i="5"/>
  <c r="P18" i="5"/>
  <c r="R3" i="5"/>
  <c r="R4" i="5"/>
  <c r="R5" i="5"/>
  <c r="R2" i="5"/>
  <c r="P3" i="5"/>
  <c r="P4" i="5"/>
  <c r="P5" i="5"/>
  <c r="P2" i="5"/>
  <c r="C26" i="8"/>
  <c r="C42" i="8"/>
  <c r="C27" i="8"/>
  <c r="C28" i="8"/>
  <c r="C29" i="8"/>
  <c r="C30" i="8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E2" i="9"/>
  <c r="C95" i="13"/>
  <c r="A95" i="13"/>
  <c r="C94" i="13"/>
  <c r="A94" i="13"/>
  <c r="C93" i="13"/>
  <c r="A93" i="13"/>
  <c r="C92" i="13"/>
  <c r="A92" i="13"/>
  <c r="C91" i="13"/>
  <c r="A91" i="13"/>
  <c r="C90" i="13"/>
  <c r="A90" i="13"/>
  <c r="C87" i="13"/>
  <c r="A87" i="13"/>
  <c r="C86" i="13"/>
  <c r="A86" i="13"/>
  <c r="C85" i="13"/>
  <c r="A85" i="13"/>
  <c r="C84" i="13"/>
  <c r="A84" i="13"/>
  <c r="C83" i="13"/>
  <c r="A83" i="13"/>
  <c r="C82" i="13"/>
  <c r="A82" i="13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191" i="11"/>
  <c r="A191" i="11"/>
  <c r="C190" i="11"/>
  <c r="A190" i="11"/>
  <c r="C189" i="11"/>
  <c r="A189" i="11"/>
  <c r="C188" i="11"/>
  <c r="A188" i="11"/>
  <c r="C187" i="11"/>
  <c r="A187" i="11"/>
  <c r="C186" i="11"/>
  <c r="A186" i="11"/>
  <c r="C183" i="11"/>
  <c r="A183" i="11"/>
  <c r="C182" i="11"/>
  <c r="A182" i="11"/>
  <c r="C181" i="11"/>
  <c r="A181" i="11"/>
  <c r="C180" i="11"/>
  <c r="A180" i="11"/>
  <c r="C179" i="11"/>
  <c r="A179" i="11"/>
  <c r="C178" i="11"/>
  <c r="A178" i="11"/>
  <c r="C175" i="11"/>
  <c r="A175" i="11"/>
  <c r="C174" i="11"/>
  <c r="A174" i="11"/>
  <c r="C173" i="11"/>
  <c r="A173" i="11"/>
  <c r="C172" i="11"/>
  <c r="A172" i="11"/>
  <c r="C171" i="11"/>
  <c r="A171" i="11"/>
  <c r="C170" i="11"/>
  <c r="A170" i="11"/>
  <c r="C167" i="11"/>
  <c r="A167" i="11"/>
  <c r="C166" i="11"/>
  <c r="A166" i="11"/>
  <c r="C165" i="11"/>
  <c r="A165" i="11"/>
  <c r="C164" i="11"/>
  <c r="A164" i="11"/>
  <c r="C163" i="11"/>
  <c r="A163" i="11"/>
  <c r="C162" i="11"/>
  <c r="A162" i="11"/>
  <c r="C159" i="11"/>
  <c r="A159" i="11"/>
  <c r="C158" i="11"/>
  <c r="A158" i="11"/>
  <c r="C157" i="11"/>
  <c r="A157" i="11"/>
  <c r="C156" i="11"/>
  <c r="A156" i="11"/>
  <c r="C155" i="11"/>
  <c r="A155" i="11"/>
  <c r="C154" i="11"/>
  <c r="A154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5" i="11"/>
  <c r="A135" i="11"/>
  <c r="C134" i="11"/>
  <c r="A134" i="11"/>
  <c r="C133" i="11"/>
  <c r="A133" i="11"/>
  <c r="C132" i="11"/>
  <c r="A132" i="11"/>
  <c r="C131" i="11"/>
  <c r="A131" i="11"/>
  <c r="C130" i="11"/>
  <c r="A130" i="11"/>
  <c r="C127" i="11"/>
  <c r="A127" i="11"/>
  <c r="C126" i="11"/>
  <c r="A126" i="11"/>
  <c r="C125" i="11"/>
  <c r="A125" i="11"/>
  <c r="C124" i="11"/>
  <c r="A124" i="11"/>
  <c r="C123" i="11"/>
  <c r="A123" i="11"/>
  <c r="C122" i="11"/>
  <c r="A122" i="11"/>
  <c r="C119" i="11"/>
  <c r="A119" i="11"/>
  <c r="C118" i="11"/>
  <c r="A118" i="11"/>
  <c r="C117" i="11"/>
  <c r="A117" i="11"/>
  <c r="C116" i="11"/>
  <c r="A116" i="11"/>
  <c r="C115" i="11"/>
  <c r="A115" i="11"/>
  <c r="C114" i="11"/>
  <c r="A114" i="11"/>
  <c r="C111" i="11"/>
  <c r="A111" i="11"/>
  <c r="C110" i="11"/>
  <c r="A110" i="11"/>
  <c r="C109" i="11"/>
  <c r="A109" i="11"/>
  <c r="C108" i="11"/>
  <c r="A108" i="11"/>
  <c r="C107" i="11"/>
  <c r="A107" i="11"/>
  <c r="C106" i="11"/>
  <c r="A106" i="11"/>
  <c r="C103" i="11"/>
  <c r="A103" i="11"/>
  <c r="C102" i="11"/>
  <c r="A102" i="11"/>
  <c r="C101" i="11"/>
  <c r="A101" i="11"/>
  <c r="C100" i="11"/>
  <c r="A100" i="11"/>
  <c r="C99" i="11"/>
  <c r="A99" i="11"/>
  <c r="C98" i="11"/>
  <c r="A98" i="11"/>
  <c r="C95" i="11"/>
  <c r="A95" i="11"/>
  <c r="C94" i="11"/>
  <c r="A94" i="11"/>
  <c r="C93" i="11"/>
  <c r="A93" i="11"/>
  <c r="C92" i="11"/>
  <c r="A92" i="11"/>
  <c r="C91" i="11"/>
  <c r="A91" i="11"/>
  <c r="C90" i="11"/>
  <c r="A90" i="11"/>
  <c r="C87" i="11"/>
  <c r="A87" i="11"/>
  <c r="C86" i="11"/>
  <c r="A86" i="11"/>
  <c r="C85" i="11"/>
  <c r="A85" i="11"/>
  <c r="C84" i="11"/>
  <c r="A84" i="11"/>
  <c r="C83" i="11"/>
  <c r="A83" i="11"/>
  <c r="C82" i="11"/>
  <c r="A82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3" i="11"/>
  <c r="A63" i="11"/>
  <c r="C62" i="11"/>
  <c r="A62" i="11"/>
  <c r="C61" i="11"/>
  <c r="A61" i="11"/>
  <c r="C60" i="11"/>
  <c r="A60" i="11"/>
  <c r="C59" i="11"/>
  <c r="A59" i="11"/>
  <c r="C58" i="11"/>
  <c r="A58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C47" i="9"/>
  <c r="A47" i="9"/>
  <c r="C46" i="9"/>
  <c r="A46" i="9"/>
  <c r="C45" i="9"/>
  <c r="A45" i="9"/>
  <c r="C44" i="9"/>
  <c r="A44" i="9"/>
  <c r="C43" i="9"/>
  <c r="A43" i="9"/>
  <c r="C42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C31" i="9"/>
  <c r="A31" i="9"/>
  <c r="C30" i="9"/>
  <c r="A30" i="9"/>
  <c r="C29" i="9"/>
  <c r="A29" i="9"/>
  <c r="C28" i="9"/>
  <c r="A28" i="9"/>
  <c r="C27" i="9"/>
  <c r="A27" i="9"/>
  <c r="C26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C55" i="8"/>
  <c r="A55" i="8"/>
  <c r="C54" i="8"/>
  <c r="A54" i="8"/>
  <c r="C53" i="8"/>
  <c r="A53" i="8"/>
  <c r="C52" i="8"/>
  <c r="A52" i="8"/>
  <c r="C51" i="8"/>
  <c r="A51" i="8"/>
  <c r="C50" i="8"/>
  <c r="A50" i="8"/>
  <c r="C47" i="8"/>
  <c r="A47" i="8"/>
  <c r="C46" i="8"/>
  <c r="A46" i="8"/>
  <c r="C45" i="8"/>
  <c r="A45" i="8"/>
  <c r="C44" i="8"/>
  <c r="A44" i="8"/>
  <c r="C43" i="8"/>
  <c r="A43" i="8"/>
  <c r="A42" i="8"/>
  <c r="C39" i="8"/>
  <c r="A39" i="8"/>
  <c r="C38" i="8"/>
  <c r="A38" i="8"/>
  <c r="C37" i="8"/>
  <c r="A37" i="8"/>
  <c r="C36" i="8"/>
  <c r="A36" i="8"/>
  <c r="C35" i="8"/>
  <c r="A35" i="8"/>
  <c r="C34" i="8"/>
  <c r="A34" i="8"/>
  <c r="C31" i="8"/>
  <c r="A31" i="8"/>
  <c r="A30" i="8"/>
  <c r="A29" i="8"/>
  <c r="A28" i="8"/>
  <c r="A27" i="8"/>
  <c r="A26" i="8"/>
  <c r="C23" i="8"/>
  <c r="A23" i="8"/>
  <c r="C22" i="8"/>
  <c r="A22" i="8"/>
  <c r="C21" i="8"/>
  <c r="A21" i="8"/>
  <c r="C20" i="8"/>
  <c r="A20" i="8"/>
  <c r="C19" i="8"/>
  <c r="A19" i="8"/>
  <c r="C18" i="8"/>
  <c r="A18" i="8"/>
  <c r="C15" i="8"/>
  <c r="A15" i="8"/>
  <c r="C14" i="8"/>
  <c r="A14" i="8"/>
  <c r="C13" i="8"/>
  <c r="A13" i="8"/>
  <c r="C12" i="8"/>
  <c r="A12" i="8"/>
  <c r="C11" i="8"/>
  <c r="A11" i="8"/>
  <c r="C10" i="8"/>
  <c r="A10" i="8"/>
  <c r="C7" i="8"/>
  <c r="A7" i="8"/>
  <c r="C6" i="8"/>
  <c r="A6" i="8"/>
  <c r="C5" i="8"/>
  <c r="A5" i="8"/>
  <c r="C4" i="8"/>
  <c r="A4" i="8"/>
  <c r="C3" i="8"/>
  <c r="A3" i="8"/>
  <c r="C2" i="8"/>
  <c r="A2" i="8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A3" i="6"/>
  <c r="A2" i="6"/>
  <c r="C175" i="5"/>
  <c r="A175" i="5"/>
  <c r="C174" i="5"/>
  <c r="A174" i="5"/>
  <c r="C173" i="5"/>
  <c r="A173" i="5"/>
  <c r="C172" i="5"/>
  <c r="A172" i="5"/>
  <c r="C171" i="5"/>
  <c r="A171" i="5"/>
  <c r="C170" i="5"/>
  <c r="A170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5" i="5"/>
  <c r="A95" i="5"/>
  <c r="C94" i="5"/>
  <c r="A94" i="5"/>
  <c r="C93" i="5"/>
  <c r="A93" i="5"/>
  <c r="C92" i="5"/>
  <c r="A92" i="5"/>
  <c r="C91" i="5"/>
  <c r="A91" i="5"/>
  <c r="C90" i="5"/>
  <c r="A90" i="5"/>
  <c r="C87" i="5"/>
  <c r="A87" i="5"/>
  <c r="C86" i="5"/>
  <c r="A86" i="5"/>
  <c r="C85" i="5"/>
  <c r="A85" i="5"/>
  <c r="C84" i="5"/>
  <c r="A84" i="5"/>
  <c r="C83" i="5"/>
  <c r="A83" i="5"/>
  <c r="C82" i="5"/>
  <c r="A82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C7" i="4"/>
  <c r="A7" i="4"/>
  <c r="C6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  <c r="C3" i="6"/>
  <c r="C2" i="6"/>
</calcChain>
</file>

<file path=xl/comments1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sharedStrings.xml><?xml version="1.0" encoding="utf-8"?>
<sst xmlns="http://schemas.openxmlformats.org/spreadsheetml/2006/main" count="1658" uniqueCount="129">
  <si>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</si>
  <si>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</si>
  <si>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</si>
  <si>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</si>
  <si>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</si>
  <si>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</si>
  <si>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</si>
  <si>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</si>
  <si>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</si>
  <si>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</si>
  <si>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</si>
  <si>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</si>
  <si>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</si>
  <si>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Current Number of People Vaccinated [S]</t>
  </si>
  <si>
    <t>Current Suspected Latent Infections [S]</t>
  </si>
  <si>
    <t>Current Suspected Active Infections [S]</t>
  </si>
  <si>
    <t>Current Population Count [S]</t>
  </si>
  <si>
    <t>Infection Vulnerability Factor (Vaccinated vs. Susceptible) [P]</t>
  </si>
  <si>
    <t>New SP DS Cases [P]</t>
  </si>
  <si>
    <t>SP DS Diagnosis Rate [P]</t>
  </si>
  <si>
    <t>SP DS Natural Recovery Rate [P]</t>
  </si>
  <si>
    <t>SP DS Death Rate (Untreated) [P]</t>
  </si>
  <si>
    <t>Current Suspected Early-Stage Latent Infections [O]</t>
  </si>
  <si>
    <t>Current Suspected Smear-Positive Infections [S]</t>
  </si>
  <si>
    <t>Vaccination Rate [P]</t>
  </si>
  <si>
    <t>Infection Vulnerability Factor (Latent Treated vs. Susceptible) [P]</t>
  </si>
  <si>
    <t>Number of Births [P]</t>
  </si>
  <si>
    <t>New SP MDR Cases [P]</t>
  </si>
  <si>
    <t>SP DS Treatment Uptake Rate [P]</t>
  </si>
  <si>
    <t>SP MDR Natural Recovery Rate [P]</t>
  </si>
  <si>
    <t>SP MDR Death Rate (Untreated) [P]</t>
  </si>
  <si>
    <t>Current Suspected Late-Stage Latent Infections [S]</t>
  </si>
  <si>
    <t>Current Suspected SP Drug-Susceptible Infections [S]</t>
  </si>
  <si>
    <t>Latency Diagnosis Rate [P]</t>
  </si>
  <si>
    <t>Infection Vulnerability Factor (Active Recovered vs. Susceptible) [P]</t>
  </si>
  <si>
    <t>Death Rate (General) [P]</t>
  </si>
  <si>
    <t>New SP XDR Cases [P]</t>
  </si>
  <si>
    <t>SP DS Treatment Abandonment Rate [P]</t>
  </si>
  <si>
    <t>SP XDR Natural Recovery Rate [P]</t>
  </si>
  <si>
    <t>SP XDR Death Rate (Untreated) [P]</t>
  </si>
  <si>
    <t>Current Known Latent Infections [S]</t>
  </si>
  <si>
    <t>Current Suspected SP Multidrug-Resistant Infections [S]</t>
  </si>
  <si>
    <t>Latency Treatment Initiation Rate [P]</t>
  </si>
  <si>
    <t>SP DS Infectiousness [P]</t>
  </si>
  <si>
    <t>New SN DS Cases [P]</t>
  </si>
  <si>
    <t>SP DS Treatment Success Rate [P]</t>
  </si>
  <si>
    <t>SN DS Natural Recovery Rate [P]</t>
  </si>
  <si>
    <t>SP DS Death Rate (On Treatment) [P]</t>
  </si>
  <si>
    <t>Current Known Early-Stage Latent Infections [O]</t>
  </si>
  <si>
    <t>Current Suspected SP Extensively Drug-Resistant Infections [S]</t>
  </si>
  <si>
    <t>Latency Treatment Abandonment Rate [P]</t>
  </si>
  <si>
    <t>SN Relative Infectiousness (Compared to SP) [P]</t>
  </si>
  <si>
    <t>New SN MDR Cases [P]</t>
  </si>
  <si>
    <t>SP MDR Diagnosis Rate [P]</t>
  </si>
  <si>
    <t>SN MDR Natural Recovery Rate [P]</t>
  </si>
  <si>
    <t>SP MDR Death Rate (On Treatment) [P]</t>
  </si>
  <si>
    <t>Current Known Late-Stage Latent Infections [S]</t>
  </si>
  <si>
    <t>Current Known SP Drug-Susceptible Infections [S]</t>
  </si>
  <si>
    <t>Latency Treatment Success Rate [P]</t>
  </si>
  <si>
    <t>MDR Relative Infectiousness (Compared to DS) [P]</t>
  </si>
  <si>
    <t>New SN XDR Cases [P]</t>
  </si>
  <si>
    <t>SP MDR Treatment Uptake Rate [P]</t>
  </si>
  <si>
    <t>SN XDR Natural Recovery Rate [P]</t>
  </si>
  <si>
    <t>SP XDR Death Rate (On Treatment) [P]</t>
  </si>
  <si>
    <t>Current Latent Infections on Treatment [S]</t>
  </si>
  <si>
    <t>Current Known SP Multidrug-Resistant Infections [S]</t>
  </si>
  <si>
    <t>XDR Relative Infectiousness (Compared to DS) [P]</t>
  </si>
  <si>
    <t>SP MDR Treatment Abandonment Rate [P]</t>
  </si>
  <si>
    <t>SN DS-MDR Escalation Rate (Improper Treatment) [P]</t>
  </si>
  <si>
    <t>SN DS Death Rate (Untreated) [P]</t>
  </si>
  <si>
    <t>Current Early-Stage Latent Infections on Treatment [O]</t>
  </si>
  <si>
    <t>Current Known SP Extensively Drug-Resistant Infections [S]</t>
  </si>
  <si>
    <t>SP MDR Treatment Success Rate [P]</t>
  </si>
  <si>
    <t>SN MDR-XDR Escalation Rate (Improper Treatment) [P]</t>
  </si>
  <si>
    <t>SN MDR Death Rate (Untreated) [P]</t>
  </si>
  <si>
    <t>Current Late-Stage Latent Infections on Treatment [S]</t>
  </si>
  <si>
    <t>Current SP Drug-Susceptible Infections on Treatment [S]</t>
  </si>
  <si>
    <t>SP XDR Diagnosis Rate [P]</t>
  </si>
  <si>
    <t>SP DS-MDR Escalation Rate (Improper Treatment) [P]</t>
  </si>
  <si>
    <t>SN XDR Death Rate (Untreated) [P]</t>
  </si>
  <si>
    <t>Current Number of People Recovered from Latent Infections [S]</t>
  </si>
  <si>
    <t>Current SP Multidrug-Resistant Infections on Treatment [S]</t>
  </si>
  <si>
    <t>SP XDR Treatment Uptake Rate [P]</t>
  </si>
  <si>
    <t>SP MDR-XDR Escalation Rate (Improper Treatment) [P]</t>
  </si>
  <si>
    <t>SN DS Death Rate (On Treatment) [P]</t>
  </si>
  <si>
    <t>Current SP Extensively Drug-Resistant Infections on Treatment [S]</t>
  </si>
  <si>
    <t>SP XDR Treatment Abandonment Rate [P]</t>
  </si>
  <si>
    <t>SN MDR Death Rate (On Treatment) [P]</t>
  </si>
  <si>
    <t>Current Suspected Smear-Negative Infections [S]</t>
  </si>
  <si>
    <t>SP XDR Treatment Success Rate [P]</t>
  </si>
  <si>
    <t>SN XDR Death Rate (On Treatment) [P]</t>
  </si>
  <si>
    <t>Current Suspected SN Drug-Susceptible Infections [S]</t>
  </si>
  <si>
    <t>SN DS Diagnosis Rate [P]</t>
  </si>
  <si>
    <t>Current Suspected SN Multidrug-Resistant Infections [S]</t>
  </si>
  <si>
    <t>SN DS Treatment Uptake Rate [P]</t>
  </si>
  <si>
    <t>Current Suspected SN Extensively Drug-Resistant Infections [S]</t>
  </si>
  <si>
    <t>SN DS Treatment Abandonment Rate [P]</t>
  </si>
  <si>
    <t>Current Known SN Drug-Susceptible Infections [S]</t>
  </si>
  <si>
    <t>SN DS Treatment Success Rate [P]</t>
  </si>
  <si>
    <t>Current Known SN Multidrug-Resistant Infections [S]</t>
  </si>
  <si>
    <t>SN MDR Diagnosis Rate [P]</t>
  </si>
  <si>
    <t>Current Known SN Extensively Drug-Resistant Infections [S]</t>
  </si>
  <si>
    <t>SN MDR Treatment Uptake Rate [P]</t>
  </si>
  <si>
    <t>Current SN Drug-Susceptible Infections on Treatment [S]</t>
  </si>
  <si>
    <t>SN MDR Treatment Abandonment Rate [P]</t>
  </si>
  <si>
    <t>Current SN Multidrug-Resistant Infections on Treatment [S]</t>
  </si>
  <si>
    <t>SN MDR Treatment Success Rate [P]</t>
  </si>
  <si>
    <t>Current SN Extensively Drug-Resistant Infections on Treatment [S]</t>
  </si>
  <si>
    <t>SN XDR Diagnosis Rate [P]</t>
  </si>
  <si>
    <t>Current Number of People Recovered from Active Infections [S]</t>
  </si>
  <si>
    <t>SN XDR Treatment Uptake Rate [P]</t>
  </si>
  <si>
    <t>SN XDR Treatment Abandonment Rate [P]</t>
  </si>
  <si>
    <t>SN XDR Treatment Success Rate [P]</t>
  </si>
  <si>
    <t>Early Latency Departure Rate [P]</t>
  </si>
  <si>
    <t>Late Latency Departure Rate [P]</t>
  </si>
  <si>
    <t>Probability of Early-Active vs. Early-Late LTBI Progression [P]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</si>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</sst>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116</v>
      </c>
      <c r="B2" s="1" t="s">
        <v>117</v>
      </c>
      <c r="C2">
        <v>0</v>
      </c>
      <c r="D2">
        <v>4</v>
      </c>
    </row>
    <row r="3" spans="1:4">
      <c r="A3" t="s">
        <v>118</v>
      </c>
      <c r="B3" s="1" t="s">
        <v>119</v>
      </c>
      <c r="C3">
        <v>5</v>
      </c>
      <c r="D3">
        <v>14</v>
      </c>
    </row>
    <row r="4" spans="1:4">
      <c r="A4" t="s">
        <v>120</v>
      </c>
      <c r="B4" s="1" t="s">
        <v>121</v>
      </c>
      <c r="C4">
        <v>15</v>
      </c>
      <c r="D4">
        <v>64</v>
      </c>
    </row>
    <row r="5" spans="1:4">
      <c r="A5" t="s">
        <v>122</v>
      </c>
      <c r="B5" s="1" t="s">
        <v>123</v>
      </c>
      <c r="C5">
        <v>65</v>
      </c>
      <c r="D5">
        <v>99</v>
      </c>
    </row>
    <row r="6" spans="1:4">
      <c r="A6" t="s">
        <v>124</v>
      </c>
      <c r="B6" t="s">
        <v>125</v>
      </c>
      <c r="C6">
        <v>15</v>
      </c>
      <c r="D6">
        <v>64</v>
      </c>
    </row>
    <row r="7" spans="1:4">
      <c r="A7" t="s">
        <v>126</v>
      </c>
      <c r="B7" t="s">
        <v>127</v>
      </c>
      <c r="C7">
        <v>15</v>
      </c>
      <c r="D7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114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>
      <c r="A17" t="s">
        <v>115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workbookViewId="0">
      <selection activeCell="N134" sqref="N134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IF(SUMPRODUCT(--(E2:T2&lt;&gt;""))=0,0.59,"N.A.")</f>
        <v>0.59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0.59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0.59</v>
      </c>
      <c r="D7" t="s">
        <v>12</v>
      </c>
    </row>
    <row r="9" spans="1:20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IF(SUMPRODUCT(--(E10:T10&lt;&gt;""))=0,0.59,"N.A.")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0.59</v>
      </c>
      <c r="D15" t="s">
        <v>12</v>
      </c>
    </row>
    <row r="17" spans="1:20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IF(SUMPRODUCT(--(E18:T18&lt;&gt;""))=0,0.05,"N.A.")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0.05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0.05</v>
      </c>
      <c r="D23" t="s">
        <v>12</v>
      </c>
    </row>
    <row r="25" spans="1:20">
      <c r="A25" t="s">
        <v>45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IF(SUMPRODUCT(--(E26:T26&lt;&gt;""))=0,0.83,"N.A.")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0.83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0.83</v>
      </c>
      <c r="D31" t="s">
        <v>12</v>
      </c>
    </row>
    <row r="33" spans="1:20">
      <c r="A33" t="s">
        <v>53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IF(SUMPRODUCT(--(E34:T34&lt;&gt;""))=0,0.59,"N.A.")</f>
        <v>0.59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0.59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0.59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0.59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0.59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0.59</v>
      </c>
      <c r="D39" t="s">
        <v>12</v>
      </c>
    </row>
    <row r="41" spans="1:20">
      <c r="A41" t="s">
        <v>61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IF(SUMPRODUCT(--(E42:T42&lt;&gt;""))=0,0.37,"N.A.")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>
      <c r="A46" t="str">
        <f>'Population Definitions'!$A$6</f>
        <v>PLHIV 15+</v>
      </c>
      <c r="B46" t="s">
        <v>10</v>
      </c>
      <c r="C46">
        <f t="shared" si="5"/>
        <v>0.37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0.37</v>
      </c>
      <c r="D47" t="s">
        <v>12</v>
      </c>
    </row>
    <row r="49" spans="1:20">
      <c r="A49" t="s">
        <v>67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IF(SUMPRODUCT(--(E50:T50&lt;&gt;""))=0,0.24,"N.A.")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0.24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0.24</v>
      </c>
      <c r="D55" t="s">
        <v>12</v>
      </c>
    </row>
    <row r="57" spans="1:20">
      <c r="A57" t="s">
        <v>72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IF(SUMPRODUCT(--(E58:T58&lt;&gt;""))=0,0.52,"N.A.")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>
      <c r="A62" t="str">
        <f>'Population Definitions'!$A$6</f>
        <v>PLHIV 15+</v>
      </c>
      <c r="B62" t="s">
        <v>10</v>
      </c>
      <c r="C62">
        <f t="shared" si="7"/>
        <v>0.52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0.52</v>
      </c>
      <c r="D63" t="s">
        <v>12</v>
      </c>
    </row>
    <row r="65" spans="1:20">
      <c r="A65" t="s">
        <v>77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IF(SUMPRODUCT(--(E66:T66&lt;&gt;""))=0,0.59,"N.A.")</f>
        <v>0.59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0.59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0.59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0.59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0.59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0.59</v>
      </c>
      <c r="D71" t="s">
        <v>12</v>
      </c>
    </row>
    <row r="73" spans="1:20">
      <c r="A73" t="s">
        <v>82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IF(SUMPRODUCT(--(E74:T74&lt;&gt;""))=0,0.37,"N.A.")</f>
        <v>0.37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0.37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0.37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0.37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0.37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0.37</v>
      </c>
      <c r="D79" t="s">
        <v>12</v>
      </c>
    </row>
    <row r="81" spans="1:20">
      <c r="A81" t="s">
        <v>86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IF(SUMPRODUCT(--(E82:T82&lt;&gt;""))=0,0.44,"N.A.")</f>
        <v>0.44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0.44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0.44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0.44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0.44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0.44</v>
      </c>
      <c r="D87" t="s">
        <v>12</v>
      </c>
    </row>
    <row r="89" spans="1:20">
      <c r="A89" t="s">
        <v>89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IF(SUMPRODUCT(--(E90:T90&lt;&gt;""))=0,0.28,"N.A.")</f>
        <v>0.28000000000000003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0.28000000000000003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0.28000000000000003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0.28000000000000003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0.28000000000000003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0.28000000000000003</v>
      </c>
      <c r="D95" t="s">
        <v>12</v>
      </c>
    </row>
    <row r="97" spans="1:20">
      <c r="A97" t="s">
        <v>92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10</v>
      </c>
      <c r="C98">
        <f t="shared" ref="C98:C103" si="12">IF(SUMPRODUCT(--(E98:T98&lt;&gt;""))=0,0.59,"N.A.")</f>
        <v>0.59</v>
      </c>
      <c r="D98" t="s">
        <v>12</v>
      </c>
    </row>
    <row r="99" spans="1:20">
      <c r="A99" t="str">
        <f>'Population Definitions'!$A$3</f>
        <v>Gen 5-14</v>
      </c>
      <c r="B99" t="s">
        <v>10</v>
      </c>
      <c r="C99">
        <f t="shared" si="12"/>
        <v>0.59</v>
      </c>
      <c r="D99" t="s">
        <v>12</v>
      </c>
    </row>
    <row r="100" spans="1:20">
      <c r="A100" t="str">
        <f>'Population Definitions'!$A$4</f>
        <v>Gen 15-64</v>
      </c>
      <c r="B100" t="s">
        <v>10</v>
      </c>
      <c r="C100">
        <f t="shared" si="12"/>
        <v>0.59</v>
      </c>
      <c r="D100" t="s">
        <v>12</v>
      </c>
    </row>
    <row r="101" spans="1:20">
      <c r="A101" t="str">
        <f>'Population Definitions'!$A$5</f>
        <v>Gen 65+</v>
      </c>
      <c r="B101" t="s">
        <v>10</v>
      </c>
      <c r="C101">
        <f t="shared" si="12"/>
        <v>0.59</v>
      </c>
      <c r="D101" t="s">
        <v>12</v>
      </c>
    </row>
    <row r="102" spans="1:20">
      <c r="A102" t="str">
        <f>'Population Definitions'!$A$6</f>
        <v>PLHIV 15+</v>
      </c>
      <c r="B102" t="s">
        <v>10</v>
      </c>
      <c r="C102">
        <f t="shared" si="12"/>
        <v>0.59</v>
      </c>
      <c r="D102" t="s">
        <v>12</v>
      </c>
    </row>
    <row r="103" spans="1:20">
      <c r="A103" t="str">
        <f>'Population Definitions'!$A$7</f>
        <v>Prisoners</v>
      </c>
      <c r="B103" t="s">
        <v>10</v>
      </c>
      <c r="C103">
        <f t="shared" si="12"/>
        <v>0.59</v>
      </c>
      <c r="D103" t="s">
        <v>12</v>
      </c>
    </row>
    <row r="105" spans="1:20">
      <c r="A105" t="s">
        <v>94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10</v>
      </c>
      <c r="C106" t="str">
        <f t="shared" ref="C106:C111" si="13">IF(SUMPRODUCT(--(E106:T106&lt;&gt;""))=0,0.59,"N.A.")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>
      <c r="A110" t="str">
        <f>'Population Definitions'!$A$6</f>
        <v>PLHIV 15+</v>
      </c>
      <c r="B110" t="s">
        <v>10</v>
      </c>
      <c r="C110">
        <f t="shared" si="13"/>
        <v>0.59</v>
      </c>
      <c r="D110" t="s">
        <v>12</v>
      </c>
    </row>
    <row r="111" spans="1:20">
      <c r="A111" t="str">
        <f>'Population Definitions'!$A$7</f>
        <v>Prisoners</v>
      </c>
      <c r="B111" t="s">
        <v>10</v>
      </c>
      <c r="C111">
        <f t="shared" si="13"/>
        <v>0.59</v>
      </c>
      <c r="D111" t="s">
        <v>12</v>
      </c>
    </row>
    <row r="113" spans="1:20">
      <c r="A113" t="s">
        <v>96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IF(SUMPRODUCT(--(E114:T114&lt;&gt;""))=0,0.05,"N.A.")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>
      <c r="A118" t="str">
        <f>'Population Definitions'!$A$6</f>
        <v>PLHIV 15+</v>
      </c>
      <c r="B118" t="s">
        <v>10</v>
      </c>
      <c r="C118">
        <f t="shared" si="14"/>
        <v>0.05</v>
      </c>
      <c r="D118" t="s">
        <v>12</v>
      </c>
    </row>
    <row r="119" spans="1:20">
      <c r="A119" t="str">
        <f>'Population Definitions'!$A$7</f>
        <v>Prisoners</v>
      </c>
      <c r="B119" t="s">
        <v>10</v>
      </c>
      <c r="C119">
        <f t="shared" si="14"/>
        <v>0.05</v>
      </c>
      <c r="D119" t="s">
        <v>12</v>
      </c>
    </row>
    <row r="121" spans="1:20">
      <c r="A121" t="s">
        <v>98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IF(SUMPRODUCT(--(E122:T122&lt;&gt;""))=0,0.83,"N.A.")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>
      <c r="A126" t="str">
        <f>'Population Definitions'!$A$6</f>
        <v>PLHIV 15+</v>
      </c>
      <c r="B126" t="s">
        <v>10</v>
      </c>
      <c r="C126">
        <f t="shared" si="15"/>
        <v>0.83</v>
      </c>
      <c r="D126" t="s">
        <v>12</v>
      </c>
    </row>
    <row r="127" spans="1:20">
      <c r="A127" t="str">
        <f>'Population Definitions'!$A$7</f>
        <v>Prisoners</v>
      </c>
      <c r="B127" t="s">
        <v>10</v>
      </c>
      <c r="C127">
        <f t="shared" si="15"/>
        <v>0.83</v>
      </c>
      <c r="D127" t="s">
        <v>12</v>
      </c>
    </row>
    <row r="129" spans="1:20">
      <c r="A129" t="s">
        <v>100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10</v>
      </c>
      <c r="C130">
        <f t="shared" ref="C130:C135" si="16">IF(SUMPRODUCT(--(E130:T130&lt;&gt;""))=0,0.59,"N.A.")</f>
        <v>0.59</v>
      </c>
      <c r="D130" t="s">
        <v>12</v>
      </c>
    </row>
    <row r="131" spans="1:20">
      <c r="A131" t="str">
        <f>'Population Definitions'!$A$3</f>
        <v>Gen 5-14</v>
      </c>
      <c r="B131" t="s">
        <v>10</v>
      </c>
      <c r="C131">
        <f t="shared" si="16"/>
        <v>0.59</v>
      </c>
      <c r="D131" t="s">
        <v>12</v>
      </c>
    </row>
    <row r="132" spans="1:20">
      <c r="A132" t="str">
        <f>'Population Definitions'!$A$4</f>
        <v>Gen 15-64</v>
      </c>
      <c r="B132" t="s">
        <v>10</v>
      </c>
      <c r="C132">
        <f t="shared" si="16"/>
        <v>0.59</v>
      </c>
      <c r="D132" t="s">
        <v>12</v>
      </c>
    </row>
    <row r="133" spans="1:20">
      <c r="A133" t="str">
        <f>'Population Definitions'!$A$5</f>
        <v>Gen 65+</v>
      </c>
      <c r="B133" t="s">
        <v>10</v>
      </c>
      <c r="C133">
        <f t="shared" si="16"/>
        <v>0.59</v>
      </c>
      <c r="D133" t="s">
        <v>12</v>
      </c>
    </row>
    <row r="134" spans="1:20">
      <c r="A134" t="str">
        <f>'Population Definitions'!$A$6</f>
        <v>PLHIV 15+</v>
      </c>
      <c r="B134" t="s">
        <v>10</v>
      </c>
      <c r="C134">
        <f t="shared" si="16"/>
        <v>0.59</v>
      </c>
      <c r="D134" t="s">
        <v>12</v>
      </c>
    </row>
    <row r="135" spans="1:20">
      <c r="A135" t="str">
        <f>'Population Definitions'!$A$7</f>
        <v>Prisoners</v>
      </c>
      <c r="B135" t="s">
        <v>10</v>
      </c>
      <c r="C135">
        <f t="shared" si="16"/>
        <v>0.59</v>
      </c>
      <c r="D135" t="s">
        <v>12</v>
      </c>
    </row>
    <row r="137" spans="1:20">
      <c r="A137" t="s">
        <v>102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10</v>
      </c>
      <c r="C138" t="str">
        <f t="shared" ref="C138:C143" si="17">IF(SUMPRODUCT(--(E138:T138&lt;&gt;""))=0,0.37,"N.A.")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>
      <c r="A142" t="str">
        <f>'Population Definitions'!$A$6</f>
        <v>PLHIV 15+</v>
      </c>
      <c r="B142" t="s">
        <v>10</v>
      </c>
      <c r="C142">
        <f t="shared" si="17"/>
        <v>0.37</v>
      </c>
      <c r="D142" t="s">
        <v>12</v>
      </c>
    </row>
    <row r="143" spans="1:20">
      <c r="A143" t="str">
        <f>'Population Definitions'!$A$7</f>
        <v>Prisoners</v>
      </c>
      <c r="B143" t="s">
        <v>10</v>
      </c>
      <c r="C143">
        <f t="shared" si="17"/>
        <v>0.37</v>
      </c>
      <c r="D143" t="s">
        <v>12</v>
      </c>
    </row>
    <row r="145" spans="1:20">
      <c r="A145" t="s">
        <v>104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 t="str">
        <f t="shared" ref="C146:C151" si="18">IF(SUMPRODUCT(--(E146:T146&lt;&gt;""))=0,0.24,"N.A.")</f>
        <v>N.A.</v>
      </c>
      <c r="D146" t="s">
        <v>12</v>
      </c>
      <c r="N146" s="2">
        <v>0.23</v>
      </c>
      <c r="O146" s="2">
        <v>0.28999999999999998</v>
      </c>
      <c r="P146" s="2">
        <v>0.34</v>
      </c>
    </row>
    <row r="147" spans="1:20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2">
        <v>0.23</v>
      </c>
      <c r="O147" s="2">
        <v>0.28999999999999998</v>
      </c>
      <c r="P147" s="2">
        <v>0.34</v>
      </c>
    </row>
    <row r="148" spans="1:20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2">
        <v>0.23</v>
      </c>
      <c r="O148" s="2">
        <v>0.28999999999999998</v>
      </c>
      <c r="P148" s="2">
        <v>0.34</v>
      </c>
    </row>
    <row r="149" spans="1:20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2">
        <v>0.23</v>
      </c>
      <c r="O149" s="2">
        <v>0.28999999999999998</v>
      </c>
      <c r="P149" s="2">
        <v>0.34</v>
      </c>
    </row>
    <row r="150" spans="1:20">
      <c r="A150" t="str">
        <f>'Population Definitions'!$A$6</f>
        <v>PLHIV 15+</v>
      </c>
      <c r="B150" t="s">
        <v>10</v>
      </c>
      <c r="C150">
        <f t="shared" si="18"/>
        <v>0.24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8"/>
        <v>0.24</v>
      </c>
      <c r="D151" t="s">
        <v>12</v>
      </c>
    </row>
    <row r="153" spans="1:20">
      <c r="A153" t="s">
        <v>106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IF(SUMPRODUCT(--(E154:T154&lt;&gt;""))=0,0.52,"N.A.")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>
      <c r="A158" t="str">
        <f>'Population Definitions'!$A$6</f>
        <v>PLHIV 15+</v>
      </c>
      <c r="B158" t="s">
        <v>10</v>
      </c>
      <c r="C158">
        <f t="shared" si="19"/>
        <v>0.52</v>
      </c>
      <c r="D158" t="s">
        <v>12</v>
      </c>
    </row>
    <row r="159" spans="1:20">
      <c r="A159" t="str">
        <f>'Population Definitions'!$A$7</f>
        <v>Prisoners</v>
      </c>
      <c r="B159" t="s">
        <v>10</v>
      </c>
      <c r="C159">
        <f t="shared" si="19"/>
        <v>0.52</v>
      </c>
      <c r="D159" t="s">
        <v>12</v>
      </c>
    </row>
    <row r="161" spans="1:20">
      <c r="A161" t="s">
        <v>108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10</v>
      </c>
      <c r="C162">
        <f t="shared" ref="C162:C167" si="20">IF(SUMPRODUCT(--(E162:T162&lt;&gt;""))=0,0.59,"N.A.")</f>
        <v>0.59</v>
      </c>
      <c r="D162" t="s">
        <v>12</v>
      </c>
    </row>
    <row r="163" spans="1:20">
      <c r="A163" t="str">
        <f>'Population Definitions'!$A$3</f>
        <v>Gen 5-14</v>
      </c>
      <c r="B163" t="s">
        <v>10</v>
      </c>
      <c r="C163">
        <f t="shared" si="20"/>
        <v>0.59</v>
      </c>
      <c r="D163" t="s">
        <v>12</v>
      </c>
    </row>
    <row r="164" spans="1:20">
      <c r="A164" t="str">
        <f>'Population Definitions'!$A$4</f>
        <v>Gen 15-64</v>
      </c>
      <c r="B164" t="s">
        <v>10</v>
      </c>
      <c r="C164">
        <f t="shared" si="20"/>
        <v>0.59</v>
      </c>
      <c r="D164" t="s">
        <v>12</v>
      </c>
    </row>
    <row r="165" spans="1:20">
      <c r="A165" t="str">
        <f>'Population Definitions'!$A$5</f>
        <v>Gen 65+</v>
      </c>
      <c r="B165" t="s">
        <v>10</v>
      </c>
      <c r="C165">
        <f t="shared" si="20"/>
        <v>0.59</v>
      </c>
      <c r="D165" t="s">
        <v>12</v>
      </c>
    </row>
    <row r="166" spans="1:20">
      <c r="A166" t="str">
        <f>'Population Definitions'!$A$6</f>
        <v>PLHIV 15+</v>
      </c>
      <c r="B166" t="s">
        <v>10</v>
      </c>
      <c r="C166">
        <f t="shared" si="20"/>
        <v>0.59</v>
      </c>
      <c r="D166" t="s">
        <v>12</v>
      </c>
    </row>
    <row r="167" spans="1:20">
      <c r="A167" t="str">
        <f>'Population Definitions'!$A$7</f>
        <v>Prisoners</v>
      </c>
      <c r="B167" t="s">
        <v>10</v>
      </c>
      <c r="C167">
        <f t="shared" si="20"/>
        <v>0.59</v>
      </c>
      <c r="D167" t="s">
        <v>12</v>
      </c>
    </row>
    <row r="169" spans="1:20">
      <c r="A169" t="s">
        <v>110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10</v>
      </c>
      <c r="C170">
        <f t="shared" ref="C170:C175" si="21">IF(SUMPRODUCT(--(E170:T170&lt;&gt;""))=0,0.37,"N.A.")</f>
        <v>0.37</v>
      </c>
      <c r="D170" t="s">
        <v>12</v>
      </c>
    </row>
    <row r="171" spans="1:20">
      <c r="A171" t="str">
        <f>'Population Definitions'!$A$3</f>
        <v>Gen 5-14</v>
      </c>
      <c r="B171" t="s">
        <v>10</v>
      </c>
      <c r="C171">
        <f t="shared" si="21"/>
        <v>0.37</v>
      </c>
      <c r="D171" t="s">
        <v>12</v>
      </c>
    </row>
    <row r="172" spans="1:20">
      <c r="A172" t="str">
        <f>'Population Definitions'!$A$4</f>
        <v>Gen 15-64</v>
      </c>
      <c r="B172" t="s">
        <v>10</v>
      </c>
      <c r="C172">
        <f t="shared" si="21"/>
        <v>0.37</v>
      </c>
      <c r="D172" t="s">
        <v>12</v>
      </c>
    </row>
    <row r="173" spans="1:20">
      <c r="A173" t="str">
        <f>'Population Definitions'!$A$5</f>
        <v>Gen 65+</v>
      </c>
      <c r="B173" t="s">
        <v>10</v>
      </c>
      <c r="C173">
        <f t="shared" si="21"/>
        <v>0.37</v>
      </c>
      <c r="D173" t="s">
        <v>12</v>
      </c>
    </row>
    <row r="174" spans="1:20">
      <c r="A174" t="str">
        <f>'Population Definitions'!$A$6</f>
        <v>PLHIV 15+</v>
      </c>
      <c r="B174" t="s">
        <v>10</v>
      </c>
      <c r="C174">
        <f t="shared" si="21"/>
        <v>0.37</v>
      </c>
      <c r="D174" t="s">
        <v>12</v>
      </c>
    </row>
    <row r="175" spans="1:20">
      <c r="A175" t="str">
        <f>'Population Definitions'!$A$7</f>
        <v>Prisoners</v>
      </c>
      <c r="B175" t="s">
        <v>10</v>
      </c>
      <c r="C175">
        <f t="shared" si="21"/>
        <v>0.37</v>
      </c>
      <c r="D175" t="s">
        <v>12</v>
      </c>
    </row>
    <row r="177" spans="1:20">
      <c r="A177" t="s">
        <v>111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Gen 0-4</v>
      </c>
      <c r="B178" t="s">
        <v>10</v>
      </c>
      <c r="C178">
        <f t="shared" ref="C178:C183" si="22">IF(SUMPRODUCT(--(E178:T178&lt;&gt;""))=0,0.44,"N.A.")</f>
        <v>0.44</v>
      </c>
      <c r="D178" t="s">
        <v>12</v>
      </c>
    </row>
    <row r="179" spans="1:20">
      <c r="A179" t="str">
        <f>'Population Definitions'!$A$3</f>
        <v>Gen 5-14</v>
      </c>
      <c r="B179" t="s">
        <v>10</v>
      </c>
      <c r="C179">
        <f t="shared" si="22"/>
        <v>0.44</v>
      </c>
      <c r="D179" t="s">
        <v>12</v>
      </c>
    </row>
    <row r="180" spans="1:20">
      <c r="A180" t="str">
        <f>'Population Definitions'!$A$4</f>
        <v>Gen 15-64</v>
      </c>
      <c r="B180" t="s">
        <v>10</v>
      </c>
      <c r="C180">
        <f t="shared" si="22"/>
        <v>0.44</v>
      </c>
      <c r="D180" t="s">
        <v>12</v>
      </c>
    </row>
    <row r="181" spans="1:20">
      <c r="A181" t="str">
        <f>'Population Definitions'!$A$5</f>
        <v>Gen 65+</v>
      </c>
      <c r="B181" t="s">
        <v>10</v>
      </c>
      <c r="C181">
        <f t="shared" si="22"/>
        <v>0.44</v>
      </c>
      <c r="D181" t="s">
        <v>12</v>
      </c>
    </row>
    <row r="182" spans="1:20">
      <c r="A182" t="str">
        <f>'Population Definitions'!$A$6</f>
        <v>PLHIV 15+</v>
      </c>
      <c r="B182" t="s">
        <v>10</v>
      </c>
      <c r="C182">
        <f t="shared" si="22"/>
        <v>0.44</v>
      </c>
      <c r="D182" t="s">
        <v>12</v>
      </c>
    </row>
    <row r="183" spans="1:20">
      <c r="A183" t="str">
        <f>'Population Definitions'!$A$7</f>
        <v>Prisoners</v>
      </c>
      <c r="B183" t="s">
        <v>10</v>
      </c>
      <c r="C183">
        <f t="shared" si="22"/>
        <v>0.44</v>
      </c>
      <c r="D183" t="s">
        <v>12</v>
      </c>
    </row>
    <row r="185" spans="1:20">
      <c r="A185" t="s">
        <v>112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Gen 0-4</v>
      </c>
      <c r="B186" t="s">
        <v>10</v>
      </c>
      <c r="C186">
        <f t="shared" ref="C186:C191" si="23">IF(SUMPRODUCT(--(E186:T186&lt;&gt;""))=0,0.28,"N.A.")</f>
        <v>0.28000000000000003</v>
      </c>
      <c r="D186" t="s">
        <v>12</v>
      </c>
    </row>
    <row r="187" spans="1:20">
      <c r="A187" t="str">
        <f>'Population Definitions'!$A$3</f>
        <v>Gen 5-14</v>
      </c>
      <c r="B187" t="s">
        <v>10</v>
      </c>
      <c r="C187">
        <f t="shared" si="23"/>
        <v>0.28000000000000003</v>
      </c>
      <c r="D187" t="s">
        <v>12</v>
      </c>
    </row>
    <row r="188" spans="1:20">
      <c r="A188" t="str">
        <f>'Population Definitions'!$A$4</f>
        <v>Gen 15-64</v>
      </c>
      <c r="B188" t="s">
        <v>10</v>
      </c>
      <c r="C188">
        <f t="shared" si="23"/>
        <v>0.28000000000000003</v>
      </c>
      <c r="D188" t="s">
        <v>12</v>
      </c>
    </row>
    <row r="189" spans="1:20">
      <c r="A189" t="str">
        <f>'Population Definitions'!$A$5</f>
        <v>Gen 65+</v>
      </c>
      <c r="B189" t="s">
        <v>10</v>
      </c>
      <c r="C189">
        <f t="shared" si="23"/>
        <v>0.28000000000000003</v>
      </c>
      <c r="D189" t="s">
        <v>12</v>
      </c>
    </row>
    <row r="190" spans="1:20">
      <c r="A190" t="str">
        <f>'Population Definitions'!$A$6</f>
        <v>PLHIV 15+</v>
      </c>
      <c r="B190" t="s">
        <v>10</v>
      </c>
      <c r="C190">
        <f t="shared" si="23"/>
        <v>0.28000000000000003</v>
      </c>
      <c r="D190" t="s">
        <v>12</v>
      </c>
    </row>
    <row r="191" spans="1:20">
      <c r="A191" t="str">
        <f>'Population Definitions'!$A$7</f>
        <v>Prisoners</v>
      </c>
      <c r="B191" t="s">
        <v>10</v>
      </c>
      <c r="C191">
        <f t="shared" si="23"/>
        <v>0.28000000000000003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A24" workbookViewId="0">
      <selection activeCell="E42" sqref="E42:E47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IF(SUMPRODUCT(--(E2:T2&lt;&gt;""))=0,0.2,"N.A.")</f>
        <v>N.A.</v>
      </c>
      <c r="D2" t="s">
        <v>12</v>
      </c>
      <c r="E2" s="2">
        <v>0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E3" s="2">
        <v>0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E4" s="2">
        <v>0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E5" s="2">
        <v>0</v>
      </c>
    </row>
    <row r="6" spans="1:20">
      <c r="A6" t="str">
        <f>'Population Definitions'!$A$6</f>
        <v>PLHIV 15+</v>
      </c>
      <c r="B6" t="s">
        <v>10</v>
      </c>
      <c r="C6" t="str">
        <f t="shared" si="0"/>
        <v>N.A.</v>
      </c>
      <c r="D6" t="s">
        <v>12</v>
      </c>
      <c r="E6" s="2">
        <v>0</v>
      </c>
    </row>
    <row r="7" spans="1:20">
      <c r="A7" t="str">
        <f>'Population Definitions'!$A$7</f>
        <v>Prisoners</v>
      </c>
      <c r="B7" t="s">
        <v>10</v>
      </c>
      <c r="C7" t="str">
        <f t="shared" si="0"/>
        <v>N.A.</v>
      </c>
      <c r="D7" t="s">
        <v>12</v>
      </c>
      <c r="E7" s="2">
        <v>0</v>
      </c>
    </row>
    <row r="9" spans="1:20">
      <c r="A9" t="s">
        <v>29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IF(SUMPRODUCT(--(E10:T10&lt;&gt;""))=0,0.15,"N.A.")</f>
        <v>N.A.</v>
      </c>
      <c r="D10" t="s">
        <v>12</v>
      </c>
      <c r="E10" s="2">
        <v>0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E11" s="2">
        <v>0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E12" s="2">
        <v>0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E13" s="2">
        <v>0</v>
      </c>
    </row>
    <row r="14" spans="1:20">
      <c r="A14" t="str">
        <f>'Population Definitions'!$A$6</f>
        <v>PLHIV 15+</v>
      </c>
      <c r="B14" t="s">
        <v>10</v>
      </c>
      <c r="C14" t="str">
        <f t="shared" si="1"/>
        <v>N.A.</v>
      </c>
      <c r="D14" t="s">
        <v>12</v>
      </c>
      <c r="E14" s="2">
        <v>0</v>
      </c>
    </row>
    <row r="15" spans="1:20">
      <c r="A15" t="str">
        <f>'Population Definitions'!$A$7</f>
        <v>Prisoners</v>
      </c>
      <c r="B15" t="s">
        <v>10</v>
      </c>
      <c r="C15" t="str">
        <f t="shared" si="1"/>
        <v>N.A.</v>
      </c>
      <c r="D15" t="s">
        <v>12</v>
      </c>
      <c r="E15" s="2">
        <v>0</v>
      </c>
    </row>
    <row r="17" spans="1:20">
      <c r="A17" t="s">
        <v>38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IF(SUMPRODUCT(--(E18:T18&lt;&gt;""))=0,0.15,"N.A.")</f>
        <v>N.A.</v>
      </c>
      <c r="D18" t="s">
        <v>12</v>
      </c>
      <c r="E18" s="2">
        <v>0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 s="2">
        <v>0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 s="2">
        <v>0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 s="2">
        <v>0</v>
      </c>
    </row>
    <row r="22" spans="1:20">
      <c r="A22" t="str">
        <f>'Population Definitions'!$A$6</f>
        <v>PLHIV 15+</v>
      </c>
      <c r="B22" t="s">
        <v>10</v>
      </c>
      <c r="C22" t="str">
        <f t="shared" si="2"/>
        <v>N.A.</v>
      </c>
      <c r="D22" t="s">
        <v>12</v>
      </c>
      <c r="E22" s="2">
        <v>0</v>
      </c>
    </row>
    <row r="23" spans="1:20">
      <c r="A23" t="str">
        <f>'Population Definitions'!$A$7</f>
        <v>Prisoners</v>
      </c>
      <c r="B23" t="s">
        <v>10</v>
      </c>
      <c r="C23" t="str">
        <f t="shared" si="2"/>
        <v>N.A.</v>
      </c>
      <c r="D23" t="s">
        <v>12</v>
      </c>
      <c r="E23" s="2">
        <v>0</v>
      </c>
    </row>
    <row r="25" spans="1:20">
      <c r="A25" t="s">
        <v>46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IF(SUMPRODUCT(--(E26:T26&lt;&gt;""))=0,0.2,"N.A.")</f>
        <v>N.A.</v>
      </c>
      <c r="D26" t="s">
        <v>12</v>
      </c>
      <c r="E26" s="2">
        <v>0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E27" s="2">
        <v>0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E28" s="2">
        <v>0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E29" s="2">
        <v>0</v>
      </c>
    </row>
    <row r="30" spans="1:20">
      <c r="A30" t="str">
        <f>'Population Definitions'!$A$6</f>
        <v>PLHIV 15+</v>
      </c>
      <c r="B30" t="s">
        <v>10</v>
      </c>
      <c r="C30" t="str">
        <f t="shared" si="3"/>
        <v>N.A.</v>
      </c>
      <c r="D30" t="s">
        <v>12</v>
      </c>
      <c r="E30" s="2">
        <v>0</v>
      </c>
    </row>
    <row r="31" spans="1:20">
      <c r="A31" t="str">
        <f>'Population Definitions'!$A$7</f>
        <v>Prisoners</v>
      </c>
      <c r="B31" t="s">
        <v>10</v>
      </c>
      <c r="C31" t="str">
        <f t="shared" si="3"/>
        <v>N.A.</v>
      </c>
      <c r="D31" t="s">
        <v>12</v>
      </c>
      <c r="E31" s="2">
        <v>0</v>
      </c>
    </row>
    <row r="33" spans="1:20">
      <c r="A33" t="s">
        <v>54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IF(SUMPRODUCT(--(E34:T34&lt;&gt;""))=0,0.15,"N.A.")</f>
        <v>N.A.</v>
      </c>
      <c r="D34" t="s">
        <v>12</v>
      </c>
      <c r="E34" s="2">
        <v>0</v>
      </c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E35" s="2">
        <v>0</v>
      </c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E36" s="2">
        <v>0</v>
      </c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E37" s="2">
        <v>0</v>
      </c>
    </row>
    <row r="38" spans="1:20">
      <c r="A38" t="str">
        <f>'Population Definitions'!$A$6</f>
        <v>PLHIV 15+</v>
      </c>
      <c r="B38" t="s">
        <v>10</v>
      </c>
      <c r="C38" t="str">
        <f t="shared" si="4"/>
        <v>N.A.</v>
      </c>
      <c r="D38" t="s">
        <v>12</v>
      </c>
      <c r="E38" s="2">
        <v>0</v>
      </c>
    </row>
    <row r="39" spans="1:20">
      <c r="A39" t="str">
        <f>'Population Definitions'!$A$7</f>
        <v>Prisoners</v>
      </c>
      <c r="B39" t="s">
        <v>10</v>
      </c>
      <c r="C39" t="str">
        <f t="shared" si="4"/>
        <v>N.A.</v>
      </c>
      <c r="D39" t="s">
        <v>12</v>
      </c>
      <c r="E39" s="2">
        <v>0</v>
      </c>
    </row>
    <row r="41" spans="1:20">
      <c r="A41" t="s">
        <v>62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IF(SUMPRODUCT(--(E42:T42&lt;&gt;""))=0,0.15,"N.A.")</f>
        <v>N.A.</v>
      </c>
      <c r="D42" t="s">
        <v>12</v>
      </c>
      <c r="E42" s="2">
        <v>0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E43" s="2">
        <v>0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E44" s="2">
        <v>0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E45" s="2">
        <v>0</v>
      </c>
    </row>
    <row r="46" spans="1:20">
      <c r="A46" t="str">
        <f>'Population Definitions'!$A$6</f>
        <v>PLHIV 15+</v>
      </c>
      <c r="B46" t="s">
        <v>10</v>
      </c>
      <c r="C46" t="str">
        <f t="shared" si="5"/>
        <v>N.A.</v>
      </c>
      <c r="D46" t="s">
        <v>12</v>
      </c>
      <c r="E46" s="2">
        <v>0</v>
      </c>
    </row>
    <row r="47" spans="1:20">
      <c r="A47" t="str">
        <f>'Population Definitions'!$A$7</f>
        <v>Prisoners</v>
      </c>
      <c r="B47" t="s">
        <v>10</v>
      </c>
      <c r="C47" t="str">
        <f t="shared" si="5"/>
        <v>N.A.</v>
      </c>
      <c r="D47" t="s">
        <v>12</v>
      </c>
      <c r="E47" s="2">
        <v>0</v>
      </c>
    </row>
    <row r="49" spans="1:20">
      <c r="A49" t="s">
        <v>68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73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78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83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45" workbookViewId="0">
      <selection activeCell="E66" sqref="E66:E71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IF(SUMPRODUCT(--(E2:T2&lt;&gt;""))=0,0.7,"N.A.")</f>
        <v>N.A.</v>
      </c>
      <c r="D2" t="s">
        <v>12</v>
      </c>
      <c r="E2">
        <v>0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E3">
        <v>0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E4">
        <v>0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E5">
        <v>0</v>
      </c>
    </row>
    <row r="6" spans="1:20">
      <c r="A6" t="str">
        <f>'Population Definitions'!$A$6</f>
        <v>PLHIV 15+</v>
      </c>
      <c r="B6" t="s">
        <v>10</v>
      </c>
      <c r="C6" t="str">
        <f t="shared" si="0"/>
        <v>N.A.</v>
      </c>
      <c r="D6" t="s">
        <v>12</v>
      </c>
      <c r="E6">
        <v>0</v>
      </c>
    </row>
    <row r="7" spans="1:20">
      <c r="A7" t="str">
        <f>'Population Definitions'!$A$7</f>
        <v>Prisoners</v>
      </c>
      <c r="B7" t="s">
        <v>10</v>
      </c>
      <c r="C7" t="str">
        <f t="shared" si="0"/>
        <v>N.A.</v>
      </c>
      <c r="D7" t="s">
        <v>12</v>
      </c>
      <c r="E7">
        <v>0</v>
      </c>
    </row>
    <row r="9" spans="1:20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IF(SUMPRODUCT(--(E10:T10&lt;&gt;""))=0,0.7,"N.A.")</f>
        <v>N.A.</v>
      </c>
      <c r="D10" t="s">
        <v>12</v>
      </c>
      <c r="E10">
        <v>0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E11">
        <v>0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E12">
        <v>0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E13">
        <v>0</v>
      </c>
    </row>
    <row r="14" spans="1:20">
      <c r="A14" t="str">
        <f>'Population Definitions'!$A$6</f>
        <v>PLHIV 15+</v>
      </c>
      <c r="B14" t="s">
        <v>10</v>
      </c>
      <c r="C14" t="str">
        <f t="shared" si="1"/>
        <v>N.A.</v>
      </c>
      <c r="D14" t="s">
        <v>12</v>
      </c>
      <c r="E14">
        <v>0</v>
      </c>
    </row>
    <row r="15" spans="1:20">
      <c r="A15" t="str">
        <f>'Population Definitions'!$A$7</f>
        <v>Prisoners</v>
      </c>
      <c r="B15" t="s">
        <v>10</v>
      </c>
      <c r="C15" t="str">
        <f t="shared" si="1"/>
        <v>N.A.</v>
      </c>
      <c r="D15" t="s">
        <v>12</v>
      </c>
      <c r="E15">
        <v>0</v>
      </c>
    </row>
    <row r="17" spans="1:20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IF(SUMPRODUCT(--(E18:T18&lt;&gt;""))=0,0.7,"N.A.")</f>
        <v>N.A.</v>
      </c>
      <c r="D18" t="s">
        <v>12</v>
      </c>
      <c r="E18">
        <v>0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>
        <v>0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>
        <v>0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>
        <v>0</v>
      </c>
    </row>
    <row r="22" spans="1:20">
      <c r="A22" t="str">
        <f>'Population Definitions'!$A$6</f>
        <v>PLHIV 15+</v>
      </c>
      <c r="B22" t="s">
        <v>10</v>
      </c>
      <c r="C22" t="str">
        <f t="shared" si="2"/>
        <v>N.A.</v>
      </c>
      <c r="D22" t="s">
        <v>12</v>
      </c>
      <c r="E22">
        <v>0</v>
      </c>
    </row>
    <row r="23" spans="1:20">
      <c r="A23" t="str">
        <f>'Population Definitions'!$A$7</f>
        <v>Prisoners</v>
      </c>
      <c r="B23" t="s">
        <v>10</v>
      </c>
      <c r="C23" t="str">
        <f t="shared" si="2"/>
        <v>N.A.</v>
      </c>
      <c r="D23" t="s">
        <v>12</v>
      </c>
      <c r="E23">
        <v>0</v>
      </c>
    </row>
    <row r="25" spans="1:20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IF(SUMPRODUCT(--(E26:T26&lt;&gt;""))=0,0.03,"N.A.")</f>
        <v>N.A.</v>
      </c>
      <c r="D26" t="s">
        <v>12</v>
      </c>
      <c r="H26">
        <v>0.08</v>
      </c>
      <c r="I26">
        <v>0.09</v>
      </c>
      <c r="J26">
        <v>0.02</v>
      </c>
      <c r="K26">
        <v>0.06</v>
      </c>
      <c r="L26">
        <v>0.06</v>
      </c>
      <c r="M26">
        <v>0.06</v>
      </c>
      <c r="N26">
        <v>7.0000000000000007E-2</v>
      </c>
      <c r="O26">
        <v>7.0000000000000007E-2</v>
      </c>
      <c r="P26">
        <v>0.05</v>
      </c>
      <c r="Q26">
        <v>0.06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0.08</v>
      </c>
      <c r="I27">
        <v>0.09</v>
      </c>
      <c r="J27">
        <v>0.02</v>
      </c>
      <c r="K27">
        <v>0.06</v>
      </c>
      <c r="L27">
        <v>0.06</v>
      </c>
      <c r="M27">
        <v>0.06</v>
      </c>
      <c r="N27">
        <v>7.0000000000000007E-2</v>
      </c>
      <c r="O27">
        <v>7.0000000000000007E-2</v>
      </c>
      <c r="P27">
        <v>0.05</v>
      </c>
      <c r="Q27">
        <v>0.06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0.08</v>
      </c>
      <c r="I28">
        <v>0.09</v>
      </c>
      <c r="J28">
        <v>0.02</v>
      </c>
      <c r="K28">
        <v>0.06</v>
      </c>
      <c r="L28">
        <v>0.06</v>
      </c>
      <c r="M28">
        <v>0.06</v>
      </c>
      <c r="N28">
        <v>7.0000000000000007E-2</v>
      </c>
      <c r="O28">
        <v>7.0000000000000007E-2</v>
      </c>
      <c r="P28">
        <v>0.05</v>
      </c>
      <c r="Q28">
        <v>0.06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0.08</v>
      </c>
      <c r="I29">
        <v>0.09</v>
      </c>
      <c r="J29">
        <v>0.02</v>
      </c>
      <c r="K29">
        <v>0.06</v>
      </c>
      <c r="L29">
        <v>0.06</v>
      </c>
      <c r="M29">
        <v>0.06</v>
      </c>
      <c r="N29">
        <v>7.0000000000000007E-2</v>
      </c>
      <c r="O29">
        <v>7.0000000000000007E-2</v>
      </c>
      <c r="P29">
        <v>0.05</v>
      </c>
      <c r="Q29">
        <v>0.06</v>
      </c>
    </row>
    <row r="30" spans="1:20">
      <c r="A30" t="str">
        <f>'Population Definitions'!$A$6</f>
        <v>PLHIV 15+</v>
      </c>
      <c r="B30" t="s">
        <v>10</v>
      </c>
      <c r="C30">
        <f t="shared" si="3"/>
        <v>0.03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0.03</v>
      </c>
      <c r="D31" t="s">
        <v>12</v>
      </c>
    </row>
    <row r="33" spans="1:20">
      <c r="A33" t="s">
        <v>55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IF(SUMPRODUCT(--(E34:T34&lt;&gt;""))=0,0.17,"N.A.")</f>
        <v>N.A.</v>
      </c>
      <c r="D34" t="s">
        <v>12</v>
      </c>
      <c r="N34">
        <v>0.15</v>
      </c>
      <c r="O34">
        <v>0.1</v>
      </c>
      <c r="P34">
        <v>0.11</v>
      </c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N35">
        <v>0.15</v>
      </c>
      <c r="O35">
        <v>0.1</v>
      </c>
      <c r="P35">
        <v>0.11</v>
      </c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N36">
        <v>0.15</v>
      </c>
      <c r="O36">
        <v>0.1</v>
      </c>
      <c r="P36">
        <v>0.11</v>
      </c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N37">
        <v>0.15</v>
      </c>
      <c r="O37">
        <v>0.1</v>
      </c>
      <c r="P37">
        <v>0.11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0.17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0.17</v>
      </c>
      <c r="D39" t="s">
        <v>12</v>
      </c>
    </row>
    <row r="41" spans="1:20">
      <c r="A41" t="s">
        <v>63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IF(SUMPRODUCT(--(E42:T42&lt;&gt;""))=0,0.27,"N.A.")</f>
        <v>0.27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0.27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0.27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0.27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0.27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0.27</v>
      </c>
      <c r="D47" t="s">
        <v>12</v>
      </c>
    </row>
    <row r="49" spans="1:20">
      <c r="A49" t="s">
        <v>69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IF(SUMPRODUCT(--(E50:T50&lt;&gt;""))=0,0.2,"N.A.")</f>
        <v>N.A.</v>
      </c>
      <c r="D50" t="s">
        <v>12</v>
      </c>
      <c r="E50">
        <v>0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E51">
        <v>0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E52">
        <v>0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E53">
        <v>0</v>
      </c>
    </row>
    <row r="54" spans="1:20">
      <c r="A54" t="str">
        <f>'Population Definitions'!$A$6</f>
        <v>PLHIV 15+</v>
      </c>
      <c r="B54" t="s">
        <v>10</v>
      </c>
      <c r="C54" t="str">
        <f t="shared" si="6"/>
        <v>N.A.</v>
      </c>
      <c r="D54" t="s">
        <v>12</v>
      </c>
      <c r="E54">
        <v>0</v>
      </c>
    </row>
    <row r="55" spans="1:20">
      <c r="A55" t="str">
        <f>'Population Definitions'!$A$7</f>
        <v>Prisoners</v>
      </c>
      <c r="B55" t="s">
        <v>10</v>
      </c>
      <c r="C55" t="str">
        <f t="shared" si="6"/>
        <v>N.A.</v>
      </c>
      <c r="D55" t="s">
        <v>12</v>
      </c>
      <c r="E55">
        <v>0</v>
      </c>
    </row>
    <row r="57" spans="1:20">
      <c r="A57" t="s">
        <v>74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IF(SUMPRODUCT(--(E58:T58&lt;&gt;""))=0,0.2,"N.A.")</f>
        <v>N.A.</v>
      </c>
      <c r="D58" t="s">
        <v>12</v>
      </c>
      <c r="E58">
        <v>0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E59">
        <v>0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E60">
        <v>0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E61">
        <v>0</v>
      </c>
    </row>
    <row r="62" spans="1:20">
      <c r="A62" t="str">
        <f>'Population Definitions'!$A$6</f>
        <v>PLHIV 15+</v>
      </c>
      <c r="B62" t="s">
        <v>10</v>
      </c>
      <c r="C62" t="str">
        <f t="shared" si="7"/>
        <v>N.A.</v>
      </c>
      <c r="D62" t="s">
        <v>12</v>
      </c>
      <c r="E62">
        <v>0</v>
      </c>
    </row>
    <row r="63" spans="1:20">
      <c r="A63" t="str">
        <f>'Population Definitions'!$A$7</f>
        <v>Prisoners</v>
      </c>
      <c r="B63" t="s">
        <v>10</v>
      </c>
      <c r="C63" t="str">
        <f t="shared" si="7"/>
        <v>N.A.</v>
      </c>
      <c r="D63" t="s">
        <v>12</v>
      </c>
      <c r="E63">
        <v>0</v>
      </c>
    </row>
    <row r="65" spans="1:20">
      <c r="A65" t="s">
        <v>79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 t="str">
        <f t="shared" ref="C66:C71" si="8">IF(SUMPRODUCT(--(E66:T66&lt;&gt;""))=0,0.2,"N.A.")</f>
        <v>N.A.</v>
      </c>
      <c r="D66" t="s">
        <v>12</v>
      </c>
      <c r="E66">
        <v>0</v>
      </c>
    </row>
    <row r="67" spans="1:20">
      <c r="A67" t="str">
        <f>'Population Definitions'!$A$3</f>
        <v>Gen 5-14</v>
      </c>
      <c r="B67" t="s">
        <v>10</v>
      </c>
      <c r="C67" t="str">
        <f t="shared" si="8"/>
        <v>N.A.</v>
      </c>
      <c r="D67" t="s">
        <v>12</v>
      </c>
      <c r="E67">
        <v>0</v>
      </c>
    </row>
    <row r="68" spans="1:20">
      <c r="A68" t="str">
        <f>'Population Definitions'!$A$4</f>
        <v>Gen 15-64</v>
      </c>
      <c r="B68" t="s">
        <v>10</v>
      </c>
      <c r="C68" t="str">
        <f t="shared" si="8"/>
        <v>N.A.</v>
      </c>
      <c r="D68" t="s">
        <v>12</v>
      </c>
      <c r="E68">
        <v>0</v>
      </c>
    </row>
    <row r="69" spans="1:20">
      <c r="A69" t="str">
        <f>'Population Definitions'!$A$5</f>
        <v>Gen 65+</v>
      </c>
      <c r="B69" t="s">
        <v>10</v>
      </c>
      <c r="C69" t="str">
        <f t="shared" si="8"/>
        <v>N.A.</v>
      </c>
      <c r="D69" t="s">
        <v>12</v>
      </c>
      <c r="E69">
        <v>0</v>
      </c>
    </row>
    <row r="70" spans="1:20">
      <c r="A70" t="str">
        <f>'Population Definitions'!$A$6</f>
        <v>PLHIV 15+</v>
      </c>
      <c r="B70" t="s">
        <v>10</v>
      </c>
      <c r="C70" t="str">
        <f t="shared" si="8"/>
        <v>N.A.</v>
      </c>
      <c r="D70" t="s">
        <v>12</v>
      </c>
      <c r="E70">
        <v>0</v>
      </c>
    </row>
    <row r="71" spans="1:20">
      <c r="A71" t="str">
        <f>'Population Definitions'!$A$7</f>
        <v>Prisoners</v>
      </c>
      <c r="B71" t="s">
        <v>10</v>
      </c>
      <c r="C71" t="str">
        <f t="shared" si="8"/>
        <v>N.A.</v>
      </c>
      <c r="D71" t="s">
        <v>12</v>
      </c>
      <c r="E71">
        <v>0</v>
      </c>
    </row>
    <row r="73" spans="1:20">
      <c r="A73" t="s">
        <v>84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 t="str">
        <f t="shared" ref="C74:C79" si="9">IF(SUMPRODUCT(--(E74:T74&lt;&gt;""))=0,0.03,"N.A.")</f>
        <v>N.A.</v>
      </c>
      <c r="D74" t="s">
        <v>12</v>
      </c>
      <c r="H74">
        <v>0.08</v>
      </c>
      <c r="I74">
        <v>0.09</v>
      </c>
      <c r="J74">
        <v>0.02</v>
      </c>
      <c r="K74">
        <v>0.06</v>
      </c>
      <c r="L74">
        <v>0.06</v>
      </c>
      <c r="M74">
        <v>0.06</v>
      </c>
      <c r="N74">
        <v>7.0000000000000007E-2</v>
      </c>
      <c r="O74">
        <v>7.0000000000000007E-2</v>
      </c>
      <c r="P74">
        <v>0.05</v>
      </c>
      <c r="Q74">
        <v>0.06</v>
      </c>
    </row>
    <row r="75" spans="1:20">
      <c r="A75" t="str">
        <f>'Population Definitions'!$A$3</f>
        <v>Gen 5-14</v>
      </c>
      <c r="B75" t="s">
        <v>10</v>
      </c>
      <c r="C75" t="str">
        <f t="shared" si="9"/>
        <v>N.A.</v>
      </c>
      <c r="D75" t="s">
        <v>12</v>
      </c>
      <c r="H75">
        <v>0.08</v>
      </c>
      <c r="I75">
        <v>0.09</v>
      </c>
      <c r="J75">
        <v>0.02</v>
      </c>
      <c r="K75">
        <v>0.06</v>
      </c>
      <c r="L75">
        <v>0.06</v>
      </c>
      <c r="M75">
        <v>0.06</v>
      </c>
      <c r="N75">
        <v>7.0000000000000007E-2</v>
      </c>
      <c r="O75">
        <v>7.0000000000000007E-2</v>
      </c>
      <c r="P75">
        <v>0.05</v>
      </c>
      <c r="Q75">
        <v>0.06</v>
      </c>
    </row>
    <row r="76" spans="1:20">
      <c r="A76" t="str">
        <f>'Population Definitions'!$A$4</f>
        <v>Gen 15-64</v>
      </c>
      <c r="B76" t="s">
        <v>10</v>
      </c>
      <c r="C76" t="str">
        <f t="shared" si="9"/>
        <v>N.A.</v>
      </c>
      <c r="D76" t="s">
        <v>12</v>
      </c>
      <c r="H76">
        <v>0.08</v>
      </c>
      <c r="I76">
        <v>0.09</v>
      </c>
      <c r="J76">
        <v>0.02</v>
      </c>
      <c r="K76">
        <v>0.06</v>
      </c>
      <c r="L76">
        <v>0.06</v>
      </c>
      <c r="M76">
        <v>0.06</v>
      </c>
      <c r="N76">
        <v>7.0000000000000007E-2</v>
      </c>
      <c r="O76">
        <v>7.0000000000000007E-2</v>
      </c>
      <c r="P76">
        <v>0.05</v>
      </c>
      <c r="Q76">
        <v>0.06</v>
      </c>
    </row>
    <row r="77" spans="1:20">
      <c r="A77" t="str">
        <f>'Population Definitions'!$A$5</f>
        <v>Gen 65+</v>
      </c>
      <c r="B77" t="s">
        <v>10</v>
      </c>
      <c r="C77" t="str">
        <f t="shared" si="9"/>
        <v>N.A.</v>
      </c>
      <c r="D77" t="s">
        <v>12</v>
      </c>
      <c r="H77">
        <v>0.08</v>
      </c>
      <c r="I77">
        <v>0.09</v>
      </c>
      <c r="J77">
        <v>0.02</v>
      </c>
      <c r="K77">
        <v>0.06</v>
      </c>
      <c r="L77">
        <v>0.06</v>
      </c>
      <c r="M77">
        <v>0.06</v>
      </c>
      <c r="N77">
        <v>7.0000000000000007E-2</v>
      </c>
      <c r="O77">
        <v>7.0000000000000007E-2</v>
      </c>
      <c r="P77">
        <v>0.05</v>
      </c>
      <c r="Q77">
        <v>0.06</v>
      </c>
    </row>
    <row r="78" spans="1:20">
      <c r="A78" t="str">
        <f>'Population Definitions'!$A$6</f>
        <v>PLHIV 15+</v>
      </c>
      <c r="B78" t="s">
        <v>10</v>
      </c>
      <c r="C78">
        <f t="shared" si="9"/>
        <v>0.03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0.03</v>
      </c>
      <c r="D79" t="s">
        <v>12</v>
      </c>
    </row>
    <row r="81" spans="1:20">
      <c r="A81" t="s">
        <v>87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 t="str">
        <f t="shared" ref="C82:C87" si="10">IF(SUMPRODUCT(--(E82:T82&lt;&gt;""))=0,0.17,"N.A.")</f>
        <v>N.A.</v>
      </c>
      <c r="D82" t="s">
        <v>12</v>
      </c>
      <c r="N82">
        <v>0.15</v>
      </c>
      <c r="O82">
        <v>0.1</v>
      </c>
      <c r="P82">
        <v>0.11</v>
      </c>
    </row>
    <row r="83" spans="1:20">
      <c r="A83" t="str">
        <f>'Population Definitions'!$A$3</f>
        <v>Gen 5-14</v>
      </c>
      <c r="B83" t="s">
        <v>10</v>
      </c>
      <c r="C83" t="str">
        <f t="shared" si="10"/>
        <v>N.A.</v>
      </c>
      <c r="D83" t="s">
        <v>12</v>
      </c>
      <c r="N83">
        <v>0.15</v>
      </c>
      <c r="O83">
        <v>0.1</v>
      </c>
      <c r="P83">
        <v>0.11</v>
      </c>
    </row>
    <row r="84" spans="1:20">
      <c r="A84" t="str">
        <f>'Population Definitions'!$A$4</f>
        <v>Gen 15-64</v>
      </c>
      <c r="B84" t="s">
        <v>10</v>
      </c>
      <c r="C84" t="str">
        <f t="shared" si="10"/>
        <v>N.A.</v>
      </c>
      <c r="D84" t="s">
        <v>12</v>
      </c>
      <c r="N84">
        <v>0.15</v>
      </c>
      <c r="O84">
        <v>0.1</v>
      </c>
      <c r="P84">
        <v>0.11</v>
      </c>
    </row>
    <row r="85" spans="1:20">
      <c r="A85" t="str">
        <f>'Population Definitions'!$A$5</f>
        <v>Gen 65+</v>
      </c>
      <c r="B85" t="s">
        <v>10</v>
      </c>
      <c r="C85" t="str">
        <f t="shared" si="10"/>
        <v>N.A.</v>
      </c>
      <c r="D85" t="s">
        <v>12</v>
      </c>
      <c r="N85">
        <v>0.15</v>
      </c>
      <c r="O85">
        <v>0.1</v>
      </c>
      <c r="P85">
        <v>0.11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0.17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0.17</v>
      </c>
      <c r="D87" t="s">
        <v>12</v>
      </c>
    </row>
    <row r="89" spans="1:20">
      <c r="A89" t="s">
        <v>90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IF(SUMPRODUCT(--(E90:T90&lt;&gt;""))=0,0.27,"N.A.")</f>
        <v>0.27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0.27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0.27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0.27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0.27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0.27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5" sqref="H5"/>
    </sheetView>
  </sheetViews>
  <sheetFormatPr baseColWidth="10" defaultColWidth="8.83203125" defaultRowHeight="14" x14ac:dyDescent="0"/>
  <cols>
    <col min="1" max="1" width="15.6640625" customWidth="1"/>
  </cols>
  <sheetData>
    <row r="1" spans="1:7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>
      <c r="A2" t="str">
        <f>'Population Definitions'!$B$2</f>
        <v>0-4</v>
      </c>
      <c r="C2" t="s">
        <v>128</v>
      </c>
      <c r="D2" t="s">
        <v>5</v>
      </c>
      <c r="E2" t="s">
        <v>5</v>
      </c>
      <c r="F2" t="s">
        <v>5</v>
      </c>
      <c r="G2" t="s">
        <v>5</v>
      </c>
    </row>
    <row r="3" spans="1:7">
      <c r="A3" t="str">
        <f>'Population Definitions'!$B$3</f>
        <v>5-14</v>
      </c>
      <c r="B3" t="s">
        <v>5</v>
      </c>
      <c r="D3" t="s">
        <v>128</v>
      </c>
      <c r="E3" t="s">
        <v>5</v>
      </c>
      <c r="F3" t="s">
        <v>5</v>
      </c>
      <c r="G3" t="s">
        <v>5</v>
      </c>
    </row>
    <row r="4" spans="1:7">
      <c r="A4" t="str">
        <f>'Population Definitions'!$B$4</f>
        <v>15-64</v>
      </c>
      <c r="B4" t="s">
        <v>5</v>
      </c>
      <c r="C4" t="s">
        <v>5</v>
      </c>
      <c r="E4" t="s">
        <v>128</v>
      </c>
      <c r="F4" t="s">
        <v>5</v>
      </c>
      <c r="G4" t="s">
        <v>5</v>
      </c>
    </row>
    <row r="5" spans="1:7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</row>
    <row r="6" spans="1:7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D40" sqref="D40"/>
    </sheetView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L13" sqref="L13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PLHIV 15+</v>
      </c>
      <c r="B6" t="s">
        <v>11</v>
      </c>
      <c r="C6">
        <f t="shared" si="0"/>
        <v>1000000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9" spans="1:20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E10" s="2">
        <v>90068.800000000003</v>
      </c>
      <c r="F10" s="2">
        <v>90068.800000000003</v>
      </c>
      <c r="G10" s="2">
        <v>90068.800000000003</v>
      </c>
      <c r="H10" s="2">
        <v>90068.800000000003</v>
      </c>
      <c r="I10" s="2">
        <v>90068.800000000003</v>
      </c>
      <c r="J10" s="2">
        <v>102352.4</v>
      </c>
      <c r="K10" s="2">
        <v>102352.4</v>
      </c>
      <c r="L10" s="2">
        <v>102352.4</v>
      </c>
      <c r="M10" s="2">
        <v>102352.4</v>
      </c>
      <c r="N10" s="2">
        <v>102352.4</v>
      </c>
      <c r="O10" s="2">
        <v>111124.6</v>
      </c>
      <c r="P10" s="2">
        <v>111124.6</v>
      </c>
      <c r="Q10" s="2">
        <v>111124.6</v>
      </c>
      <c r="R10" s="2">
        <v>111124.6</v>
      </c>
      <c r="S10" s="2">
        <v>111124.6</v>
      </c>
      <c r="T10" s="2">
        <v>109426.4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2">
        <v>1.6999999999999999E-3</v>
      </c>
      <c r="O18" s="2">
        <v>1.1999999999999999E-3</v>
      </c>
      <c r="P18" s="2">
        <v>1.1999999999999999E-3</v>
      </c>
      <c r="Q18">
        <v>1.1000000000000001E-3</v>
      </c>
      <c r="R18" s="2">
        <v>1.1000000000000001E-3</v>
      </c>
      <c r="S18" s="2">
        <v>1.1000000000000001E-3</v>
      </c>
      <c r="T18">
        <v>8.9999999999999998E-4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3">
        <v>6.9000000000000006E-2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5"/>
  <sheetViews>
    <sheetView tabSelected="1" workbookViewId="0">
      <selection activeCell="N26" sqref="N26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  <col min="18" max="18" width="11" bestFit="1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P2" s="4">
        <f>'General Demographics'!P2*0.0042</f>
        <v>2211.8669999999997</v>
      </c>
      <c r="R2" s="4">
        <f>'General Demographics'!R2*0.0049</f>
        <v>2768.1619000000001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P3" s="4">
        <f>'General Demographics'!P3*0.0042</f>
        <v>3734.9339999999997</v>
      </c>
      <c r="R3" s="4">
        <f>'General Demographics'!R3*0.0049</f>
        <v>4415.6448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P4" s="4">
        <f>'General Demographics'!P4*0.0096</f>
        <v>64749.388799999993</v>
      </c>
      <c r="R4" s="4">
        <f>0.0095*'General Demographics'!R4</f>
        <v>63663.167000000001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P5" s="4">
        <f>'General Demographics'!P5*0.0096</f>
        <v>12735.292800000001</v>
      </c>
      <c r="R5" s="4">
        <f>0.0095*'General Demographics'!R5</f>
        <v>12629.157499999999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P10" s="6">
        <f>P2*0.8571429</f>
        <v>1895.8860947942999</v>
      </c>
      <c r="R10" s="6">
        <v>2768</v>
      </c>
    </row>
    <row r="11" spans="1:20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P11" s="6">
        <f>P3*0.1578947</f>
        <v>589.72628344980001</v>
      </c>
      <c r="R11" s="6">
        <f>R3*0.27272727</f>
        <v>1204.2667515936962</v>
      </c>
    </row>
    <row r="12" spans="1:20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P12" s="6">
        <f>P4*0.6630765</f>
        <v>42933.798102643195</v>
      </c>
      <c r="R12" s="6">
        <f>R4*0.954744</f>
        <v>60782.026714248001</v>
      </c>
    </row>
    <row r="13" spans="1:20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P13" s="6">
        <f>0.5811808*P5</f>
        <v>7401.5076577382415</v>
      </c>
      <c r="R13" s="6">
        <f>R5*0.626667</f>
        <v>7914.276243052499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 t="str">
        <f t="shared" ref="C18:C23" si="2">IF(SUMPRODUCT(--(E18:T18&lt;&gt;""))=0,0,"N.A.")</f>
        <v>N.A.</v>
      </c>
      <c r="D18" t="s">
        <v>12</v>
      </c>
      <c r="P18">
        <f>0.1428571*P2</f>
        <v>315.98090520569991</v>
      </c>
      <c r="R18" s="6">
        <v>0</v>
      </c>
    </row>
    <row r="19" spans="1:20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P19">
        <f>P3*0.8421953</f>
        <v>3145.5438606101998</v>
      </c>
      <c r="R19" s="6">
        <f>R3*0.72727273</f>
        <v>3211.3780484063041</v>
      </c>
    </row>
    <row r="20" spans="1:20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P20">
        <f>P4*0.3369235</f>
        <v>21815.590697356798</v>
      </c>
      <c r="R20" s="6">
        <f>R4*0.045256</f>
        <v>2881.1402857519997</v>
      </c>
    </row>
    <row r="21" spans="1:20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P21">
        <f>P5*0.4188192</f>
        <v>5333.7851422617605</v>
      </c>
      <c r="R21" s="6">
        <f>R5*0.3733333</f>
        <v>4714.8850456947494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41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  <c r="R26" s="4"/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  <c r="R27" s="4"/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  <c r="R28" s="4"/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  <c r="R29" s="4"/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49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  <c r="R34" s="4"/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  <c r="R35" s="4"/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  <c r="R36" s="4"/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  <c r="R37" s="4"/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  <row r="81" spans="1:20">
      <c r="A81" t="s">
        <v>85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11</v>
      </c>
      <c r="C82">
        <f t="shared" ref="C82:C87" si="10">IF(SUMPRODUCT(--(E82:T82&lt;&gt;""))=0,0,"N.A.")</f>
        <v>0</v>
      </c>
      <c r="D82" t="s">
        <v>12</v>
      </c>
    </row>
    <row r="83" spans="1:20">
      <c r="A83" t="str">
        <f>'Population Definitions'!$A$3</f>
        <v>Gen 5-14</v>
      </c>
      <c r="B83" t="s">
        <v>11</v>
      </c>
      <c r="C83">
        <f t="shared" si="10"/>
        <v>0</v>
      </c>
      <c r="D83" t="s">
        <v>12</v>
      </c>
    </row>
    <row r="84" spans="1:20">
      <c r="A84" t="str">
        <f>'Population Definitions'!$A$4</f>
        <v>Gen 15-64</v>
      </c>
      <c r="B84" t="s">
        <v>11</v>
      </c>
      <c r="C84">
        <f t="shared" si="10"/>
        <v>0</v>
      </c>
      <c r="D84" t="s">
        <v>12</v>
      </c>
    </row>
    <row r="85" spans="1:20">
      <c r="A85" t="str">
        <f>'Population Definitions'!$A$5</f>
        <v>Gen 65+</v>
      </c>
      <c r="B85" t="s">
        <v>11</v>
      </c>
      <c r="C85">
        <f t="shared" si="10"/>
        <v>0</v>
      </c>
      <c r="D85" t="s">
        <v>12</v>
      </c>
    </row>
    <row r="86" spans="1:20">
      <c r="A86" t="str">
        <f>'Population Definitions'!$A$6</f>
        <v>PLHIV 15+</v>
      </c>
      <c r="B86" t="s">
        <v>11</v>
      </c>
      <c r="C86">
        <f t="shared" si="10"/>
        <v>0</v>
      </c>
      <c r="D86" t="s">
        <v>12</v>
      </c>
    </row>
    <row r="87" spans="1:20">
      <c r="A87" t="str">
        <f>'Population Definitions'!$A$7</f>
        <v>Prisoners</v>
      </c>
      <c r="B87" t="s">
        <v>11</v>
      </c>
      <c r="C87">
        <f t="shared" si="10"/>
        <v>0</v>
      </c>
      <c r="D87" t="s">
        <v>12</v>
      </c>
    </row>
    <row r="89" spans="1:20">
      <c r="A89" t="s">
        <v>88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11</v>
      </c>
      <c r="C90">
        <f t="shared" ref="C90:C95" si="11">IF(SUMPRODUCT(--(E90:T90&lt;&gt;""))=0,0,"N.A.")</f>
        <v>0</v>
      </c>
      <c r="D90" t="s">
        <v>12</v>
      </c>
      <c r="P90" s="4"/>
      <c r="R90" s="4"/>
    </row>
    <row r="91" spans="1:20">
      <c r="A91" t="str">
        <f>'Population Definitions'!$A$3</f>
        <v>Gen 5-14</v>
      </c>
      <c r="B91" t="s">
        <v>11</v>
      </c>
      <c r="C91">
        <f t="shared" si="11"/>
        <v>0</v>
      </c>
      <c r="D91" t="s">
        <v>12</v>
      </c>
      <c r="P91" s="4"/>
      <c r="R91" s="4"/>
    </row>
    <row r="92" spans="1:20">
      <c r="A92" t="str">
        <f>'Population Definitions'!$A$4</f>
        <v>Gen 15-64</v>
      </c>
      <c r="B92" t="s">
        <v>11</v>
      </c>
      <c r="C92">
        <f t="shared" si="11"/>
        <v>0</v>
      </c>
      <c r="D92" t="s">
        <v>12</v>
      </c>
      <c r="P92" s="4"/>
      <c r="R92" s="4"/>
    </row>
    <row r="93" spans="1:20">
      <c r="A93" t="str">
        <f>'Population Definitions'!$A$5</f>
        <v>Gen 65+</v>
      </c>
      <c r="B93" t="s">
        <v>11</v>
      </c>
      <c r="C93">
        <f t="shared" si="11"/>
        <v>0</v>
      </c>
      <c r="D93" t="s">
        <v>12</v>
      </c>
      <c r="P93" s="4"/>
      <c r="R93" s="4"/>
    </row>
    <row r="94" spans="1:20">
      <c r="A94" t="str">
        <f>'Population Definitions'!$A$6</f>
        <v>PLHIV 15+</v>
      </c>
      <c r="B94" t="s">
        <v>11</v>
      </c>
      <c r="C94">
        <f t="shared" si="11"/>
        <v>0</v>
      </c>
      <c r="D94" t="s">
        <v>12</v>
      </c>
    </row>
    <row r="95" spans="1:20">
      <c r="A95" t="str">
        <f>'Population Definitions'!$A$7</f>
        <v>Prisoners</v>
      </c>
      <c r="B95" t="s">
        <v>11</v>
      </c>
      <c r="C95">
        <f t="shared" si="11"/>
        <v>0</v>
      </c>
      <c r="D95" t="s">
        <v>12</v>
      </c>
    </row>
    <row r="97" spans="1:20">
      <c r="A97" t="s">
        <v>91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11</v>
      </c>
      <c r="C98">
        <f t="shared" ref="C98:C103" si="12">IF(SUMPRODUCT(--(E98:T98&lt;&gt;""))=0,0,"N.A.")</f>
        <v>0</v>
      </c>
      <c r="D98" t="s">
        <v>12</v>
      </c>
    </row>
    <row r="99" spans="1:20">
      <c r="A99" t="str">
        <f>'Population Definitions'!$A$3</f>
        <v>Gen 5-14</v>
      </c>
      <c r="B99" t="s">
        <v>11</v>
      </c>
      <c r="C99">
        <f t="shared" si="12"/>
        <v>0</v>
      </c>
      <c r="D99" t="s">
        <v>12</v>
      </c>
    </row>
    <row r="100" spans="1:20">
      <c r="A100" t="str">
        <f>'Population Definitions'!$A$4</f>
        <v>Gen 15-64</v>
      </c>
      <c r="B100" t="s">
        <v>11</v>
      </c>
      <c r="C100">
        <f t="shared" si="12"/>
        <v>0</v>
      </c>
      <c r="D100" t="s">
        <v>12</v>
      </c>
    </row>
    <row r="101" spans="1:20">
      <c r="A101" t="str">
        <f>'Population Definitions'!$A$5</f>
        <v>Gen 65+</v>
      </c>
      <c r="B101" t="s">
        <v>11</v>
      </c>
      <c r="C101">
        <f t="shared" si="12"/>
        <v>0</v>
      </c>
      <c r="D101" t="s">
        <v>12</v>
      </c>
    </row>
    <row r="102" spans="1:20">
      <c r="A102" t="str">
        <f>'Population Definitions'!$A$6</f>
        <v>PLHIV 15+</v>
      </c>
      <c r="B102" t="s">
        <v>11</v>
      </c>
      <c r="C102">
        <f t="shared" si="12"/>
        <v>0</v>
      </c>
      <c r="D102" t="s">
        <v>12</v>
      </c>
    </row>
    <row r="103" spans="1:20">
      <c r="A103" t="str">
        <f>'Population Definitions'!$A$7</f>
        <v>Prisoners</v>
      </c>
      <c r="B103" t="s">
        <v>11</v>
      </c>
      <c r="C103">
        <f t="shared" si="12"/>
        <v>0</v>
      </c>
      <c r="D103" t="s">
        <v>12</v>
      </c>
    </row>
    <row r="105" spans="1:20">
      <c r="A105" t="s">
        <v>93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11</v>
      </c>
      <c r="C106">
        <f t="shared" ref="C106:C111" si="13">IF(SUMPRODUCT(--(E106:T106&lt;&gt;""))=0,0,"N.A.")</f>
        <v>0</v>
      </c>
      <c r="D106" t="s">
        <v>12</v>
      </c>
    </row>
    <row r="107" spans="1:20">
      <c r="A107" t="str">
        <f>'Population Definitions'!$A$3</f>
        <v>Gen 5-14</v>
      </c>
      <c r="B107" t="s">
        <v>11</v>
      </c>
      <c r="C107">
        <f t="shared" si="13"/>
        <v>0</v>
      </c>
      <c r="D107" t="s">
        <v>12</v>
      </c>
    </row>
    <row r="108" spans="1:20">
      <c r="A108" t="str">
        <f>'Population Definitions'!$A$4</f>
        <v>Gen 15-64</v>
      </c>
      <c r="B108" t="s">
        <v>11</v>
      </c>
      <c r="C108">
        <f t="shared" si="13"/>
        <v>0</v>
      </c>
      <c r="D108" t="s">
        <v>12</v>
      </c>
    </row>
    <row r="109" spans="1:20">
      <c r="A109" t="str">
        <f>'Population Definitions'!$A$5</f>
        <v>Gen 65+</v>
      </c>
      <c r="B109" t="s">
        <v>11</v>
      </c>
      <c r="C109">
        <f t="shared" si="13"/>
        <v>0</v>
      </c>
      <c r="D109" t="s">
        <v>12</v>
      </c>
    </row>
    <row r="110" spans="1:20">
      <c r="A110" t="str">
        <f>'Population Definitions'!$A$6</f>
        <v>PLHIV 15+</v>
      </c>
      <c r="B110" t="s">
        <v>11</v>
      </c>
      <c r="C110">
        <f t="shared" si="13"/>
        <v>0</v>
      </c>
      <c r="D110" t="s">
        <v>12</v>
      </c>
    </row>
    <row r="111" spans="1:20">
      <c r="A111" t="str">
        <f>'Population Definitions'!$A$7</f>
        <v>Prisoners</v>
      </c>
      <c r="B111" t="s">
        <v>11</v>
      </c>
      <c r="C111">
        <f t="shared" si="13"/>
        <v>0</v>
      </c>
      <c r="D111" t="s">
        <v>12</v>
      </c>
    </row>
    <row r="113" spans="1:20">
      <c r="A113" t="s">
        <v>95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11</v>
      </c>
      <c r="C114">
        <f t="shared" ref="C114:C119" si="14">IF(SUMPRODUCT(--(E114:T114&lt;&gt;""))=0,0,"N.A.")</f>
        <v>0</v>
      </c>
      <c r="D114" t="s">
        <v>12</v>
      </c>
    </row>
    <row r="115" spans="1:20">
      <c r="A115" t="str">
        <f>'Population Definitions'!$A$3</f>
        <v>Gen 5-14</v>
      </c>
      <c r="B115" t="s">
        <v>11</v>
      </c>
      <c r="C115">
        <f t="shared" si="14"/>
        <v>0</v>
      </c>
      <c r="D115" t="s">
        <v>12</v>
      </c>
    </row>
    <row r="116" spans="1:20">
      <c r="A116" t="str">
        <f>'Population Definitions'!$A$4</f>
        <v>Gen 15-64</v>
      </c>
      <c r="B116" t="s">
        <v>11</v>
      </c>
      <c r="C116">
        <f t="shared" si="14"/>
        <v>0</v>
      </c>
      <c r="D116" t="s">
        <v>12</v>
      </c>
    </row>
    <row r="117" spans="1:20">
      <c r="A117" t="str">
        <f>'Population Definitions'!$A$5</f>
        <v>Gen 65+</v>
      </c>
      <c r="B117" t="s">
        <v>11</v>
      </c>
      <c r="C117">
        <f t="shared" si="14"/>
        <v>0</v>
      </c>
      <c r="D117" t="s">
        <v>12</v>
      </c>
    </row>
    <row r="118" spans="1:20">
      <c r="A118" t="str">
        <f>'Population Definitions'!$A$6</f>
        <v>PLHIV 15+</v>
      </c>
      <c r="B118" t="s">
        <v>11</v>
      </c>
      <c r="C118">
        <f t="shared" si="14"/>
        <v>0</v>
      </c>
      <c r="D118" t="s">
        <v>12</v>
      </c>
    </row>
    <row r="119" spans="1:20">
      <c r="A119" t="str">
        <f>'Population Definitions'!$A$7</f>
        <v>Prisoners</v>
      </c>
      <c r="B119" t="s">
        <v>11</v>
      </c>
      <c r="C119">
        <f t="shared" si="14"/>
        <v>0</v>
      </c>
      <c r="D119" t="s">
        <v>12</v>
      </c>
    </row>
    <row r="121" spans="1:20">
      <c r="A121" t="s">
        <v>97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11</v>
      </c>
      <c r="C122">
        <f t="shared" ref="C122:C127" si="15">IF(SUMPRODUCT(--(E122:T122&lt;&gt;""))=0,0,"N.A.")</f>
        <v>0</v>
      </c>
      <c r="D122" t="s">
        <v>12</v>
      </c>
    </row>
    <row r="123" spans="1:20">
      <c r="A123" t="str">
        <f>'Population Definitions'!$A$3</f>
        <v>Gen 5-14</v>
      </c>
      <c r="B123" t="s">
        <v>11</v>
      </c>
      <c r="C123">
        <f t="shared" si="15"/>
        <v>0</v>
      </c>
      <c r="D123" t="s">
        <v>12</v>
      </c>
    </row>
    <row r="124" spans="1:20">
      <c r="A124" t="str">
        <f>'Population Definitions'!$A$4</f>
        <v>Gen 15-64</v>
      </c>
      <c r="B124" t="s">
        <v>11</v>
      </c>
      <c r="C124">
        <f t="shared" si="15"/>
        <v>0</v>
      </c>
      <c r="D124" t="s">
        <v>12</v>
      </c>
    </row>
    <row r="125" spans="1:20">
      <c r="A125" t="str">
        <f>'Population Definitions'!$A$5</f>
        <v>Gen 65+</v>
      </c>
      <c r="B125" t="s">
        <v>11</v>
      </c>
      <c r="C125">
        <f t="shared" si="15"/>
        <v>0</v>
      </c>
      <c r="D125" t="s">
        <v>12</v>
      </c>
    </row>
    <row r="126" spans="1:20">
      <c r="A126" t="str">
        <f>'Population Definitions'!$A$6</f>
        <v>PLHIV 15+</v>
      </c>
      <c r="B126" t="s">
        <v>11</v>
      </c>
      <c r="C126">
        <f t="shared" si="15"/>
        <v>0</v>
      </c>
      <c r="D126" t="s">
        <v>12</v>
      </c>
    </row>
    <row r="127" spans="1:20">
      <c r="A127" t="str">
        <f>'Population Definitions'!$A$7</f>
        <v>Prisoners</v>
      </c>
      <c r="B127" t="s">
        <v>11</v>
      </c>
      <c r="C127">
        <f t="shared" si="15"/>
        <v>0</v>
      </c>
      <c r="D127" t="s">
        <v>12</v>
      </c>
    </row>
    <row r="129" spans="1:20">
      <c r="A129" t="s">
        <v>99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11</v>
      </c>
      <c r="C130">
        <f t="shared" ref="C130:C135" si="16">IF(SUMPRODUCT(--(E130:T130&lt;&gt;""))=0,0,"N.A.")</f>
        <v>0</v>
      </c>
      <c r="D130" t="s">
        <v>12</v>
      </c>
    </row>
    <row r="131" spans="1:20">
      <c r="A131" t="str">
        <f>'Population Definitions'!$A$3</f>
        <v>Gen 5-14</v>
      </c>
      <c r="B131" t="s">
        <v>11</v>
      </c>
      <c r="C131">
        <f t="shared" si="16"/>
        <v>0</v>
      </c>
      <c r="D131" t="s">
        <v>12</v>
      </c>
    </row>
    <row r="132" spans="1:20">
      <c r="A132" t="str">
        <f>'Population Definitions'!$A$4</f>
        <v>Gen 15-64</v>
      </c>
      <c r="B132" t="s">
        <v>11</v>
      </c>
      <c r="C132">
        <f t="shared" si="16"/>
        <v>0</v>
      </c>
      <c r="D132" t="s">
        <v>12</v>
      </c>
    </row>
    <row r="133" spans="1:20">
      <c r="A133" t="str">
        <f>'Population Definitions'!$A$5</f>
        <v>Gen 65+</v>
      </c>
      <c r="B133" t="s">
        <v>11</v>
      </c>
      <c r="C133">
        <f t="shared" si="16"/>
        <v>0</v>
      </c>
      <c r="D133" t="s">
        <v>12</v>
      </c>
    </row>
    <row r="134" spans="1:20">
      <c r="A134" t="str">
        <f>'Population Definitions'!$A$6</f>
        <v>PLHIV 15+</v>
      </c>
      <c r="B134" t="s">
        <v>11</v>
      </c>
      <c r="C134">
        <f t="shared" si="16"/>
        <v>0</v>
      </c>
      <c r="D134" t="s">
        <v>12</v>
      </c>
    </row>
    <row r="135" spans="1:20">
      <c r="A135" t="str">
        <f>'Population Definitions'!$A$7</f>
        <v>Prisoners</v>
      </c>
      <c r="B135" t="s">
        <v>11</v>
      </c>
      <c r="C135">
        <f t="shared" si="16"/>
        <v>0</v>
      </c>
      <c r="D135" t="s">
        <v>12</v>
      </c>
    </row>
    <row r="137" spans="1:20">
      <c r="A137" t="s">
        <v>101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11</v>
      </c>
      <c r="C138">
        <f t="shared" ref="C138:C143" si="17">IF(SUMPRODUCT(--(E138:T138&lt;&gt;""))=0,0,"N.A.")</f>
        <v>0</v>
      </c>
      <c r="D138" t="s">
        <v>12</v>
      </c>
    </row>
    <row r="139" spans="1:20">
      <c r="A139" t="str">
        <f>'Population Definitions'!$A$3</f>
        <v>Gen 5-14</v>
      </c>
      <c r="B139" t="s">
        <v>11</v>
      </c>
      <c r="C139">
        <f t="shared" si="17"/>
        <v>0</v>
      </c>
      <c r="D139" t="s">
        <v>12</v>
      </c>
    </row>
    <row r="140" spans="1:20">
      <c r="A140" t="str">
        <f>'Population Definitions'!$A$4</f>
        <v>Gen 15-64</v>
      </c>
      <c r="B140" t="s">
        <v>11</v>
      </c>
      <c r="C140">
        <f t="shared" si="17"/>
        <v>0</v>
      </c>
      <c r="D140" t="s">
        <v>12</v>
      </c>
    </row>
    <row r="141" spans="1:20">
      <c r="A141" t="str">
        <f>'Population Definitions'!$A$5</f>
        <v>Gen 65+</v>
      </c>
      <c r="B141" t="s">
        <v>11</v>
      </c>
      <c r="C141">
        <f t="shared" si="17"/>
        <v>0</v>
      </c>
      <c r="D141" t="s">
        <v>12</v>
      </c>
    </row>
    <row r="142" spans="1:20">
      <c r="A142" t="str">
        <f>'Population Definitions'!$A$6</f>
        <v>PLHIV 15+</v>
      </c>
      <c r="B142" t="s">
        <v>11</v>
      </c>
      <c r="C142">
        <f t="shared" si="17"/>
        <v>0</v>
      </c>
      <c r="D142" t="s">
        <v>12</v>
      </c>
    </row>
    <row r="143" spans="1:20">
      <c r="A143" t="str">
        <f>'Population Definitions'!$A$7</f>
        <v>Prisoners</v>
      </c>
      <c r="B143" t="s">
        <v>11</v>
      </c>
      <c r="C143">
        <f t="shared" si="17"/>
        <v>0</v>
      </c>
      <c r="D143" t="s">
        <v>12</v>
      </c>
    </row>
    <row r="145" spans="1:20">
      <c r="A145" t="s">
        <v>103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11</v>
      </c>
      <c r="C146">
        <f t="shared" ref="C146:C151" si="18">IF(SUMPRODUCT(--(E146:T146&lt;&gt;""))=0,0,"N.A.")</f>
        <v>0</v>
      </c>
      <c r="D146" t="s">
        <v>12</v>
      </c>
    </row>
    <row r="147" spans="1:20">
      <c r="A147" t="str">
        <f>'Population Definitions'!$A$3</f>
        <v>Gen 5-14</v>
      </c>
      <c r="B147" t="s">
        <v>11</v>
      </c>
      <c r="C147">
        <f t="shared" si="18"/>
        <v>0</v>
      </c>
      <c r="D147" t="s">
        <v>12</v>
      </c>
    </row>
    <row r="148" spans="1:20">
      <c r="A148" t="str">
        <f>'Population Definitions'!$A$4</f>
        <v>Gen 15-64</v>
      </c>
      <c r="B148" t="s">
        <v>11</v>
      </c>
      <c r="C148">
        <f t="shared" si="18"/>
        <v>0</v>
      </c>
      <c r="D148" t="s">
        <v>12</v>
      </c>
    </row>
    <row r="149" spans="1:20">
      <c r="A149" t="str">
        <f>'Population Definitions'!$A$5</f>
        <v>Gen 65+</v>
      </c>
      <c r="B149" t="s">
        <v>11</v>
      </c>
      <c r="C149">
        <f t="shared" si="18"/>
        <v>0</v>
      </c>
      <c r="D149" t="s">
        <v>12</v>
      </c>
    </row>
    <row r="150" spans="1:20">
      <c r="A150" t="str">
        <f>'Population Definitions'!$A$6</f>
        <v>PLHIV 15+</v>
      </c>
      <c r="B150" t="s">
        <v>11</v>
      </c>
      <c r="C150">
        <f t="shared" si="18"/>
        <v>0</v>
      </c>
      <c r="D150" t="s">
        <v>12</v>
      </c>
    </row>
    <row r="151" spans="1:20">
      <c r="A151" t="str">
        <f>'Population Definitions'!$A$7</f>
        <v>Prisoners</v>
      </c>
      <c r="B151" t="s">
        <v>11</v>
      </c>
      <c r="C151">
        <f t="shared" si="18"/>
        <v>0</v>
      </c>
      <c r="D151" t="s">
        <v>12</v>
      </c>
    </row>
    <row r="153" spans="1:20">
      <c r="A153" t="s">
        <v>105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11</v>
      </c>
      <c r="C154">
        <f t="shared" ref="C154:C159" si="19">IF(SUMPRODUCT(--(E154:T154&lt;&gt;""))=0,0,"N.A.")</f>
        <v>0</v>
      </c>
      <c r="D154" t="s">
        <v>12</v>
      </c>
    </row>
    <row r="155" spans="1:20">
      <c r="A155" t="str">
        <f>'Population Definitions'!$A$3</f>
        <v>Gen 5-14</v>
      </c>
      <c r="B155" t="s">
        <v>11</v>
      </c>
      <c r="C155">
        <f t="shared" si="19"/>
        <v>0</v>
      </c>
      <c r="D155" t="s">
        <v>12</v>
      </c>
    </row>
    <row r="156" spans="1:20">
      <c r="A156" t="str">
        <f>'Population Definitions'!$A$4</f>
        <v>Gen 15-64</v>
      </c>
      <c r="B156" t="s">
        <v>11</v>
      </c>
      <c r="C156">
        <f t="shared" si="19"/>
        <v>0</v>
      </c>
      <c r="D156" t="s">
        <v>12</v>
      </c>
    </row>
    <row r="157" spans="1:20">
      <c r="A157" t="str">
        <f>'Population Definitions'!$A$5</f>
        <v>Gen 65+</v>
      </c>
      <c r="B157" t="s">
        <v>11</v>
      </c>
      <c r="C157">
        <f t="shared" si="19"/>
        <v>0</v>
      </c>
      <c r="D157" t="s">
        <v>12</v>
      </c>
    </row>
    <row r="158" spans="1:20">
      <c r="A158" t="str">
        <f>'Population Definitions'!$A$6</f>
        <v>PLHIV 15+</v>
      </c>
      <c r="B158" t="s">
        <v>11</v>
      </c>
      <c r="C158">
        <f t="shared" si="19"/>
        <v>0</v>
      </c>
      <c r="D158" t="s">
        <v>12</v>
      </c>
    </row>
    <row r="159" spans="1:20">
      <c r="A159" t="str">
        <f>'Population Definitions'!$A$7</f>
        <v>Prisoners</v>
      </c>
      <c r="B159" t="s">
        <v>11</v>
      </c>
      <c r="C159">
        <f t="shared" si="19"/>
        <v>0</v>
      </c>
      <c r="D159" t="s">
        <v>12</v>
      </c>
    </row>
    <row r="161" spans="1:20">
      <c r="A161" t="s">
        <v>107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11</v>
      </c>
      <c r="C162">
        <f t="shared" ref="C162:C167" si="20">IF(SUMPRODUCT(--(E162:T162&lt;&gt;""))=0,0,"N.A.")</f>
        <v>0</v>
      </c>
      <c r="D162" t="s">
        <v>12</v>
      </c>
    </row>
    <row r="163" spans="1:20">
      <c r="A163" t="str">
        <f>'Population Definitions'!$A$3</f>
        <v>Gen 5-14</v>
      </c>
      <c r="B163" t="s">
        <v>11</v>
      </c>
      <c r="C163">
        <f t="shared" si="20"/>
        <v>0</v>
      </c>
      <c r="D163" t="s">
        <v>12</v>
      </c>
    </row>
    <row r="164" spans="1:20">
      <c r="A164" t="str">
        <f>'Population Definitions'!$A$4</f>
        <v>Gen 15-64</v>
      </c>
      <c r="B164" t="s">
        <v>11</v>
      </c>
      <c r="C164">
        <f t="shared" si="20"/>
        <v>0</v>
      </c>
      <c r="D164" t="s">
        <v>12</v>
      </c>
    </row>
    <row r="165" spans="1:20">
      <c r="A165" t="str">
        <f>'Population Definitions'!$A$5</f>
        <v>Gen 65+</v>
      </c>
      <c r="B165" t="s">
        <v>11</v>
      </c>
      <c r="C165">
        <f t="shared" si="20"/>
        <v>0</v>
      </c>
      <c r="D165" t="s">
        <v>12</v>
      </c>
    </row>
    <row r="166" spans="1:20">
      <c r="A166" t="str">
        <f>'Population Definitions'!$A$6</f>
        <v>PLHIV 15+</v>
      </c>
      <c r="B166" t="s">
        <v>11</v>
      </c>
      <c r="C166">
        <f t="shared" si="20"/>
        <v>0</v>
      </c>
      <c r="D166" t="s">
        <v>12</v>
      </c>
    </row>
    <row r="167" spans="1:20">
      <c r="A167" t="str">
        <f>'Population Definitions'!$A$7</f>
        <v>Prisoners</v>
      </c>
      <c r="B167" t="s">
        <v>11</v>
      </c>
      <c r="C167">
        <f t="shared" si="20"/>
        <v>0</v>
      </c>
      <c r="D167" t="s">
        <v>12</v>
      </c>
    </row>
    <row r="169" spans="1:20">
      <c r="A169" t="s">
        <v>109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11</v>
      </c>
      <c r="C170">
        <f t="shared" ref="C170:C175" si="21">IF(SUMPRODUCT(--(E170:T170&lt;&gt;""))=0,0,"N.A.")</f>
        <v>0</v>
      </c>
      <c r="D170" t="s">
        <v>12</v>
      </c>
    </row>
    <row r="171" spans="1:20">
      <c r="A171" t="str">
        <f>'Population Definitions'!$A$3</f>
        <v>Gen 5-14</v>
      </c>
      <c r="B171" t="s">
        <v>11</v>
      </c>
      <c r="C171">
        <f t="shared" si="21"/>
        <v>0</v>
      </c>
      <c r="D171" t="s">
        <v>12</v>
      </c>
    </row>
    <row r="172" spans="1:20">
      <c r="A172" t="str">
        <f>'Population Definitions'!$A$4</f>
        <v>Gen 15-64</v>
      </c>
      <c r="B172" t="s">
        <v>11</v>
      </c>
      <c r="C172">
        <f t="shared" si="21"/>
        <v>0</v>
      </c>
      <c r="D172" t="s">
        <v>12</v>
      </c>
    </row>
    <row r="173" spans="1:20">
      <c r="A173" t="str">
        <f>'Population Definitions'!$A$5</f>
        <v>Gen 65+</v>
      </c>
      <c r="B173" t="s">
        <v>11</v>
      </c>
      <c r="C173">
        <f t="shared" si="21"/>
        <v>0</v>
      </c>
      <c r="D173" t="s">
        <v>12</v>
      </c>
    </row>
    <row r="174" spans="1:20">
      <c r="A174" t="str">
        <f>'Population Definitions'!$A$6</f>
        <v>PLHIV 15+</v>
      </c>
      <c r="B174" t="s">
        <v>11</v>
      </c>
      <c r="C174">
        <f t="shared" si="21"/>
        <v>0</v>
      </c>
      <c r="D174" t="s">
        <v>12</v>
      </c>
    </row>
    <row r="175" spans="1:20">
      <c r="A175" t="str">
        <f>'Population Definitions'!$A$7</f>
        <v>Prisoners</v>
      </c>
      <c r="B175" t="s">
        <v>11</v>
      </c>
      <c r="C175">
        <f t="shared" si="21"/>
        <v>0</v>
      </c>
      <c r="D175" t="s">
        <v>12</v>
      </c>
    </row>
  </sheetData>
  <dataValidations count="13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2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90">
      <formula1>"Number"</formula1>
    </dataValidation>
    <dataValidation type="list" showInputMessage="1" showErrorMessage="1" sqref="B91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99">
      <formula1>"Number"</formula1>
    </dataValidation>
    <dataValidation type="list" showInputMessage="1" showErrorMessage="1" sqref="B100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08">
      <formula1>"Number"</formula1>
    </dataValidation>
    <dataValidation type="list" showInputMessage="1" showErrorMessage="1" sqref="B109">
      <formula1>"Number"</formula1>
    </dataValidation>
    <dataValidation type="list" showInputMessage="1" showErrorMessage="1" sqref="B110">
      <formula1>"Number"</formula1>
    </dataValidation>
    <dataValidation type="list" showInputMessage="1" showErrorMessage="1" sqref="B111">
      <formula1>"Number"</formula1>
    </dataValidation>
    <dataValidation type="list" showInputMessage="1" showErrorMessage="1" sqref="B114">
      <formula1>"Number"</formula1>
    </dataValidation>
    <dataValidation type="list" showInputMessage="1" showErrorMessage="1" sqref="B115">
      <formula1>"Number"</formula1>
    </dataValidation>
    <dataValidation type="list" showInputMessage="1" showErrorMessage="1" sqref="B116">
      <formula1>"Number"</formula1>
    </dataValidation>
    <dataValidation type="list" showInputMessage="1" showErrorMessage="1" sqref="B117">
      <formula1>"Number"</formula1>
    </dataValidation>
    <dataValidation type="list" showInputMessage="1" showErrorMessage="1" sqref="B118">
      <formula1>"Number"</formula1>
    </dataValidation>
    <dataValidation type="list" showInputMessage="1" showErrorMessage="1" sqref="B119">
      <formula1>"Number"</formula1>
    </dataValidation>
    <dataValidation type="list" showInputMessage="1" showErrorMessage="1" sqref="B122">
      <formula1>"Number"</formula1>
    </dataValidation>
    <dataValidation type="list" showInputMessage="1" showErrorMessage="1" sqref="B123">
      <formula1>"Number"</formula1>
    </dataValidation>
    <dataValidation type="list" showInputMessage="1" showErrorMessage="1" sqref="B124">
      <formula1>"Number"</formula1>
    </dataValidation>
    <dataValidation type="list" showInputMessage="1" showErrorMessage="1" sqref="B125">
      <formula1>"Number"</formula1>
    </dataValidation>
    <dataValidation type="list" showInputMessage="1" showErrorMessage="1" sqref="B126">
      <formula1>"Number"</formula1>
    </dataValidation>
    <dataValidation type="list" showInputMessage="1" showErrorMessage="1" sqref="B127">
      <formula1>"Number"</formula1>
    </dataValidation>
    <dataValidation type="list" showInputMessage="1" showErrorMessage="1" sqref="B130">
      <formula1>"Number"</formula1>
    </dataValidation>
    <dataValidation type="list" showInputMessage="1" showErrorMessage="1" sqref="B131">
      <formula1>"Number"</formula1>
    </dataValidation>
    <dataValidation type="list" showInputMessage="1" showErrorMessage="1" sqref="B132">
      <formula1>"Number"</formula1>
    </dataValidation>
    <dataValidation type="list" showInputMessage="1" showErrorMessage="1" sqref="B133">
      <formula1>"Number"</formula1>
    </dataValidation>
    <dataValidation type="list" showInputMessage="1" showErrorMessage="1" sqref="B134">
      <formula1>"Number"</formula1>
    </dataValidation>
    <dataValidation type="list" showInputMessage="1" showErrorMessage="1" sqref="B135">
      <formula1>"Number"</formula1>
    </dataValidation>
    <dataValidation type="list" showInputMessage="1" showErrorMessage="1" sqref="B138">
      <formula1>"Number"</formula1>
    </dataValidation>
    <dataValidation type="list" showInputMessage="1" showErrorMessage="1" sqref="B139">
      <formula1>"Number"</formula1>
    </dataValidation>
    <dataValidation type="list" showInputMessage="1" showErrorMessage="1" sqref="B140">
      <formula1>"Number"</formula1>
    </dataValidation>
    <dataValidation type="list" showInputMessage="1" showErrorMessage="1" sqref="B141">
      <formula1>"Number"</formula1>
    </dataValidation>
    <dataValidation type="list" showInputMessage="1" showErrorMessage="1" sqref="B142">
      <formula1>"Number"</formula1>
    </dataValidation>
    <dataValidation type="list" showInputMessage="1" showErrorMessage="1" sqref="B143">
      <formula1>"Number"</formula1>
    </dataValidation>
    <dataValidation type="list" showInputMessage="1" showErrorMessage="1" sqref="B146">
      <formula1>"Number"</formula1>
    </dataValidation>
    <dataValidation type="list" showInputMessage="1" showErrorMessage="1" sqref="B147">
      <formula1>"Number"</formula1>
    </dataValidation>
    <dataValidation type="list" showInputMessage="1" showErrorMessage="1" sqref="B148">
      <formula1>"Number"</formula1>
    </dataValidation>
    <dataValidation type="list" showInputMessage="1" showErrorMessage="1" sqref="B149">
      <formula1>"Number"</formula1>
    </dataValidation>
    <dataValidation type="list" showInputMessage="1" showErrorMessage="1" sqref="B150">
      <formula1>"Number"</formula1>
    </dataValidation>
    <dataValidation type="list" showInputMessage="1" showErrorMessage="1" sqref="B151">
      <formula1>"Number"</formula1>
    </dataValidation>
    <dataValidation type="list" showInputMessage="1" showErrorMessage="1" sqref="B154">
      <formula1>"Number"</formula1>
    </dataValidation>
    <dataValidation type="list" showInputMessage="1" showErrorMessage="1" sqref="B155">
      <formula1>"Number"</formula1>
    </dataValidation>
    <dataValidation type="list" showInputMessage="1" showErrorMessage="1" sqref="B156">
      <formula1>"Number"</formula1>
    </dataValidation>
    <dataValidation type="list" showInputMessage="1" showErrorMessage="1" sqref="B157">
      <formula1>"Number"</formula1>
    </dataValidation>
    <dataValidation type="list" showInputMessage="1" showErrorMessage="1" sqref="B158">
      <formula1>"Number"</formula1>
    </dataValidation>
    <dataValidation type="list" showInputMessage="1" showErrorMessage="1" sqref="B159">
      <formula1>"Number"</formula1>
    </dataValidation>
    <dataValidation type="list" showInputMessage="1" showErrorMessage="1" sqref="B162">
      <formula1>"Number"</formula1>
    </dataValidation>
    <dataValidation type="list" showInputMessage="1" showErrorMessage="1" sqref="B163">
      <formula1>"Number"</formula1>
    </dataValidation>
    <dataValidation type="list" showInputMessage="1" showErrorMessage="1" sqref="B164">
      <formula1>"Number"</formula1>
    </dataValidation>
    <dataValidation type="list" showInputMessage="1" showErrorMessage="1" sqref="B165">
      <formula1>"Number"</formula1>
    </dataValidation>
    <dataValidation type="list" showInputMessage="1" showErrorMessage="1" sqref="B166">
      <formula1>"Number"</formula1>
    </dataValidation>
    <dataValidation type="list" showInputMessage="1" showErrorMessage="1" sqref="B167">
      <formula1>"Number"</formula1>
    </dataValidation>
    <dataValidation type="list" showInputMessage="1" showErrorMessage="1" sqref="B170">
      <formula1>"Number"</formula1>
    </dataValidation>
    <dataValidation type="list" showInputMessage="1" showErrorMessage="1" sqref="B171">
      <formula1>"Number"</formula1>
    </dataValidation>
    <dataValidation type="list" showInputMessage="1" showErrorMessage="1" sqref="B172">
      <formula1>"Number"</formula1>
    </dataValidation>
    <dataValidation type="list" showInputMessage="1" showErrorMessage="1" sqref="B173">
      <formula1>"Number"</formula1>
    </dataValidation>
    <dataValidation type="list" showInputMessage="1" showErrorMessage="1" sqref="B174">
      <formula1>"Number"</formula1>
    </dataValidation>
    <dataValidation type="list" showInputMessage="1" showErrorMessage="1" sqref="B175">
      <formula1>"Number"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T2" sqref="T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  <c r="T4" s="5"/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56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75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80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B1" workbookViewId="0">
      <selection activeCell="E47" sqref="E47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IF(SUMPRODUCT(--(E2:T2&lt;&gt;""))=0,0.961,"N.A.")</f>
        <v>N.A.</v>
      </c>
      <c r="D2" t="s">
        <v>12</v>
      </c>
      <c r="O2">
        <v>6</v>
      </c>
      <c r="P2">
        <v>3</v>
      </c>
      <c r="Q2">
        <v>1</v>
      </c>
      <c r="R2">
        <v>2</v>
      </c>
      <c r="S2">
        <v>1</v>
      </c>
      <c r="T2">
        <v>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O3">
        <v>3</v>
      </c>
      <c r="P3">
        <v>4</v>
      </c>
      <c r="Q3">
        <v>11</v>
      </c>
      <c r="R3">
        <v>3</v>
      </c>
      <c r="S3">
        <v>4</v>
      </c>
      <c r="T3">
        <v>2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O4" s="4">
        <v>2091.7297289511453</v>
      </c>
      <c r="P4" s="4">
        <v>2152.8929835390945</v>
      </c>
      <c r="Q4" s="4">
        <v>2263.5001384020375</v>
      </c>
      <c r="R4" s="4">
        <v>2167.5532763207902</v>
      </c>
      <c r="S4" s="4">
        <v>1872.8881453154877</v>
      </c>
      <c r="T4" s="4">
        <v>1834.5161619598503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 s="4">
        <v>293.49630996309963</v>
      </c>
      <c r="P5" s="4">
        <v>222.49333333333331</v>
      </c>
      <c r="Q5" s="4">
        <v>269.98661567877633</v>
      </c>
      <c r="R5" s="4">
        <v>271.34666666666669</v>
      </c>
      <c r="S5">
        <v>242</v>
      </c>
      <c r="T5">
        <v>277</v>
      </c>
    </row>
    <row r="6" spans="1:20">
      <c r="A6" t="str">
        <f>'Population Definitions'!$A$6</f>
        <v>PLHIV 15+</v>
      </c>
      <c r="B6" t="s">
        <v>11</v>
      </c>
      <c r="C6">
        <f t="shared" si="0"/>
        <v>0.96099999999999997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0.96099999999999997</v>
      </c>
      <c r="D7" t="s">
        <v>12</v>
      </c>
    </row>
    <row r="9" spans="1:20">
      <c r="A9" t="s">
        <v>27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IF(SUMPRODUCT(--(E10:T10&lt;&gt;""))=0,0.035295,"N.A.")</f>
        <v>N.A.</v>
      </c>
      <c r="D10" t="s">
        <v>12</v>
      </c>
      <c r="O10">
        <v>0</v>
      </c>
      <c r="P10">
        <v>2</v>
      </c>
      <c r="Q10">
        <v>0</v>
      </c>
      <c r="R10">
        <v>0</v>
      </c>
      <c r="S10">
        <v>2</v>
      </c>
      <c r="T10">
        <v>1</v>
      </c>
    </row>
    <row r="11" spans="1:20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</row>
    <row r="12" spans="1:20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S12">
        <v>703</v>
      </c>
      <c r="T12">
        <v>666</v>
      </c>
    </row>
    <row r="13" spans="1:20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S13">
        <v>63</v>
      </c>
      <c r="T13">
        <v>92</v>
      </c>
    </row>
    <row r="14" spans="1:20">
      <c r="A14" t="str">
        <f>'Population Definitions'!$A$6</f>
        <v>PLHIV 15+</v>
      </c>
      <c r="B14" t="s">
        <v>11</v>
      </c>
      <c r="C14">
        <f t="shared" si="1"/>
        <v>3.5295E-2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3.5295E-2</v>
      </c>
      <c r="D15" t="s">
        <v>12</v>
      </c>
    </row>
    <row r="17" spans="1:20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 t="str">
        <f t="shared" ref="C18:C23" si="2">IF(SUMPRODUCT(--(E18:T18&lt;&gt;""))=0,0.003705,"N.A.")</f>
        <v>N.A.</v>
      </c>
      <c r="D18" t="s">
        <v>12</v>
      </c>
      <c r="S18">
        <v>0</v>
      </c>
      <c r="T18">
        <v>1</v>
      </c>
    </row>
    <row r="19" spans="1:20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0</v>
      </c>
      <c r="P19">
        <v>0</v>
      </c>
      <c r="Q19">
        <v>0</v>
      </c>
      <c r="R19">
        <v>0</v>
      </c>
      <c r="S19">
        <v>1</v>
      </c>
      <c r="T19">
        <v>3</v>
      </c>
    </row>
    <row r="20" spans="1:20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S20">
        <v>126</v>
      </c>
      <c r="T20">
        <v>208</v>
      </c>
    </row>
    <row r="21" spans="1:20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S21">
        <v>27</v>
      </c>
      <c r="T21">
        <v>21</v>
      </c>
    </row>
    <row r="22" spans="1:20">
      <c r="A22" t="str">
        <f>'Population Definitions'!$A$6</f>
        <v>PLHIV 15+</v>
      </c>
      <c r="B22" t="s">
        <v>11</v>
      </c>
      <c r="C22">
        <f t="shared" si="2"/>
        <v>3.705E-3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3.705E-3</v>
      </c>
      <c r="D23" t="s">
        <v>12</v>
      </c>
    </row>
    <row r="25" spans="1:20">
      <c r="A25" t="s">
        <v>44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 t="str">
        <f t="shared" ref="C26:C31" si="3">IF(SUMPRODUCT(--(E26:T26&lt;&gt;""))=0,0.961,"N.A.")</f>
        <v>N.A.</v>
      </c>
      <c r="D26" t="s">
        <v>12</v>
      </c>
      <c r="O26">
        <v>1</v>
      </c>
      <c r="P26">
        <v>0</v>
      </c>
      <c r="Q26">
        <v>1</v>
      </c>
      <c r="R26">
        <v>0</v>
      </c>
      <c r="S26">
        <v>3</v>
      </c>
      <c r="T26">
        <v>0</v>
      </c>
    </row>
    <row r="27" spans="1:20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16</v>
      </c>
      <c r="P27">
        <v>10</v>
      </c>
      <c r="Q27">
        <v>2</v>
      </c>
      <c r="R27">
        <v>8</v>
      </c>
      <c r="S27">
        <v>7</v>
      </c>
      <c r="T27">
        <v>3</v>
      </c>
    </row>
    <row r="28" spans="1:20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O28" s="4">
        <v>1059.2702710488547</v>
      </c>
      <c r="P28" s="4">
        <v>649.10701646090547</v>
      </c>
      <c r="Q28" s="4">
        <v>207.49986159796271</v>
      </c>
      <c r="R28" s="4">
        <v>92.44672367920964</v>
      </c>
      <c r="S28" s="4">
        <v>177.11185468451231</v>
      </c>
      <c r="T28" s="4">
        <v>15.483838040149749</v>
      </c>
    </row>
    <row r="29" spans="1:20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O29" s="4">
        <v>211.50369003690037</v>
      </c>
      <c r="P29" s="4">
        <v>184.50666666666669</v>
      </c>
      <c r="Q29" s="4">
        <v>149.01338432122367</v>
      </c>
      <c r="R29" s="4">
        <v>161.65333333333331</v>
      </c>
      <c r="S29">
        <v>147</v>
      </c>
      <c r="T29">
        <v>147</v>
      </c>
    </row>
    <row r="30" spans="1:20">
      <c r="A30" t="str">
        <f>'Population Definitions'!$A$6</f>
        <v>PLHIV 15+</v>
      </c>
      <c r="B30" t="s">
        <v>11</v>
      </c>
      <c r="C30">
        <f t="shared" si="3"/>
        <v>0.96099999999999997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0.96099999999999997</v>
      </c>
      <c r="D31" t="s">
        <v>12</v>
      </c>
    </row>
    <row r="33" spans="1:20">
      <c r="A33" t="s">
        <v>52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 t="str">
        <f t="shared" ref="C34:C39" si="4">IF(SUMPRODUCT(--(E34:T34&lt;&gt;""))=0,0.035295,"N.A.")</f>
        <v>N.A.</v>
      </c>
      <c r="D34" t="s">
        <v>12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</row>
    <row r="36" spans="1:20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174</v>
      </c>
      <c r="T36">
        <v>166</v>
      </c>
    </row>
    <row r="37" spans="1:20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0</v>
      </c>
      <c r="T37">
        <v>6</v>
      </c>
    </row>
    <row r="38" spans="1:20">
      <c r="A38" t="str">
        <f>'Population Definitions'!$A$6</f>
        <v>PLHIV 15+</v>
      </c>
      <c r="B38" t="s">
        <v>11</v>
      </c>
      <c r="C38">
        <f t="shared" si="4"/>
        <v>3.5295E-2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3.5295E-2</v>
      </c>
      <c r="D39" t="s">
        <v>12</v>
      </c>
    </row>
    <row r="41" spans="1:20">
      <c r="A41" t="s">
        <v>60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 t="str">
        <f t="shared" ref="C42:C47" si="5">IF(SUMPRODUCT(--(E42:T42&lt;&gt;""))=0,0.003705,"N.A.")</f>
        <v>N.A.</v>
      </c>
      <c r="D42" t="s">
        <v>12</v>
      </c>
      <c r="S42">
        <v>0</v>
      </c>
      <c r="T42">
        <v>0</v>
      </c>
    </row>
    <row r="43" spans="1:20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S44">
        <v>0</v>
      </c>
      <c r="T44">
        <v>0</v>
      </c>
    </row>
    <row r="45" spans="1:20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S45">
        <v>0</v>
      </c>
      <c r="T45">
        <v>0</v>
      </c>
    </row>
    <row r="46" spans="1:20">
      <c r="A46" t="str">
        <f>'Population Definitions'!$A$6</f>
        <v>PLHIV 15+</v>
      </c>
      <c r="B46" t="s">
        <v>11</v>
      </c>
      <c r="C46">
        <f t="shared" si="5"/>
        <v>3.705E-3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3.705E-3</v>
      </c>
      <c r="D47" t="s">
        <v>12</v>
      </c>
    </row>
  </sheetData>
  <dataValidations count="6">
    <dataValidation type="list" showInputMessage="1" showErrorMessage="1" sqref="B2 B10 B18 B26 B34 B42">
      <formula1>"Fraction,Number"</formula1>
    </dataValidation>
    <dataValidation type="list" showInputMessage="1" showErrorMessage="1" sqref="B3 B11 B19 B27 B35 B43">
      <formula1>"Fraction,Number"</formula1>
    </dataValidation>
    <dataValidation type="list" showInputMessage="1" showErrorMessage="1" sqref="B4 B12 B20 B28 B36 B44">
      <formula1>"Fraction,Number"</formula1>
    </dataValidation>
    <dataValidation type="list" showInputMessage="1" showErrorMessage="1" sqref="B5 B13 B21 B29 B37 B45">
      <formula1>"Fraction,Number"</formula1>
    </dataValidation>
    <dataValidation type="list" showInputMessage="1" showErrorMessage="1" sqref="B6 B14 B22 B30 B38 B46">
      <formula1>"Fraction,Number"</formula1>
    </dataValidation>
    <dataValidation type="list" showInputMessage="1" showErrorMessage="1" sqref="B7 B15 B23 B31 B39 B47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A36" sqref="A36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>
      <c r="A17" t="s">
        <v>34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>
      <c r="A25" t="s">
        <v>43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>IF(SUMPRODUCT(--(E26:T26&lt;&gt;""))=0,1,"N.A.")</f>
        <v>N.A.</v>
      </c>
      <c r="D26" t="s">
        <v>12</v>
      </c>
      <c r="F26">
        <v>0.9</v>
      </c>
    </row>
    <row r="27" spans="1:20">
      <c r="A27" t="str">
        <f>'Population Definitions'!$A$3</f>
        <v>Gen 5-14</v>
      </c>
      <c r="B27" t="s">
        <v>10</v>
      </c>
      <c r="C27" t="str">
        <f t="shared" ref="C27:C31" si="3">IF(SUMPRODUCT(--(E27:T27&lt;&gt;""))=0,1,"N.A.")</f>
        <v>N.A.</v>
      </c>
      <c r="D27" t="s">
        <v>12</v>
      </c>
      <c r="F27">
        <v>0.9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F28">
        <v>0.9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F29">
        <v>0.9</v>
      </c>
    </row>
    <row r="30" spans="1:20">
      <c r="A30" t="str">
        <f>'Population Definitions'!$A$6</f>
        <v>PLHIV 15+</v>
      </c>
      <c r="B30" t="s">
        <v>10</v>
      </c>
      <c r="C30">
        <f t="shared" si="3"/>
        <v>1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1</v>
      </c>
      <c r="D31" t="s">
        <v>12</v>
      </c>
    </row>
    <row r="33" spans="1:20">
      <c r="A33" t="s">
        <v>51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>
      <c r="A41" t="s">
        <v>59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>IF(SUMPRODUCT(--(E42:T42&lt;&gt;""))=0,1,"N.A.")</f>
        <v>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ref="C43:C47" si="5">IF(SUMPRODUCT(--(E43:T43&lt;&gt;""))=0,1,"N.A.")</f>
        <v>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1</v>
      </c>
      <c r="D47" t="s">
        <v>12</v>
      </c>
    </row>
    <row r="49" spans="1:20">
      <c r="A49" t="s">
        <v>66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IF(SUMPRODUCT(--(E50:T50&lt;&gt;""))=0,1,"N.A.")</f>
        <v>1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1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1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1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1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1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topLeftCell="D1" workbookViewId="0">
      <selection activeCell="R2" sqref="R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E2">
        <f>E10*'General Demographics'!E2</f>
        <v>456286.05</v>
      </c>
      <c r="F2">
        <f>F10*'General Demographics'!F2</f>
        <v>450369.81</v>
      </c>
      <c r="G2">
        <f>G10*'General Demographics'!G2</f>
        <v>445354.47</v>
      </c>
      <c r="H2">
        <f>H10*'General Demographics'!H2</f>
        <v>441475.65</v>
      </c>
      <c r="I2">
        <f>I10*'General Demographics'!I2</f>
        <v>440731.17</v>
      </c>
      <c r="J2">
        <f>J10*'General Demographics'!J2</f>
        <v>444876.3</v>
      </c>
      <c r="K2">
        <f>K10*'General Demographics'!K2</f>
        <v>457835.4</v>
      </c>
      <c r="L2">
        <f>L10*'General Demographics'!L2</f>
        <v>463338.12</v>
      </c>
      <c r="M2">
        <f>M10*'General Demographics'!M2</f>
        <v>472912.72</v>
      </c>
      <c r="N2">
        <f>N10*'General Demographics'!N2</f>
        <v>484292.48</v>
      </c>
      <c r="O2">
        <f>O10*'General Demographics'!O2</f>
        <v>504297.08999999997</v>
      </c>
      <c r="P2">
        <f>P10*'General Demographics'!P2</f>
        <v>521368.65</v>
      </c>
      <c r="Q2">
        <f>Q10*'General Demographics'!Q2</f>
        <v>535039.81999999995</v>
      </c>
      <c r="R2">
        <f>R10*'General Demographics'!R2</f>
        <v>559281.68999999994</v>
      </c>
      <c r="S2">
        <f>S10*'General Demographics'!S2</f>
        <v>567536.62</v>
      </c>
      <c r="T2">
        <f>T10*'General Demographics'!T2</f>
        <v>568740.1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42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50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58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</sheetData>
  <dataValidations count="36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 Definitions</vt:lpstr>
      <vt:lpstr>Transfer Definitions</vt:lpstr>
      <vt:lpstr>Transfer Details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2016-12-23T11:45:01Z</dcterms:created>
  <dcterms:modified xsi:type="dcterms:W3CDTF">2017-01-06T17:24:32Z</dcterms:modified>
</cp:coreProperties>
</file>