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hidePivotFieldList="1" defaultThemeVersion="166925"/>
  <xr:revisionPtr revIDLastSave="0" documentId="13_ncr:1000001_{3F60C572-8DDD-5A4B-8FEC-A48B34D8A258}" xr6:coauthVersionLast="34" xr6:coauthVersionMax="34" xr10:uidLastSave="{00000000-0000-0000-0000-000000000000}"/>
  <bookViews>
    <workbookView xWindow="0" yWindow="0" windowWidth="15600" windowHeight="8190" tabRatio="500" activeTab="10" xr2:uid="{00000000-000D-0000-FFFF-FFFF00000000}"/>
  </bookViews>
  <sheets>
    <sheet name="Cover" sheetId="1" r:id="rId1"/>
    <sheet name="Reconciliation" sheetId="3" r:id="rId2"/>
    <sheet name="Summary" sheetId="13" r:id="rId3"/>
    <sheet name="Recon with Budget" sheetId="4" r:id="rId4"/>
    <sheet name="paysheet" sheetId="6" r:id="rId5"/>
    <sheet name="Additions" sheetId="11" r:id="rId6"/>
    <sheet name="Delation" sheetId="5" r:id="rId7"/>
    <sheet name="Bank" sheetId="7" r:id="rId8"/>
    <sheet name="Cash" sheetId="8" r:id="rId9"/>
    <sheet name="Hold" sheetId="12" r:id="rId10"/>
    <sheet name="Arrears" sheetId="10" r:id="rId11"/>
    <sheet name="Sal Adv" sheetId="14" r:id="rId12"/>
  </sheets>
  <definedNames>
    <definedName name="_xlnm._FilterDatabase" localSheetId="7">Bank!$A$2:$I$154</definedName>
    <definedName name="_xlnm._FilterDatabase" localSheetId="8">Cash!$A$2:$H$11</definedName>
    <definedName name="_xlnm._FilterDatabase" localSheetId="4" hidden="1">paysheet!$A$2:$AMK$166</definedName>
    <definedName name="_xlnm.Print_Area" localSheetId="4">paysheet!$A$1:$AM$167</definedName>
    <definedName name="_xlnm.Print_Titles" localSheetId="7">Bank!$2:$2</definedName>
    <definedName name="_xlnm.Print_Titles" localSheetId="4">paysheet!$2:$2</definedName>
  </definedNames>
  <calcPr calcId="179020"/>
  <pivotCaches>
    <pivotCache cacheId="0" r:id="rId13"/>
  </pivotCaches>
</workbook>
</file>

<file path=xl/calcChain.xml><?xml version="1.0" encoding="utf-8"?>
<calcChain xmlns="http://schemas.openxmlformats.org/spreadsheetml/2006/main">
  <c r="G13" i="14" l="1"/>
  <c r="U4" i="6"/>
  <c r="V4" i="6"/>
  <c r="W4" i="6"/>
  <c r="X4" i="6"/>
  <c r="Y4" i="6"/>
  <c r="Z4" i="6"/>
  <c r="AA4" i="6"/>
  <c r="AB4" i="6"/>
  <c r="AC4" i="6"/>
  <c r="AF4" i="6"/>
  <c r="AG4" i="6"/>
  <c r="AH4" i="6"/>
  <c r="AK4" i="6"/>
  <c r="AL4" i="6"/>
  <c r="AM4" i="6"/>
  <c r="G3" i="12"/>
  <c r="U13" i="6"/>
  <c r="V13" i="6"/>
  <c r="W13" i="6"/>
  <c r="X13" i="6"/>
  <c r="Y13" i="6"/>
  <c r="Z13" i="6"/>
  <c r="AA13" i="6"/>
  <c r="AB13" i="6"/>
  <c r="AC13" i="6"/>
  <c r="AF13" i="6"/>
  <c r="AG13" i="6"/>
  <c r="AH13" i="6"/>
  <c r="AK13" i="6"/>
  <c r="AL13" i="6"/>
  <c r="AM13" i="6"/>
  <c r="G4" i="12"/>
  <c r="U43" i="6"/>
  <c r="V43" i="6"/>
  <c r="W43" i="6"/>
  <c r="X43" i="6"/>
  <c r="Y43" i="6"/>
  <c r="Z43" i="6"/>
  <c r="AA43" i="6"/>
  <c r="AB43" i="6"/>
  <c r="AC43" i="6"/>
  <c r="AF43" i="6"/>
  <c r="AG43" i="6"/>
  <c r="AH43" i="6"/>
  <c r="AK43" i="6"/>
  <c r="AL43" i="6"/>
  <c r="AM43" i="6"/>
  <c r="G5" i="12"/>
  <c r="U71" i="6"/>
  <c r="V71" i="6"/>
  <c r="W71" i="6"/>
  <c r="X71" i="6"/>
  <c r="Y71" i="6"/>
  <c r="Z71" i="6"/>
  <c r="AA71" i="6"/>
  <c r="AB71" i="6"/>
  <c r="AC71" i="6"/>
  <c r="AF71" i="6"/>
  <c r="AG71" i="6"/>
  <c r="AH71" i="6"/>
  <c r="AK71" i="6"/>
  <c r="AL71" i="6"/>
  <c r="AM71" i="6"/>
  <c r="G6" i="12"/>
  <c r="U74" i="6"/>
  <c r="V74" i="6"/>
  <c r="W74" i="6"/>
  <c r="X74" i="6"/>
  <c r="Y74" i="6"/>
  <c r="Z74" i="6"/>
  <c r="AA74" i="6"/>
  <c r="AB74" i="6"/>
  <c r="AC74" i="6"/>
  <c r="AF74" i="6"/>
  <c r="AG74" i="6"/>
  <c r="AH74" i="6"/>
  <c r="AK74" i="6"/>
  <c r="AL74" i="6"/>
  <c r="AM74" i="6"/>
  <c r="G7" i="12"/>
  <c r="U87" i="6"/>
  <c r="V87" i="6"/>
  <c r="W87" i="6"/>
  <c r="X87" i="6"/>
  <c r="Y87" i="6"/>
  <c r="Z87" i="6"/>
  <c r="AA87" i="6"/>
  <c r="AB87" i="6"/>
  <c r="AC87" i="6"/>
  <c r="AF87" i="6"/>
  <c r="AG87" i="6"/>
  <c r="AH87" i="6"/>
  <c r="AK87" i="6"/>
  <c r="AL87" i="6"/>
  <c r="AM87" i="6"/>
  <c r="G8" i="12"/>
  <c r="G10" i="12"/>
  <c r="U84" i="6"/>
  <c r="V84" i="6"/>
  <c r="W84" i="6"/>
  <c r="X84" i="6"/>
  <c r="Y84" i="6"/>
  <c r="Z84" i="6"/>
  <c r="AA84" i="6"/>
  <c r="AB84" i="6"/>
  <c r="AC84" i="6"/>
  <c r="AF84" i="6"/>
  <c r="AG84" i="6"/>
  <c r="AH84" i="6"/>
  <c r="AK84" i="6"/>
  <c r="AL84" i="6"/>
  <c r="AM84" i="6"/>
  <c r="F3" i="8"/>
  <c r="U85" i="6"/>
  <c r="V85" i="6"/>
  <c r="W85" i="6"/>
  <c r="X85" i="6"/>
  <c r="Y85" i="6"/>
  <c r="Z85" i="6"/>
  <c r="AA85" i="6"/>
  <c r="AB85" i="6"/>
  <c r="AC85" i="6"/>
  <c r="AF85" i="6"/>
  <c r="AG85" i="6"/>
  <c r="AH85" i="6"/>
  <c r="AK85" i="6"/>
  <c r="AL85" i="6"/>
  <c r="AM85" i="6"/>
  <c r="F4" i="8"/>
  <c r="U86" i="6"/>
  <c r="V86" i="6"/>
  <c r="W86" i="6"/>
  <c r="X86" i="6"/>
  <c r="Y86" i="6"/>
  <c r="Z86" i="6"/>
  <c r="AA86" i="6"/>
  <c r="AB86" i="6"/>
  <c r="AC86" i="6"/>
  <c r="AF86" i="6"/>
  <c r="AG86" i="6"/>
  <c r="AH86" i="6"/>
  <c r="AK86" i="6"/>
  <c r="AL86" i="6"/>
  <c r="AM86" i="6"/>
  <c r="F5" i="8"/>
  <c r="U90" i="6"/>
  <c r="V90" i="6"/>
  <c r="W90" i="6"/>
  <c r="X90" i="6"/>
  <c r="Y90" i="6"/>
  <c r="Z90" i="6"/>
  <c r="AA90" i="6"/>
  <c r="AB90" i="6"/>
  <c r="AC90" i="6"/>
  <c r="AF90" i="6"/>
  <c r="AG90" i="6"/>
  <c r="AH90" i="6"/>
  <c r="AK90" i="6"/>
  <c r="AL90" i="6"/>
  <c r="AM90" i="6"/>
  <c r="F6" i="8"/>
  <c r="U92" i="6"/>
  <c r="V92" i="6"/>
  <c r="W92" i="6"/>
  <c r="X92" i="6"/>
  <c r="Y92" i="6"/>
  <c r="Z92" i="6"/>
  <c r="AA92" i="6"/>
  <c r="AB92" i="6"/>
  <c r="AC92" i="6"/>
  <c r="AF92" i="6"/>
  <c r="AG92" i="6"/>
  <c r="AH92" i="6"/>
  <c r="AK92" i="6"/>
  <c r="AL92" i="6"/>
  <c r="AM92" i="6"/>
  <c r="F7" i="8"/>
  <c r="U150" i="6"/>
  <c r="V150" i="6"/>
  <c r="W150" i="6"/>
  <c r="X150" i="6"/>
  <c r="Y150" i="6"/>
  <c r="Z150" i="6"/>
  <c r="AA150" i="6"/>
  <c r="AB150" i="6"/>
  <c r="AC150" i="6"/>
  <c r="AF150" i="6"/>
  <c r="AG150" i="6"/>
  <c r="AH150" i="6"/>
  <c r="AK150" i="6"/>
  <c r="AL150" i="6"/>
  <c r="AM150" i="6"/>
  <c r="F8" i="8"/>
  <c r="U154" i="6"/>
  <c r="V154" i="6"/>
  <c r="W154" i="6"/>
  <c r="X154" i="6"/>
  <c r="Y154" i="6"/>
  <c r="Z154" i="6"/>
  <c r="AA154" i="6"/>
  <c r="AB154" i="6"/>
  <c r="AC154" i="6"/>
  <c r="AF154" i="6"/>
  <c r="AG154" i="6"/>
  <c r="AH154" i="6"/>
  <c r="AK154" i="6"/>
  <c r="AL154" i="6"/>
  <c r="AM154" i="6"/>
  <c r="F9" i="8"/>
  <c r="U157" i="6"/>
  <c r="V157" i="6"/>
  <c r="W157" i="6"/>
  <c r="X157" i="6"/>
  <c r="Y157" i="6"/>
  <c r="Z157" i="6"/>
  <c r="AA157" i="6"/>
  <c r="AB157" i="6"/>
  <c r="AC157" i="6"/>
  <c r="AF157" i="6"/>
  <c r="AG157" i="6"/>
  <c r="AH157" i="6"/>
  <c r="AK157" i="6"/>
  <c r="AL157" i="6"/>
  <c r="AM157" i="6"/>
  <c r="F10" i="8"/>
  <c r="F11" i="8"/>
  <c r="U167" i="6"/>
  <c r="V167" i="6"/>
  <c r="W167" i="6"/>
  <c r="X167" i="6"/>
  <c r="Y167" i="6"/>
  <c r="Z167" i="6"/>
  <c r="AA167" i="6"/>
  <c r="AB167" i="6"/>
  <c r="AC167" i="6"/>
  <c r="AF167" i="6"/>
  <c r="AG167" i="6"/>
  <c r="AH167" i="6"/>
  <c r="AK167" i="6"/>
  <c r="AL167" i="6"/>
  <c r="AM167" i="6"/>
  <c r="F153" i="7"/>
  <c r="U166" i="6"/>
  <c r="V166" i="6"/>
  <c r="W166" i="6"/>
  <c r="X166" i="6"/>
  <c r="Y166" i="6"/>
  <c r="Z166" i="6"/>
  <c r="AA166" i="6"/>
  <c r="AB166" i="6"/>
  <c r="AC166" i="6"/>
  <c r="AF166" i="6"/>
  <c r="AG166" i="6"/>
  <c r="AH166" i="6"/>
  <c r="AK166" i="6"/>
  <c r="AL166" i="6"/>
  <c r="AM166" i="6"/>
  <c r="F152" i="7"/>
  <c r="U165" i="6"/>
  <c r="V165" i="6"/>
  <c r="W165" i="6"/>
  <c r="X165" i="6"/>
  <c r="Y165" i="6"/>
  <c r="Z165" i="6"/>
  <c r="AA165" i="6"/>
  <c r="AB165" i="6"/>
  <c r="AC165" i="6"/>
  <c r="AF165" i="6"/>
  <c r="AG165" i="6"/>
  <c r="AH165" i="6"/>
  <c r="AK165" i="6"/>
  <c r="AL165" i="6"/>
  <c r="AM165" i="6"/>
  <c r="F151" i="7"/>
  <c r="U164" i="6"/>
  <c r="V164" i="6"/>
  <c r="W164" i="6"/>
  <c r="X164" i="6"/>
  <c r="Y164" i="6"/>
  <c r="Z164" i="6"/>
  <c r="AA164" i="6"/>
  <c r="AB164" i="6"/>
  <c r="AC164" i="6"/>
  <c r="AF164" i="6"/>
  <c r="AG164" i="6"/>
  <c r="AH164" i="6"/>
  <c r="AK164" i="6"/>
  <c r="AL164" i="6"/>
  <c r="AM164" i="6"/>
  <c r="F150" i="7"/>
  <c r="U163" i="6"/>
  <c r="V163" i="6"/>
  <c r="W163" i="6"/>
  <c r="X163" i="6"/>
  <c r="Y163" i="6"/>
  <c r="Z163" i="6"/>
  <c r="AA163" i="6"/>
  <c r="AB163" i="6"/>
  <c r="AC163" i="6"/>
  <c r="AF163" i="6"/>
  <c r="AG163" i="6"/>
  <c r="AH163" i="6"/>
  <c r="AK163" i="6"/>
  <c r="AL163" i="6"/>
  <c r="AM163" i="6"/>
  <c r="F149" i="7"/>
  <c r="U162" i="6"/>
  <c r="V162" i="6"/>
  <c r="W162" i="6"/>
  <c r="X162" i="6"/>
  <c r="Y162" i="6"/>
  <c r="Z162" i="6"/>
  <c r="AA162" i="6"/>
  <c r="AB162" i="6"/>
  <c r="AC162" i="6"/>
  <c r="AF162" i="6"/>
  <c r="AG162" i="6"/>
  <c r="AH162" i="6"/>
  <c r="AK162" i="6"/>
  <c r="AL162" i="6"/>
  <c r="AM162" i="6"/>
  <c r="F148" i="7"/>
  <c r="U161" i="6"/>
  <c r="V161" i="6"/>
  <c r="W161" i="6"/>
  <c r="X161" i="6"/>
  <c r="Y161" i="6"/>
  <c r="Z161" i="6"/>
  <c r="AA161" i="6"/>
  <c r="AB161" i="6"/>
  <c r="AC161" i="6"/>
  <c r="AF161" i="6"/>
  <c r="AG161" i="6"/>
  <c r="AH161" i="6"/>
  <c r="AK161" i="6"/>
  <c r="AL161" i="6"/>
  <c r="AM161" i="6"/>
  <c r="F147" i="7"/>
  <c r="U160" i="6"/>
  <c r="V160" i="6"/>
  <c r="W160" i="6"/>
  <c r="X160" i="6"/>
  <c r="Y160" i="6"/>
  <c r="Z160" i="6"/>
  <c r="AA160" i="6"/>
  <c r="AB160" i="6"/>
  <c r="AC160" i="6"/>
  <c r="AF160" i="6"/>
  <c r="AG160" i="6"/>
  <c r="AH160" i="6"/>
  <c r="AK160" i="6"/>
  <c r="AL160" i="6"/>
  <c r="AM160" i="6"/>
  <c r="F146" i="7"/>
  <c r="U159" i="6"/>
  <c r="V159" i="6"/>
  <c r="W159" i="6"/>
  <c r="X159" i="6"/>
  <c r="Y159" i="6"/>
  <c r="Z159" i="6"/>
  <c r="AA159" i="6"/>
  <c r="AB159" i="6"/>
  <c r="AC159" i="6"/>
  <c r="AF159" i="6"/>
  <c r="AG159" i="6"/>
  <c r="AH159" i="6"/>
  <c r="AK159" i="6"/>
  <c r="AL159" i="6"/>
  <c r="AM159" i="6"/>
  <c r="F145" i="7"/>
  <c r="U158" i="6"/>
  <c r="V158" i="6"/>
  <c r="W158" i="6"/>
  <c r="X158" i="6"/>
  <c r="Y158" i="6"/>
  <c r="Z158" i="6"/>
  <c r="AA158" i="6"/>
  <c r="AB158" i="6"/>
  <c r="AC158" i="6"/>
  <c r="AF158" i="6"/>
  <c r="AG158" i="6"/>
  <c r="AH158" i="6"/>
  <c r="AK158" i="6"/>
  <c r="AL158" i="6"/>
  <c r="AM158" i="6"/>
  <c r="F144" i="7"/>
  <c r="U156" i="6"/>
  <c r="V156" i="6"/>
  <c r="W156" i="6"/>
  <c r="X156" i="6"/>
  <c r="Y156" i="6"/>
  <c r="Z156" i="6"/>
  <c r="AA156" i="6"/>
  <c r="AB156" i="6"/>
  <c r="AC156" i="6"/>
  <c r="AF156" i="6"/>
  <c r="AG156" i="6"/>
  <c r="AH156" i="6"/>
  <c r="AK156" i="6"/>
  <c r="AL156" i="6"/>
  <c r="AM156" i="6"/>
  <c r="F143" i="7"/>
  <c r="U155" i="6"/>
  <c r="V155" i="6"/>
  <c r="W155" i="6"/>
  <c r="X155" i="6"/>
  <c r="Y155" i="6"/>
  <c r="Z155" i="6"/>
  <c r="AA155" i="6"/>
  <c r="AB155" i="6"/>
  <c r="AC155" i="6"/>
  <c r="AF155" i="6"/>
  <c r="AG155" i="6"/>
  <c r="AH155" i="6"/>
  <c r="AK155" i="6"/>
  <c r="AL155" i="6"/>
  <c r="AM155" i="6"/>
  <c r="F142" i="7"/>
  <c r="U153" i="6"/>
  <c r="V153" i="6"/>
  <c r="W153" i="6"/>
  <c r="Y153" i="6"/>
  <c r="Z153" i="6"/>
  <c r="AA153" i="6"/>
  <c r="AB153" i="6"/>
  <c r="AC153" i="6"/>
  <c r="AF153" i="6"/>
  <c r="AG153" i="6"/>
  <c r="AH153" i="6"/>
  <c r="AK153" i="6"/>
  <c r="AL153" i="6"/>
  <c r="AM153" i="6"/>
  <c r="F141" i="7"/>
  <c r="U152" i="6"/>
  <c r="V152" i="6"/>
  <c r="W152" i="6"/>
  <c r="X152" i="6"/>
  <c r="Y152" i="6"/>
  <c r="Z152" i="6"/>
  <c r="AA152" i="6"/>
  <c r="AB152" i="6"/>
  <c r="AC152" i="6"/>
  <c r="AF152" i="6"/>
  <c r="AG152" i="6"/>
  <c r="AH152" i="6"/>
  <c r="AK152" i="6"/>
  <c r="AL152" i="6"/>
  <c r="AM152" i="6"/>
  <c r="F140" i="7"/>
  <c r="U151" i="6"/>
  <c r="V151" i="6"/>
  <c r="W151" i="6"/>
  <c r="X151" i="6"/>
  <c r="Y151" i="6"/>
  <c r="Z151" i="6"/>
  <c r="AA151" i="6"/>
  <c r="AB151" i="6"/>
  <c r="AC151" i="6"/>
  <c r="AF151" i="6"/>
  <c r="AG151" i="6"/>
  <c r="AH151" i="6"/>
  <c r="AK151" i="6"/>
  <c r="AL151" i="6"/>
  <c r="AM151" i="6"/>
  <c r="F139" i="7"/>
  <c r="U149" i="6"/>
  <c r="V149" i="6"/>
  <c r="W149" i="6"/>
  <c r="X149" i="6"/>
  <c r="Y149" i="6"/>
  <c r="Z149" i="6"/>
  <c r="AA149" i="6"/>
  <c r="AB149" i="6"/>
  <c r="AC149" i="6"/>
  <c r="AF149" i="6"/>
  <c r="AG149" i="6"/>
  <c r="AH149" i="6"/>
  <c r="AK149" i="6"/>
  <c r="AL149" i="6"/>
  <c r="AM149" i="6"/>
  <c r="F138" i="7"/>
  <c r="U148" i="6"/>
  <c r="V148" i="6"/>
  <c r="W148" i="6"/>
  <c r="X148" i="6"/>
  <c r="Y148" i="6"/>
  <c r="Z148" i="6"/>
  <c r="AA148" i="6"/>
  <c r="AB148" i="6"/>
  <c r="AC148" i="6"/>
  <c r="O6" i="10"/>
  <c r="AD148" i="6"/>
  <c r="P6" i="10"/>
  <c r="Q6" i="10"/>
  <c r="R6" i="10"/>
  <c r="S6" i="10"/>
  <c r="AE148" i="6"/>
  <c r="AF148" i="6"/>
  <c r="AG148" i="6"/>
  <c r="AH148" i="6"/>
  <c r="AK148" i="6"/>
  <c r="AL148" i="6"/>
  <c r="AM148" i="6"/>
  <c r="F137" i="7"/>
  <c r="U147" i="6"/>
  <c r="V147" i="6"/>
  <c r="W147" i="6"/>
  <c r="X147" i="6"/>
  <c r="Y147" i="6"/>
  <c r="Z147" i="6"/>
  <c r="AA147" i="6"/>
  <c r="AB147" i="6"/>
  <c r="AC147" i="6"/>
  <c r="AF147" i="6"/>
  <c r="AG147" i="6"/>
  <c r="AH147" i="6"/>
  <c r="AK147" i="6"/>
  <c r="AL147" i="6"/>
  <c r="AM147" i="6"/>
  <c r="F136" i="7"/>
  <c r="U146" i="6"/>
  <c r="V146" i="6"/>
  <c r="W146" i="6"/>
  <c r="X146" i="6"/>
  <c r="Y146" i="6"/>
  <c r="Z146" i="6"/>
  <c r="AA146" i="6"/>
  <c r="AB146" i="6"/>
  <c r="AC146" i="6"/>
  <c r="AF146" i="6"/>
  <c r="AG146" i="6"/>
  <c r="AH146" i="6"/>
  <c r="AK146" i="6"/>
  <c r="AL146" i="6"/>
  <c r="AM146" i="6"/>
  <c r="F135" i="7"/>
  <c r="U145" i="6"/>
  <c r="V145" i="6"/>
  <c r="W145" i="6"/>
  <c r="X145" i="6"/>
  <c r="Y145" i="6"/>
  <c r="Z145" i="6"/>
  <c r="AA145" i="6"/>
  <c r="AB145" i="6"/>
  <c r="AC145" i="6"/>
  <c r="AF145" i="6"/>
  <c r="AG145" i="6"/>
  <c r="AH145" i="6"/>
  <c r="AK145" i="6"/>
  <c r="AL145" i="6"/>
  <c r="AM145" i="6"/>
  <c r="F134" i="7"/>
  <c r="U144" i="6"/>
  <c r="V144" i="6"/>
  <c r="W144" i="6"/>
  <c r="X144" i="6"/>
  <c r="Y144" i="6"/>
  <c r="Z144" i="6"/>
  <c r="AA144" i="6"/>
  <c r="AB144" i="6"/>
  <c r="AC144" i="6"/>
  <c r="AF144" i="6"/>
  <c r="AG144" i="6"/>
  <c r="AH144" i="6"/>
  <c r="AK144" i="6"/>
  <c r="AL144" i="6"/>
  <c r="AM144" i="6"/>
  <c r="F133" i="7"/>
  <c r="U143" i="6"/>
  <c r="V143" i="6"/>
  <c r="W143" i="6"/>
  <c r="X143" i="6"/>
  <c r="Y143" i="6"/>
  <c r="Z143" i="6"/>
  <c r="AA143" i="6"/>
  <c r="AB143" i="6"/>
  <c r="AC143" i="6"/>
  <c r="AF143" i="6"/>
  <c r="AG143" i="6"/>
  <c r="AH143" i="6"/>
  <c r="AK143" i="6"/>
  <c r="AL143" i="6"/>
  <c r="AM143" i="6"/>
  <c r="F132" i="7"/>
  <c r="U142" i="6"/>
  <c r="V142" i="6"/>
  <c r="W142" i="6"/>
  <c r="X142" i="6"/>
  <c r="Y142" i="6"/>
  <c r="Z142" i="6"/>
  <c r="AA142" i="6"/>
  <c r="AB142" i="6"/>
  <c r="AC142" i="6"/>
  <c r="AF142" i="6"/>
  <c r="AG142" i="6"/>
  <c r="AH142" i="6"/>
  <c r="AK142" i="6"/>
  <c r="AL142" i="6"/>
  <c r="AM142" i="6"/>
  <c r="F131" i="7"/>
  <c r="U141" i="6"/>
  <c r="V141" i="6"/>
  <c r="W141" i="6"/>
  <c r="X141" i="6"/>
  <c r="Y141" i="6"/>
  <c r="Z141" i="6"/>
  <c r="AA141" i="6"/>
  <c r="AB141" i="6"/>
  <c r="AC141" i="6"/>
  <c r="AF141" i="6"/>
  <c r="AG141" i="6"/>
  <c r="AH141" i="6"/>
  <c r="AK141" i="6"/>
  <c r="AL141" i="6"/>
  <c r="AM141" i="6"/>
  <c r="F130" i="7"/>
  <c r="U140" i="6"/>
  <c r="V140" i="6"/>
  <c r="W140" i="6"/>
  <c r="X140" i="6"/>
  <c r="Y140" i="6"/>
  <c r="Z140" i="6"/>
  <c r="AA140" i="6"/>
  <c r="AB140" i="6"/>
  <c r="AC140" i="6"/>
  <c r="AF140" i="6"/>
  <c r="AG140" i="6"/>
  <c r="AH140" i="6"/>
  <c r="AK140" i="6"/>
  <c r="AL140" i="6"/>
  <c r="AM140" i="6"/>
  <c r="F129" i="7"/>
  <c r="U139" i="6"/>
  <c r="V139" i="6"/>
  <c r="W139" i="6"/>
  <c r="X139" i="6"/>
  <c r="Y139" i="6"/>
  <c r="Z139" i="6"/>
  <c r="AA139" i="6"/>
  <c r="AB139" i="6"/>
  <c r="AC139" i="6"/>
  <c r="AF139" i="6"/>
  <c r="AG139" i="6"/>
  <c r="AH139" i="6"/>
  <c r="AK139" i="6"/>
  <c r="AL139" i="6"/>
  <c r="AM139" i="6"/>
  <c r="F128" i="7"/>
  <c r="U138" i="6"/>
  <c r="V138" i="6"/>
  <c r="W138" i="6"/>
  <c r="X138" i="6"/>
  <c r="Y138" i="6"/>
  <c r="Z138" i="6"/>
  <c r="AA138" i="6"/>
  <c r="AB138" i="6"/>
  <c r="AC138" i="6"/>
  <c r="AF138" i="6"/>
  <c r="AG138" i="6"/>
  <c r="AH138" i="6"/>
  <c r="AK138" i="6"/>
  <c r="AL138" i="6"/>
  <c r="AM138" i="6"/>
  <c r="F127" i="7"/>
  <c r="U137" i="6"/>
  <c r="V137" i="6"/>
  <c r="W137" i="6"/>
  <c r="X137" i="6"/>
  <c r="Y137" i="6"/>
  <c r="Z137" i="6"/>
  <c r="AA137" i="6"/>
  <c r="AB137" i="6"/>
  <c r="AC137" i="6"/>
  <c r="AF137" i="6"/>
  <c r="AG137" i="6"/>
  <c r="AH137" i="6"/>
  <c r="AK137" i="6"/>
  <c r="AL137" i="6"/>
  <c r="AM137" i="6"/>
  <c r="F126" i="7"/>
  <c r="U136" i="6"/>
  <c r="V136" i="6"/>
  <c r="W136" i="6"/>
  <c r="X136" i="6"/>
  <c r="Y136" i="6"/>
  <c r="Z136" i="6"/>
  <c r="AA136" i="6"/>
  <c r="AB136" i="6"/>
  <c r="AC136" i="6"/>
  <c r="AF136" i="6"/>
  <c r="AG136" i="6"/>
  <c r="AH136" i="6"/>
  <c r="AK136" i="6"/>
  <c r="AL136" i="6"/>
  <c r="AM136" i="6"/>
  <c r="F125" i="7"/>
  <c r="U135" i="6"/>
  <c r="V135" i="6"/>
  <c r="W135" i="6"/>
  <c r="X135" i="6"/>
  <c r="Y135" i="6"/>
  <c r="Z135" i="6"/>
  <c r="AA135" i="6"/>
  <c r="AB135" i="6"/>
  <c r="AC135" i="6"/>
  <c r="AF135" i="6"/>
  <c r="AG135" i="6"/>
  <c r="AH135" i="6"/>
  <c r="AK135" i="6"/>
  <c r="AL135" i="6"/>
  <c r="AM135" i="6"/>
  <c r="F124" i="7"/>
  <c r="U134" i="6"/>
  <c r="V134" i="6"/>
  <c r="W134" i="6"/>
  <c r="X134" i="6"/>
  <c r="Y134" i="6"/>
  <c r="Z134" i="6"/>
  <c r="AA134" i="6"/>
  <c r="AB134" i="6"/>
  <c r="AC134" i="6"/>
  <c r="AF134" i="6"/>
  <c r="AG134" i="6"/>
  <c r="AH134" i="6"/>
  <c r="AK134" i="6"/>
  <c r="AL134" i="6"/>
  <c r="AM134" i="6"/>
  <c r="F123" i="7"/>
  <c r="U133" i="6"/>
  <c r="V133" i="6"/>
  <c r="W133" i="6"/>
  <c r="X133" i="6"/>
  <c r="Y133" i="6"/>
  <c r="Z133" i="6"/>
  <c r="AA133" i="6"/>
  <c r="AB133" i="6"/>
  <c r="AC133" i="6"/>
  <c r="AF133" i="6"/>
  <c r="AG133" i="6"/>
  <c r="AH133" i="6"/>
  <c r="AK133" i="6"/>
  <c r="AL133" i="6"/>
  <c r="AM133" i="6"/>
  <c r="F122" i="7"/>
  <c r="U132" i="6"/>
  <c r="V132" i="6"/>
  <c r="W132" i="6"/>
  <c r="X132" i="6"/>
  <c r="Y132" i="6"/>
  <c r="Z132" i="6"/>
  <c r="AA132" i="6"/>
  <c r="AB132" i="6"/>
  <c r="AC132" i="6"/>
  <c r="AF132" i="6"/>
  <c r="AG132" i="6"/>
  <c r="AH132" i="6"/>
  <c r="AK132" i="6"/>
  <c r="AL132" i="6"/>
  <c r="AM132" i="6"/>
  <c r="F121" i="7"/>
  <c r="U131" i="6"/>
  <c r="V131" i="6"/>
  <c r="W131" i="6"/>
  <c r="X131" i="6"/>
  <c r="Y131" i="6"/>
  <c r="Z131" i="6"/>
  <c r="AA131" i="6"/>
  <c r="AB131" i="6"/>
  <c r="AC131" i="6"/>
  <c r="AF131" i="6"/>
  <c r="AG131" i="6"/>
  <c r="AH131" i="6"/>
  <c r="AK131" i="6"/>
  <c r="AL131" i="6"/>
  <c r="AM131" i="6"/>
  <c r="F120" i="7"/>
  <c r="U130" i="6"/>
  <c r="V130" i="6"/>
  <c r="W130" i="6"/>
  <c r="X130" i="6"/>
  <c r="Y130" i="6"/>
  <c r="Z130" i="6"/>
  <c r="AA130" i="6"/>
  <c r="AB130" i="6"/>
  <c r="AC130" i="6"/>
  <c r="O5" i="10"/>
  <c r="AD130" i="6"/>
  <c r="P5" i="10"/>
  <c r="Q5" i="10"/>
  <c r="R5" i="10"/>
  <c r="S5" i="10"/>
  <c r="AE130" i="6"/>
  <c r="AF130" i="6"/>
  <c r="AG130" i="6"/>
  <c r="AH130" i="6"/>
  <c r="AK130" i="6"/>
  <c r="AL130" i="6"/>
  <c r="AM130" i="6"/>
  <c r="F119" i="7"/>
  <c r="U129" i="6"/>
  <c r="V129" i="6"/>
  <c r="W129" i="6"/>
  <c r="X129" i="6"/>
  <c r="Y129" i="6"/>
  <c r="Z129" i="6"/>
  <c r="AA129" i="6"/>
  <c r="AB129" i="6"/>
  <c r="AC129" i="6"/>
  <c r="AF129" i="6"/>
  <c r="AG129" i="6"/>
  <c r="AH129" i="6"/>
  <c r="AK129" i="6"/>
  <c r="AL129" i="6"/>
  <c r="AM129" i="6"/>
  <c r="F118" i="7"/>
  <c r="U128" i="6"/>
  <c r="V128" i="6"/>
  <c r="W128" i="6"/>
  <c r="X128" i="6"/>
  <c r="Y128" i="6"/>
  <c r="Z128" i="6"/>
  <c r="AA128" i="6"/>
  <c r="AB128" i="6"/>
  <c r="AC128" i="6"/>
  <c r="AF128" i="6"/>
  <c r="AG128" i="6"/>
  <c r="AH128" i="6"/>
  <c r="AK128" i="6"/>
  <c r="AL128" i="6"/>
  <c r="AM128" i="6"/>
  <c r="F117" i="7"/>
  <c r="U127" i="6"/>
  <c r="V127" i="6"/>
  <c r="W127" i="6"/>
  <c r="X127" i="6"/>
  <c r="Y127" i="6"/>
  <c r="Z127" i="6"/>
  <c r="AA127" i="6"/>
  <c r="AB127" i="6"/>
  <c r="AC127" i="6"/>
  <c r="AF127" i="6"/>
  <c r="AG127" i="6"/>
  <c r="AH127" i="6"/>
  <c r="AK127" i="6"/>
  <c r="AL127" i="6"/>
  <c r="AM127" i="6"/>
  <c r="F116" i="7"/>
  <c r="U126" i="6"/>
  <c r="V126" i="6"/>
  <c r="W126" i="6"/>
  <c r="X126" i="6"/>
  <c r="Y126" i="6"/>
  <c r="Z126" i="6"/>
  <c r="AA126" i="6"/>
  <c r="AB126" i="6"/>
  <c r="AC126" i="6"/>
  <c r="AF126" i="6"/>
  <c r="AG126" i="6"/>
  <c r="AH126" i="6"/>
  <c r="AK126" i="6"/>
  <c r="AL126" i="6"/>
  <c r="AM126" i="6"/>
  <c r="F115" i="7"/>
  <c r="U125" i="6"/>
  <c r="V125" i="6"/>
  <c r="W125" i="6"/>
  <c r="X125" i="6"/>
  <c r="Y125" i="6"/>
  <c r="Z125" i="6"/>
  <c r="AA125" i="6"/>
  <c r="AB125" i="6"/>
  <c r="AC125" i="6"/>
  <c r="AF125" i="6"/>
  <c r="AG125" i="6"/>
  <c r="AH125" i="6"/>
  <c r="AK125" i="6"/>
  <c r="AL125" i="6"/>
  <c r="AM125" i="6"/>
  <c r="F114" i="7"/>
  <c r="U124" i="6"/>
  <c r="V124" i="6"/>
  <c r="W124" i="6"/>
  <c r="X124" i="6"/>
  <c r="Y124" i="6"/>
  <c r="Z124" i="6"/>
  <c r="AA124" i="6"/>
  <c r="AB124" i="6"/>
  <c r="AC124" i="6"/>
  <c r="AF124" i="6"/>
  <c r="AG124" i="6"/>
  <c r="AH124" i="6"/>
  <c r="AK124" i="6"/>
  <c r="AL124" i="6"/>
  <c r="AM124" i="6"/>
  <c r="F113" i="7"/>
  <c r="U123" i="6"/>
  <c r="V123" i="6"/>
  <c r="W123" i="6"/>
  <c r="X123" i="6"/>
  <c r="Y123" i="6"/>
  <c r="Z123" i="6"/>
  <c r="AA123" i="6"/>
  <c r="AB123" i="6"/>
  <c r="AC123" i="6"/>
  <c r="AF123" i="6"/>
  <c r="AG123" i="6"/>
  <c r="AH123" i="6"/>
  <c r="AK123" i="6"/>
  <c r="AL123" i="6"/>
  <c r="AM123" i="6"/>
  <c r="F112" i="7"/>
  <c r="U122" i="6"/>
  <c r="V122" i="6"/>
  <c r="W122" i="6"/>
  <c r="X122" i="6"/>
  <c r="Y122" i="6"/>
  <c r="Z122" i="6"/>
  <c r="AA122" i="6"/>
  <c r="AB122" i="6"/>
  <c r="AC122" i="6"/>
  <c r="AF122" i="6"/>
  <c r="AG122" i="6"/>
  <c r="AH122" i="6"/>
  <c r="AK122" i="6"/>
  <c r="AL122" i="6"/>
  <c r="AM122" i="6"/>
  <c r="F111" i="7"/>
  <c r="U121" i="6"/>
  <c r="V121" i="6"/>
  <c r="W121" i="6"/>
  <c r="X121" i="6"/>
  <c r="Y121" i="6"/>
  <c r="Z121" i="6"/>
  <c r="AA121" i="6"/>
  <c r="AB121" i="6"/>
  <c r="AC121" i="6"/>
  <c r="AF121" i="6"/>
  <c r="AG121" i="6"/>
  <c r="AH121" i="6"/>
  <c r="AK121" i="6"/>
  <c r="AL121" i="6"/>
  <c r="AM121" i="6"/>
  <c r="F110" i="7"/>
  <c r="U120" i="6"/>
  <c r="V120" i="6"/>
  <c r="W120" i="6"/>
  <c r="X120" i="6"/>
  <c r="Y120" i="6"/>
  <c r="Z120" i="6"/>
  <c r="AA120" i="6"/>
  <c r="AB120" i="6"/>
  <c r="AC120" i="6"/>
  <c r="AF120" i="6"/>
  <c r="AG120" i="6"/>
  <c r="AH120" i="6"/>
  <c r="AK120" i="6"/>
  <c r="AL120" i="6"/>
  <c r="AM120" i="6"/>
  <c r="F109" i="7"/>
  <c r="U119" i="6"/>
  <c r="V119" i="6"/>
  <c r="W119" i="6"/>
  <c r="X119" i="6"/>
  <c r="Y119" i="6"/>
  <c r="Z119" i="6"/>
  <c r="AA119" i="6"/>
  <c r="AB119" i="6"/>
  <c r="AC119" i="6"/>
  <c r="AF119" i="6"/>
  <c r="AG119" i="6"/>
  <c r="AH119" i="6"/>
  <c r="AK119" i="6"/>
  <c r="AL119" i="6"/>
  <c r="AM119" i="6"/>
  <c r="F108" i="7"/>
  <c r="U118" i="6"/>
  <c r="V118" i="6"/>
  <c r="W118" i="6"/>
  <c r="X118" i="6"/>
  <c r="Y118" i="6"/>
  <c r="Z118" i="6"/>
  <c r="AA118" i="6"/>
  <c r="AB118" i="6"/>
  <c r="AC118" i="6"/>
  <c r="AF118" i="6"/>
  <c r="AG118" i="6"/>
  <c r="AH118" i="6"/>
  <c r="AK118" i="6"/>
  <c r="AL118" i="6"/>
  <c r="AM118" i="6"/>
  <c r="F107" i="7"/>
  <c r="U117" i="6"/>
  <c r="V117" i="6"/>
  <c r="W117" i="6"/>
  <c r="X117" i="6"/>
  <c r="Y117" i="6"/>
  <c r="Z117" i="6"/>
  <c r="AA117" i="6"/>
  <c r="AB117" i="6"/>
  <c r="AC117" i="6"/>
  <c r="O4" i="10"/>
  <c r="AD117" i="6"/>
  <c r="P4" i="10"/>
  <c r="Q4" i="10"/>
  <c r="R4" i="10"/>
  <c r="S4" i="10"/>
  <c r="AE117" i="6"/>
  <c r="AF117" i="6"/>
  <c r="AG117" i="6"/>
  <c r="AH117" i="6"/>
  <c r="AK117" i="6"/>
  <c r="AL117" i="6"/>
  <c r="AM117" i="6"/>
  <c r="F106" i="7"/>
  <c r="U116" i="6"/>
  <c r="V116" i="6"/>
  <c r="W116" i="6"/>
  <c r="X116" i="6"/>
  <c r="Y116" i="6"/>
  <c r="Z116" i="6"/>
  <c r="AA116" i="6"/>
  <c r="AB116" i="6"/>
  <c r="AC116" i="6"/>
  <c r="AF116" i="6"/>
  <c r="AG116" i="6"/>
  <c r="AH116" i="6"/>
  <c r="AK116" i="6"/>
  <c r="AL116" i="6"/>
  <c r="AM116" i="6"/>
  <c r="F105" i="7"/>
  <c r="U115" i="6"/>
  <c r="V115" i="6"/>
  <c r="W115" i="6"/>
  <c r="X115" i="6"/>
  <c r="Y115" i="6"/>
  <c r="Z115" i="6"/>
  <c r="AA115" i="6"/>
  <c r="AB115" i="6"/>
  <c r="AC115" i="6"/>
  <c r="AF115" i="6"/>
  <c r="AG115" i="6"/>
  <c r="AH115" i="6"/>
  <c r="AK115" i="6"/>
  <c r="AL115" i="6"/>
  <c r="AM115" i="6"/>
  <c r="F104" i="7"/>
  <c r="U114" i="6"/>
  <c r="V114" i="6"/>
  <c r="W114" i="6"/>
  <c r="X114" i="6"/>
  <c r="Y114" i="6"/>
  <c r="Z114" i="6"/>
  <c r="AA114" i="6"/>
  <c r="AB114" i="6"/>
  <c r="AC114" i="6"/>
  <c r="AF114" i="6"/>
  <c r="AG114" i="6"/>
  <c r="AH114" i="6"/>
  <c r="AK114" i="6"/>
  <c r="AL114" i="6"/>
  <c r="AM114" i="6"/>
  <c r="F103" i="7"/>
  <c r="U113" i="6"/>
  <c r="V113" i="6"/>
  <c r="W113" i="6"/>
  <c r="X113" i="6"/>
  <c r="Y113" i="6"/>
  <c r="Z113" i="6"/>
  <c r="AA113" i="6"/>
  <c r="AB113" i="6"/>
  <c r="AC113" i="6"/>
  <c r="AF113" i="6"/>
  <c r="AG113" i="6"/>
  <c r="AH113" i="6"/>
  <c r="AK113" i="6"/>
  <c r="AL113" i="6"/>
  <c r="AM113" i="6"/>
  <c r="F102" i="7"/>
  <c r="U112" i="6"/>
  <c r="V112" i="6"/>
  <c r="W112" i="6"/>
  <c r="X112" i="6"/>
  <c r="Y112" i="6"/>
  <c r="Z112" i="6"/>
  <c r="AA112" i="6"/>
  <c r="AB112" i="6"/>
  <c r="AC112" i="6"/>
  <c r="AF112" i="6"/>
  <c r="AG112" i="6"/>
  <c r="AH112" i="6"/>
  <c r="AK112" i="6"/>
  <c r="AL112" i="6"/>
  <c r="AM112" i="6"/>
  <c r="F101" i="7"/>
  <c r="U111" i="6"/>
  <c r="V111" i="6"/>
  <c r="W111" i="6"/>
  <c r="X111" i="6"/>
  <c r="Y111" i="6"/>
  <c r="Z111" i="6"/>
  <c r="AA111" i="6"/>
  <c r="AB111" i="6"/>
  <c r="AC111" i="6"/>
  <c r="AF111" i="6"/>
  <c r="AG111" i="6"/>
  <c r="AH111" i="6"/>
  <c r="AK111" i="6"/>
  <c r="AL111" i="6"/>
  <c r="AM111" i="6"/>
  <c r="F100" i="7"/>
  <c r="U110" i="6"/>
  <c r="V110" i="6"/>
  <c r="W110" i="6"/>
  <c r="X110" i="6"/>
  <c r="Y110" i="6"/>
  <c r="Z110" i="6"/>
  <c r="AA110" i="6"/>
  <c r="AB110" i="6"/>
  <c r="AC110" i="6"/>
  <c r="AF110" i="6"/>
  <c r="AG110" i="6"/>
  <c r="AH110" i="6"/>
  <c r="AK110" i="6"/>
  <c r="AL110" i="6"/>
  <c r="AM110" i="6"/>
  <c r="F99" i="7"/>
  <c r="U109" i="6"/>
  <c r="V109" i="6"/>
  <c r="W109" i="6"/>
  <c r="X109" i="6"/>
  <c r="Y109" i="6"/>
  <c r="Z109" i="6"/>
  <c r="AA109" i="6"/>
  <c r="AB109" i="6"/>
  <c r="AC109" i="6"/>
  <c r="AF109" i="6"/>
  <c r="AG109" i="6"/>
  <c r="AH109" i="6"/>
  <c r="AK109" i="6"/>
  <c r="AL109" i="6"/>
  <c r="AM109" i="6"/>
  <c r="F98" i="7"/>
  <c r="U108" i="6"/>
  <c r="V108" i="6"/>
  <c r="W108" i="6"/>
  <c r="X108" i="6"/>
  <c r="Y108" i="6"/>
  <c r="Z108" i="6"/>
  <c r="AA108" i="6"/>
  <c r="AB108" i="6"/>
  <c r="AC108" i="6"/>
  <c r="AF108" i="6"/>
  <c r="AG108" i="6"/>
  <c r="AH108" i="6"/>
  <c r="AK108" i="6"/>
  <c r="AL108" i="6"/>
  <c r="AM108" i="6"/>
  <c r="F97" i="7"/>
  <c r="U107" i="6"/>
  <c r="V107" i="6"/>
  <c r="W107" i="6"/>
  <c r="X107" i="6"/>
  <c r="Y107" i="6"/>
  <c r="Z107" i="6"/>
  <c r="AA107" i="6"/>
  <c r="AB107" i="6"/>
  <c r="AC107" i="6"/>
  <c r="AF107" i="6"/>
  <c r="AG107" i="6"/>
  <c r="AH107" i="6"/>
  <c r="AK107" i="6"/>
  <c r="AL107" i="6"/>
  <c r="AM107" i="6"/>
  <c r="F96" i="7"/>
  <c r="U106" i="6"/>
  <c r="V106" i="6"/>
  <c r="W106" i="6"/>
  <c r="X106" i="6"/>
  <c r="Y106" i="6"/>
  <c r="Z106" i="6"/>
  <c r="AA106" i="6"/>
  <c r="AB106" i="6"/>
  <c r="AC106" i="6"/>
  <c r="AF106" i="6"/>
  <c r="AG106" i="6"/>
  <c r="AH106" i="6"/>
  <c r="AK106" i="6"/>
  <c r="AL106" i="6"/>
  <c r="AM106" i="6"/>
  <c r="F95" i="7"/>
  <c r="U105" i="6"/>
  <c r="V105" i="6"/>
  <c r="W105" i="6"/>
  <c r="X105" i="6"/>
  <c r="Y105" i="6"/>
  <c r="Z105" i="6"/>
  <c r="AA105" i="6"/>
  <c r="AB105" i="6"/>
  <c r="AC105" i="6"/>
  <c r="AF105" i="6"/>
  <c r="AG105" i="6"/>
  <c r="AH105" i="6"/>
  <c r="AK105" i="6"/>
  <c r="AL105" i="6"/>
  <c r="AM105" i="6"/>
  <c r="F94" i="7"/>
  <c r="U104" i="6"/>
  <c r="V104" i="6"/>
  <c r="W104" i="6"/>
  <c r="X104" i="6"/>
  <c r="Y104" i="6"/>
  <c r="Z104" i="6"/>
  <c r="AA104" i="6"/>
  <c r="AB104" i="6"/>
  <c r="AC104" i="6"/>
  <c r="AF104" i="6"/>
  <c r="AG104" i="6"/>
  <c r="AH104" i="6"/>
  <c r="AK104" i="6"/>
  <c r="AL104" i="6"/>
  <c r="AM104" i="6"/>
  <c r="F93" i="7"/>
  <c r="U103" i="6"/>
  <c r="V103" i="6"/>
  <c r="W103" i="6"/>
  <c r="X103" i="6"/>
  <c r="Y103" i="6"/>
  <c r="Z103" i="6"/>
  <c r="AA103" i="6"/>
  <c r="AB103" i="6"/>
  <c r="AC103" i="6"/>
  <c r="AF103" i="6"/>
  <c r="AG103" i="6"/>
  <c r="AH103" i="6"/>
  <c r="AK103" i="6"/>
  <c r="AL103" i="6"/>
  <c r="AM103" i="6"/>
  <c r="F92" i="7"/>
  <c r="U102" i="6"/>
  <c r="V102" i="6"/>
  <c r="W102" i="6"/>
  <c r="X102" i="6"/>
  <c r="Y102" i="6"/>
  <c r="Z102" i="6"/>
  <c r="AA102" i="6"/>
  <c r="AB102" i="6"/>
  <c r="AC102" i="6"/>
  <c r="AF102" i="6"/>
  <c r="AG102" i="6"/>
  <c r="AH102" i="6"/>
  <c r="AK102" i="6"/>
  <c r="AL102" i="6"/>
  <c r="AM102" i="6"/>
  <c r="F91" i="7"/>
  <c r="U101" i="6"/>
  <c r="V101" i="6"/>
  <c r="W101" i="6"/>
  <c r="X101" i="6"/>
  <c r="Y101" i="6"/>
  <c r="Z101" i="6"/>
  <c r="AA101" i="6"/>
  <c r="AB101" i="6"/>
  <c r="AC101" i="6"/>
  <c r="AF101" i="6"/>
  <c r="AG101" i="6"/>
  <c r="AH101" i="6"/>
  <c r="AK101" i="6"/>
  <c r="AL101" i="6"/>
  <c r="AM101" i="6"/>
  <c r="F90" i="7"/>
  <c r="U100" i="6"/>
  <c r="V100" i="6"/>
  <c r="W100" i="6"/>
  <c r="X100" i="6"/>
  <c r="Y100" i="6"/>
  <c r="Z100" i="6"/>
  <c r="AA100" i="6"/>
  <c r="AB100" i="6"/>
  <c r="AC100" i="6"/>
  <c r="AF100" i="6"/>
  <c r="AG100" i="6"/>
  <c r="AH100" i="6"/>
  <c r="AK100" i="6"/>
  <c r="AL100" i="6"/>
  <c r="AM100" i="6"/>
  <c r="F89" i="7"/>
  <c r="U99" i="6"/>
  <c r="V99" i="6"/>
  <c r="W99" i="6"/>
  <c r="X99" i="6"/>
  <c r="Y99" i="6"/>
  <c r="Z99" i="6"/>
  <c r="AA99" i="6"/>
  <c r="AB99" i="6"/>
  <c r="AC99" i="6"/>
  <c r="AF99" i="6"/>
  <c r="AG99" i="6"/>
  <c r="AH99" i="6"/>
  <c r="AK99" i="6"/>
  <c r="AL99" i="6"/>
  <c r="AM99" i="6"/>
  <c r="F88" i="7"/>
  <c r="U98" i="6"/>
  <c r="V98" i="6"/>
  <c r="W98" i="6"/>
  <c r="X98" i="6"/>
  <c r="Y98" i="6"/>
  <c r="Z98" i="6"/>
  <c r="AA98" i="6"/>
  <c r="AB98" i="6"/>
  <c r="AC98" i="6"/>
  <c r="AF98" i="6"/>
  <c r="AG98" i="6"/>
  <c r="AH98" i="6"/>
  <c r="AK98" i="6"/>
  <c r="AL98" i="6"/>
  <c r="AM98" i="6"/>
  <c r="F87" i="7"/>
  <c r="U97" i="6"/>
  <c r="V97" i="6"/>
  <c r="W97" i="6"/>
  <c r="X97" i="6"/>
  <c r="Y97" i="6"/>
  <c r="Z97" i="6"/>
  <c r="AA97" i="6"/>
  <c r="AB97" i="6"/>
  <c r="AC97" i="6"/>
  <c r="AF97" i="6"/>
  <c r="AG97" i="6"/>
  <c r="AH97" i="6"/>
  <c r="AK97" i="6"/>
  <c r="AL97" i="6"/>
  <c r="AM97" i="6"/>
  <c r="F86" i="7"/>
  <c r="U96" i="6"/>
  <c r="V96" i="6"/>
  <c r="W96" i="6"/>
  <c r="X96" i="6"/>
  <c r="Y96" i="6"/>
  <c r="Z96" i="6"/>
  <c r="AA96" i="6"/>
  <c r="AB96" i="6"/>
  <c r="AC96" i="6"/>
  <c r="AF96" i="6"/>
  <c r="AG96" i="6"/>
  <c r="AH96" i="6"/>
  <c r="AK96" i="6"/>
  <c r="AL96" i="6"/>
  <c r="AM96" i="6"/>
  <c r="F85" i="7"/>
  <c r="U95" i="6"/>
  <c r="V95" i="6"/>
  <c r="W95" i="6"/>
  <c r="X95" i="6"/>
  <c r="Y95" i="6"/>
  <c r="Z95" i="6"/>
  <c r="AA95" i="6"/>
  <c r="AB95" i="6"/>
  <c r="AC95" i="6"/>
  <c r="AF95" i="6"/>
  <c r="AG95" i="6"/>
  <c r="AH95" i="6"/>
  <c r="AK95" i="6"/>
  <c r="AL95" i="6"/>
  <c r="AM95" i="6"/>
  <c r="F84" i="7"/>
  <c r="U94" i="6"/>
  <c r="V94" i="6"/>
  <c r="W94" i="6"/>
  <c r="X94" i="6"/>
  <c r="Y94" i="6"/>
  <c r="Z94" i="6"/>
  <c r="AA94" i="6"/>
  <c r="AB94" i="6"/>
  <c r="AC94" i="6"/>
  <c r="AF94" i="6"/>
  <c r="AG94" i="6"/>
  <c r="AH94" i="6"/>
  <c r="AK94" i="6"/>
  <c r="AL94" i="6"/>
  <c r="AM94" i="6"/>
  <c r="F83" i="7"/>
  <c r="U93" i="6"/>
  <c r="V93" i="6"/>
  <c r="W93" i="6"/>
  <c r="X93" i="6"/>
  <c r="Y93" i="6"/>
  <c r="Z93" i="6"/>
  <c r="AA93" i="6"/>
  <c r="AB93" i="6"/>
  <c r="AC93" i="6"/>
  <c r="AF93" i="6"/>
  <c r="AG93" i="6"/>
  <c r="AH93" i="6"/>
  <c r="AK93" i="6"/>
  <c r="AL93" i="6"/>
  <c r="AM93" i="6"/>
  <c r="F82" i="7"/>
  <c r="U91" i="6"/>
  <c r="V91" i="6"/>
  <c r="W91" i="6"/>
  <c r="X91" i="6"/>
  <c r="Y91" i="6"/>
  <c r="Z91" i="6"/>
  <c r="AA91" i="6"/>
  <c r="AB91" i="6"/>
  <c r="AC91" i="6"/>
  <c r="AF91" i="6"/>
  <c r="AG91" i="6"/>
  <c r="AH91" i="6"/>
  <c r="AK91" i="6"/>
  <c r="AL91" i="6"/>
  <c r="AM91" i="6"/>
  <c r="F81" i="7"/>
  <c r="U89" i="6"/>
  <c r="V89" i="6"/>
  <c r="W89" i="6"/>
  <c r="X89" i="6"/>
  <c r="Y89" i="6"/>
  <c r="Z89" i="6"/>
  <c r="AA89" i="6"/>
  <c r="AB89" i="6"/>
  <c r="AC89" i="6"/>
  <c r="AF89" i="6"/>
  <c r="AG89" i="6"/>
  <c r="AH89" i="6"/>
  <c r="AK89" i="6"/>
  <c r="AL89" i="6"/>
  <c r="AM89" i="6"/>
  <c r="F80" i="7"/>
  <c r="U88" i="6"/>
  <c r="V88" i="6"/>
  <c r="W88" i="6"/>
  <c r="X88" i="6"/>
  <c r="Y88" i="6"/>
  <c r="Z88" i="6"/>
  <c r="AA88" i="6"/>
  <c r="AB88" i="6"/>
  <c r="AC88" i="6"/>
  <c r="AF88" i="6"/>
  <c r="AG88" i="6"/>
  <c r="AH88" i="6"/>
  <c r="AK88" i="6"/>
  <c r="AL88" i="6"/>
  <c r="AM88" i="6"/>
  <c r="F79" i="7"/>
  <c r="U83" i="6"/>
  <c r="V83" i="6"/>
  <c r="W83" i="6"/>
  <c r="X83" i="6"/>
  <c r="Y83" i="6"/>
  <c r="Z83" i="6"/>
  <c r="AA83" i="6"/>
  <c r="AB83" i="6"/>
  <c r="AC83" i="6"/>
  <c r="AF83" i="6"/>
  <c r="AG83" i="6"/>
  <c r="AH83" i="6"/>
  <c r="AK83" i="6"/>
  <c r="AL83" i="6"/>
  <c r="AM83" i="6"/>
  <c r="F78" i="7"/>
  <c r="U82" i="6"/>
  <c r="V82" i="6"/>
  <c r="W82" i="6"/>
  <c r="X82" i="6"/>
  <c r="Y82" i="6"/>
  <c r="Z82" i="6"/>
  <c r="AA82" i="6"/>
  <c r="AB82" i="6"/>
  <c r="AC82" i="6"/>
  <c r="AF82" i="6"/>
  <c r="AG82" i="6"/>
  <c r="AH82" i="6"/>
  <c r="AK82" i="6"/>
  <c r="AL82" i="6"/>
  <c r="AM82" i="6"/>
  <c r="F77" i="7"/>
  <c r="U81" i="6"/>
  <c r="V81" i="6"/>
  <c r="W81" i="6"/>
  <c r="X81" i="6"/>
  <c r="Y81" i="6"/>
  <c r="Z81" i="6"/>
  <c r="AA81" i="6"/>
  <c r="AB81" i="6"/>
  <c r="AC81" i="6"/>
  <c r="AF81" i="6"/>
  <c r="AG81" i="6"/>
  <c r="AH81" i="6"/>
  <c r="AK81" i="6"/>
  <c r="AL81" i="6"/>
  <c r="AM81" i="6"/>
  <c r="F76" i="7"/>
  <c r="U80" i="6"/>
  <c r="V80" i="6"/>
  <c r="W80" i="6"/>
  <c r="X80" i="6"/>
  <c r="Y80" i="6"/>
  <c r="Z80" i="6"/>
  <c r="AA80" i="6"/>
  <c r="AB80" i="6"/>
  <c r="AC80" i="6"/>
  <c r="AF80" i="6"/>
  <c r="AG80" i="6"/>
  <c r="AH80" i="6"/>
  <c r="AK80" i="6"/>
  <c r="AL80" i="6"/>
  <c r="AM80" i="6"/>
  <c r="F75" i="7"/>
  <c r="U79" i="6"/>
  <c r="V79" i="6"/>
  <c r="W79" i="6"/>
  <c r="X79" i="6"/>
  <c r="Y79" i="6"/>
  <c r="Z79" i="6"/>
  <c r="AA79" i="6"/>
  <c r="AB79" i="6"/>
  <c r="AC79" i="6"/>
  <c r="AF79" i="6"/>
  <c r="AG79" i="6"/>
  <c r="AH79" i="6"/>
  <c r="AK79" i="6"/>
  <c r="AL79" i="6"/>
  <c r="AM79" i="6"/>
  <c r="F74" i="7"/>
  <c r="U78" i="6"/>
  <c r="V78" i="6"/>
  <c r="W78" i="6"/>
  <c r="X78" i="6"/>
  <c r="Y78" i="6"/>
  <c r="Z78" i="6"/>
  <c r="AA78" i="6"/>
  <c r="AB78" i="6"/>
  <c r="AC78" i="6"/>
  <c r="AF78" i="6"/>
  <c r="AG78" i="6"/>
  <c r="AH78" i="6"/>
  <c r="AK78" i="6"/>
  <c r="AL78" i="6"/>
  <c r="AM78" i="6"/>
  <c r="F73" i="7"/>
  <c r="U77" i="6"/>
  <c r="V77" i="6"/>
  <c r="W77" i="6"/>
  <c r="X77" i="6"/>
  <c r="Y77" i="6"/>
  <c r="Z77" i="6"/>
  <c r="AA77" i="6"/>
  <c r="AB77" i="6"/>
  <c r="AC77" i="6"/>
  <c r="AF77" i="6"/>
  <c r="AG77" i="6"/>
  <c r="AH77" i="6"/>
  <c r="AK77" i="6"/>
  <c r="AL77" i="6"/>
  <c r="AM77" i="6"/>
  <c r="F72" i="7"/>
  <c r="U76" i="6"/>
  <c r="V76" i="6"/>
  <c r="W76" i="6"/>
  <c r="X76" i="6"/>
  <c r="Y76" i="6"/>
  <c r="Z76" i="6"/>
  <c r="AA76" i="6"/>
  <c r="AB76" i="6"/>
  <c r="AC76" i="6"/>
  <c r="AF76" i="6"/>
  <c r="AG76" i="6"/>
  <c r="AH76" i="6"/>
  <c r="AK76" i="6"/>
  <c r="AL76" i="6"/>
  <c r="AM76" i="6"/>
  <c r="F71" i="7"/>
  <c r="U75" i="6"/>
  <c r="V75" i="6"/>
  <c r="W75" i="6"/>
  <c r="X75" i="6"/>
  <c r="Y75" i="6"/>
  <c r="Z75" i="6"/>
  <c r="AA75" i="6"/>
  <c r="AB75" i="6"/>
  <c r="AC75" i="6"/>
  <c r="AF75" i="6"/>
  <c r="AG75" i="6"/>
  <c r="AH75" i="6"/>
  <c r="AK75" i="6"/>
  <c r="AL75" i="6"/>
  <c r="AM75" i="6"/>
  <c r="F70" i="7"/>
  <c r="U73" i="6"/>
  <c r="V73" i="6"/>
  <c r="W73" i="6"/>
  <c r="X73" i="6"/>
  <c r="Y73" i="6"/>
  <c r="Z73" i="6"/>
  <c r="AA73" i="6"/>
  <c r="AB73" i="6"/>
  <c r="AC73" i="6"/>
  <c r="AF73" i="6"/>
  <c r="AG73" i="6"/>
  <c r="AH73" i="6"/>
  <c r="AK73" i="6"/>
  <c r="AL73" i="6"/>
  <c r="AM73" i="6"/>
  <c r="F69" i="7"/>
  <c r="U72" i="6"/>
  <c r="V72" i="6"/>
  <c r="W72" i="6"/>
  <c r="X72" i="6"/>
  <c r="Y72" i="6"/>
  <c r="Z72" i="6"/>
  <c r="AA72" i="6"/>
  <c r="AB72" i="6"/>
  <c r="AC72" i="6"/>
  <c r="AF72" i="6"/>
  <c r="AG72" i="6"/>
  <c r="AH72" i="6"/>
  <c r="AK72" i="6"/>
  <c r="AL72" i="6"/>
  <c r="AM72" i="6"/>
  <c r="F68" i="7"/>
  <c r="U70" i="6"/>
  <c r="V70" i="6"/>
  <c r="W70" i="6"/>
  <c r="X70" i="6"/>
  <c r="Y70" i="6"/>
  <c r="Z70" i="6"/>
  <c r="AA70" i="6"/>
  <c r="AB70" i="6"/>
  <c r="AC70" i="6"/>
  <c r="AF70" i="6"/>
  <c r="AG70" i="6"/>
  <c r="AH70" i="6"/>
  <c r="AK70" i="6"/>
  <c r="AL70" i="6"/>
  <c r="AM70" i="6"/>
  <c r="F67" i="7"/>
  <c r="U69" i="6"/>
  <c r="V69" i="6"/>
  <c r="W69" i="6"/>
  <c r="X69" i="6"/>
  <c r="Y69" i="6"/>
  <c r="Z69" i="6"/>
  <c r="AA69" i="6"/>
  <c r="AB69" i="6"/>
  <c r="AC69" i="6"/>
  <c r="AF69" i="6"/>
  <c r="AG69" i="6"/>
  <c r="AH69" i="6"/>
  <c r="AK69" i="6"/>
  <c r="AL69" i="6"/>
  <c r="AM69" i="6"/>
  <c r="F66" i="7"/>
  <c r="U68" i="6"/>
  <c r="V68" i="6"/>
  <c r="W68" i="6"/>
  <c r="X68" i="6"/>
  <c r="Y68" i="6"/>
  <c r="Z68" i="6"/>
  <c r="AA68" i="6"/>
  <c r="AB68" i="6"/>
  <c r="AC68" i="6"/>
  <c r="AF68" i="6"/>
  <c r="AG68" i="6"/>
  <c r="AH68" i="6"/>
  <c r="AK68" i="6"/>
  <c r="AL68" i="6"/>
  <c r="AM68" i="6"/>
  <c r="F65" i="7"/>
  <c r="U67" i="6"/>
  <c r="V67" i="6"/>
  <c r="W67" i="6"/>
  <c r="X67" i="6"/>
  <c r="Y67" i="6"/>
  <c r="Z67" i="6"/>
  <c r="AA67" i="6"/>
  <c r="AB67" i="6"/>
  <c r="AC67" i="6"/>
  <c r="AF67" i="6"/>
  <c r="AG67" i="6"/>
  <c r="AH67" i="6"/>
  <c r="AK67" i="6"/>
  <c r="AL67" i="6"/>
  <c r="AM67" i="6"/>
  <c r="F64" i="7"/>
  <c r="U66" i="6"/>
  <c r="V66" i="6"/>
  <c r="W66" i="6"/>
  <c r="X66" i="6"/>
  <c r="Y66" i="6"/>
  <c r="Z66" i="6"/>
  <c r="AA66" i="6"/>
  <c r="AB66" i="6"/>
  <c r="AC66" i="6"/>
  <c r="AF66" i="6"/>
  <c r="AG66" i="6"/>
  <c r="AH66" i="6"/>
  <c r="AK66" i="6"/>
  <c r="AL66" i="6"/>
  <c r="AM66" i="6"/>
  <c r="F63" i="7"/>
  <c r="U65" i="6"/>
  <c r="V65" i="6"/>
  <c r="W65" i="6"/>
  <c r="X65" i="6"/>
  <c r="Y65" i="6"/>
  <c r="Z65" i="6"/>
  <c r="AA65" i="6"/>
  <c r="AB65" i="6"/>
  <c r="AC65" i="6"/>
  <c r="AF65" i="6"/>
  <c r="AG65" i="6"/>
  <c r="AH65" i="6"/>
  <c r="AK65" i="6"/>
  <c r="AL65" i="6"/>
  <c r="AM65" i="6"/>
  <c r="F62" i="7"/>
  <c r="U64" i="6"/>
  <c r="V64" i="6"/>
  <c r="W64" i="6"/>
  <c r="X64" i="6"/>
  <c r="Y64" i="6"/>
  <c r="Z64" i="6"/>
  <c r="AA64" i="6"/>
  <c r="AB64" i="6"/>
  <c r="AC64" i="6"/>
  <c r="AF64" i="6"/>
  <c r="AG64" i="6"/>
  <c r="AH64" i="6"/>
  <c r="AK64" i="6"/>
  <c r="AL64" i="6"/>
  <c r="AM64" i="6"/>
  <c r="F61" i="7"/>
  <c r="U63" i="6"/>
  <c r="V63" i="6"/>
  <c r="W63" i="6"/>
  <c r="X63" i="6"/>
  <c r="Y63" i="6"/>
  <c r="Z63" i="6"/>
  <c r="AA63" i="6"/>
  <c r="AB63" i="6"/>
  <c r="AC63" i="6"/>
  <c r="AF63" i="6"/>
  <c r="AG63" i="6"/>
  <c r="AH63" i="6"/>
  <c r="AK63" i="6"/>
  <c r="AL63" i="6"/>
  <c r="AM63" i="6"/>
  <c r="F60" i="7"/>
  <c r="U62" i="6"/>
  <c r="V62" i="6"/>
  <c r="W62" i="6"/>
  <c r="X62" i="6"/>
  <c r="Y62" i="6"/>
  <c r="Z62" i="6"/>
  <c r="AA62" i="6"/>
  <c r="AB62" i="6"/>
  <c r="AC62" i="6"/>
  <c r="AF62" i="6"/>
  <c r="AG62" i="6"/>
  <c r="AH62" i="6"/>
  <c r="AK62" i="6"/>
  <c r="AL62" i="6"/>
  <c r="AM62" i="6"/>
  <c r="F59" i="7"/>
  <c r="U61" i="6"/>
  <c r="V61" i="6"/>
  <c r="W61" i="6"/>
  <c r="X61" i="6"/>
  <c r="Y61" i="6"/>
  <c r="Z61" i="6"/>
  <c r="AA61" i="6"/>
  <c r="AB61" i="6"/>
  <c r="AC61" i="6"/>
  <c r="AF61" i="6"/>
  <c r="AG61" i="6"/>
  <c r="AH61" i="6"/>
  <c r="AK61" i="6"/>
  <c r="AL61" i="6"/>
  <c r="AM61" i="6"/>
  <c r="F58" i="7"/>
  <c r="U60" i="6"/>
  <c r="V60" i="6"/>
  <c r="W60" i="6"/>
  <c r="X60" i="6"/>
  <c r="Y60" i="6"/>
  <c r="Z60" i="6"/>
  <c r="AA60" i="6"/>
  <c r="AB60" i="6"/>
  <c r="AC60" i="6"/>
  <c r="AF60" i="6"/>
  <c r="AG60" i="6"/>
  <c r="AH60" i="6"/>
  <c r="AK60" i="6"/>
  <c r="AL60" i="6"/>
  <c r="AM60" i="6"/>
  <c r="F57" i="7"/>
  <c r="U59" i="6"/>
  <c r="V59" i="6"/>
  <c r="W59" i="6"/>
  <c r="X59" i="6"/>
  <c r="Y59" i="6"/>
  <c r="Z59" i="6"/>
  <c r="AA59" i="6"/>
  <c r="AB59" i="6"/>
  <c r="AC59" i="6"/>
  <c r="AF59" i="6"/>
  <c r="AG59" i="6"/>
  <c r="AH59" i="6"/>
  <c r="AK59" i="6"/>
  <c r="AL59" i="6"/>
  <c r="AM59" i="6"/>
  <c r="F56" i="7"/>
  <c r="U58" i="6"/>
  <c r="V58" i="6"/>
  <c r="W58" i="6"/>
  <c r="X58" i="6"/>
  <c r="Y58" i="6"/>
  <c r="Z58" i="6"/>
  <c r="AA58" i="6"/>
  <c r="AB58" i="6"/>
  <c r="AC58" i="6"/>
  <c r="AF58" i="6"/>
  <c r="AG58" i="6"/>
  <c r="AH58" i="6"/>
  <c r="AK58" i="6"/>
  <c r="AL58" i="6"/>
  <c r="AM58" i="6"/>
  <c r="F55" i="7"/>
  <c r="U57" i="6"/>
  <c r="V57" i="6"/>
  <c r="W57" i="6"/>
  <c r="X57" i="6"/>
  <c r="Y57" i="6"/>
  <c r="Z57" i="6"/>
  <c r="AA57" i="6"/>
  <c r="AB57" i="6"/>
  <c r="AC57" i="6"/>
  <c r="AF57" i="6"/>
  <c r="AG57" i="6"/>
  <c r="AH57" i="6"/>
  <c r="AK57" i="6"/>
  <c r="AL57" i="6"/>
  <c r="AM57" i="6"/>
  <c r="F54" i="7"/>
  <c r="U56" i="6"/>
  <c r="V56" i="6"/>
  <c r="W56" i="6"/>
  <c r="X56" i="6"/>
  <c r="Y56" i="6"/>
  <c r="Z56" i="6"/>
  <c r="AA56" i="6"/>
  <c r="AB56" i="6"/>
  <c r="AC56" i="6"/>
  <c r="AF56" i="6"/>
  <c r="AG56" i="6"/>
  <c r="AH56" i="6"/>
  <c r="AK56" i="6"/>
  <c r="AL56" i="6"/>
  <c r="AM56" i="6"/>
  <c r="F53" i="7"/>
  <c r="U55" i="6"/>
  <c r="V55" i="6"/>
  <c r="W55" i="6"/>
  <c r="X55" i="6"/>
  <c r="Y55" i="6"/>
  <c r="Z55" i="6"/>
  <c r="AA55" i="6"/>
  <c r="AB55" i="6"/>
  <c r="AC55" i="6"/>
  <c r="AF55" i="6"/>
  <c r="AG55" i="6"/>
  <c r="AH55" i="6"/>
  <c r="AK55" i="6"/>
  <c r="AL55" i="6"/>
  <c r="AM55" i="6"/>
  <c r="F52" i="7"/>
  <c r="U54" i="6"/>
  <c r="V54" i="6"/>
  <c r="W54" i="6"/>
  <c r="X54" i="6"/>
  <c r="Y54" i="6"/>
  <c r="Z54" i="6"/>
  <c r="AA54" i="6"/>
  <c r="AB54" i="6"/>
  <c r="AC54" i="6"/>
  <c r="AF54" i="6"/>
  <c r="AG54" i="6"/>
  <c r="AH54" i="6"/>
  <c r="AK54" i="6"/>
  <c r="AL54" i="6"/>
  <c r="AM54" i="6"/>
  <c r="F51" i="7"/>
  <c r="U53" i="6"/>
  <c r="V53" i="6"/>
  <c r="W53" i="6"/>
  <c r="X53" i="6"/>
  <c r="Y53" i="6"/>
  <c r="Z53" i="6"/>
  <c r="AA53" i="6"/>
  <c r="AB53" i="6"/>
  <c r="AC53" i="6"/>
  <c r="AF53" i="6"/>
  <c r="AG53" i="6"/>
  <c r="AH53" i="6"/>
  <c r="AK53" i="6"/>
  <c r="AL53" i="6"/>
  <c r="AM53" i="6"/>
  <c r="F50" i="7"/>
  <c r="U52" i="6"/>
  <c r="V52" i="6"/>
  <c r="W52" i="6"/>
  <c r="X52" i="6"/>
  <c r="Y52" i="6"/>
  <c r="Z52" i="6"/>
  <c r="AA52" i="6"/>
  <c r="AB52" i="6"/>
  <c r="AC52" i="6"/>
  <c r="AF52" i="6"/>
  <c r="AG52" i="6"/>
  <c r="AH52" i="6"/>
  <c r="AK52" i="6"/>
  <c r="AL52" i="6"/>
  <c r="AM52" i="6"/>
  <c r="F49" i="7"/>
  <c r="U51" i="6"/>
  <c r="V51" i="6"/>
  <c r="W51" i="6"/>
  <c r="X51" i="6"/>
  <c r="Y51" i="6"/>
  <c r="Z51" i="6"/>
  <c r="AA51" i="6"/>
  <c r="AB51" i="6"/>
  <c r="AC51" i="6"/>
  <c r="AF51" i="6"/>
  <c r="AG51" i="6"/>
  <c r="AH51" i="6"/>
  <c r="AK51" i="6"/>
  <c r="AL51" i="6"/>
  <c r="AM51" i="6"/>
  <c r="F48" i="7"/>
  <c r="U50" i="6"/>
  <c r="V50" i="6"/>
  <c r="W50" i="6"/>
  <c r="X50" i="6"/>
  <c r="Y50" i="6"/>
  <c r="Z50" i="6"/>
  <c r="AA50" i="6"/>
  <c r="AB50" i="6"/>
  <c r="AC50" i="6"/>
  <c r="AF50" i="6"/>
  <c r="AG50" i="6"/>
  <c r="AH50" i="6"/>
  <c r="AK50" i="6"/>
  <c r="AL50" i="6"/>
  <c r="AM50" i="6"/>
  <c r="F47" i="7"/>
  <c r="U49" i="6"/>
  <c r="V49" i="6"/>
  <c r="W49" i="6"/>
  <c r="X49" i="6"/>
  <c r="Y49" i="6"/>
  <c r="Z49" i="6"/>
  <c r="AA49" i="6"/>
  <c r="AB49" i="6"/>
  <c r="AC49" i="6"/>
  <c r="AF49" i="6"/>
  <c r="AG49" i="6"/>
  <c r="AH49" i="6"/>
  <c r="AK49" i="6"/>
  <c r="AL49" i="6"/>
  <c r="AM49" i="6"/>
  <c r="F46" i="7"/>
  <c r="U48" i="6"/>
  <c r="V48" i="6"/>
  <c r="W48" i="6"/>
  <c r="X48" i="6"/>
  <c r="Y48" i="6"/>
  <c r="Z48" i="6"/>
  <c r="AA48" i="6"/>
  <c r="AB48" i="6"/>
  <c r="AC48" i="6"/>
  <c r="O3" i="10"/>
  <c r="AD48" i="6"/>
  <c r="P3" i="10"/>
  <c r="Q3" i="10"/>
  <c r="R3" i="10"/>
  <c r="S3" i="10"/>
  <c r="AE48" i="6"/>
  <c r="AF48" i="6"/>
  <c r="AG48" i="6"/>
  <c r="AH48" i="6"/>
  <c r="AK48" i="6"/>
  <c r="AL48" i="6"/>
  <c r="AM48" i="6"/>
  <c r="F45" i="7"/>
  <c r="U47" i="6"/>
  <c r="V47" i="6"/>
  <c r="W47" i="6"/>
  <c r="X47" i="6"/>
  <c r="Y47" i="6"/>
  <c r="Z47" i="6"/>
  <c r="AA47" i="6"/>
  <c r="AB47" i="6"/>
  <c r="AC47" i="6"/>
  <c r="AF47" i="6"/>
  <c r="AG47" i="6"/>
  <c r="AH47" i="6"/>
  <c r="AK47" i="6"/>
  <c r="AL47" i="6"/>
  <c r="AM47" i="6"/>
  <c r="F44" i="7"/>
  <c r="U46" i="6"/>
  <c r="V46" i="6"/>
  <c r="W46" i="6"/>
  <c r="X46" i="6"/>
  <c r="Y46" i="6"/>
  <c r="Z46" i="6"/>
  <c r="AA46" i="6"/>
  <c r="AB46" i="6"/>
  <c r="AC46" i="6"/>
  <c r="AF46" i="6"/>
  <c r="AG46" i="6"/>
  <c r="AH46" i="6"/>
  <c r="AK46" i="6"/>
  <c r="AL46" i="6"/>
  <c r="AM46" i="6"/>
  <c r="F43" i="7"/>
  <c r="U45" i="6"/>
  <c r="V45" i="6"/>
  <c r="W45" i="6"/>
  <c r="X45" i="6"/>
  <c r="Y45" i="6"/>
  <c r="Z45" i="6"/>
  <c r="AA45" i="6"/>
  <c r="AB45" i="6"/>
  <c r="AC45" i="6"/>
  <c r="AF45" i="6"/>
  <c r="AG45" i="6"/>
  <c r="AH45" i="6"/>
  <c r="AK45" i="6"/>
  <c r="AL45" i="6"/>
  <c r="AM45" i="6"/>
  <c r="F42" i="7"/>
  <c r="U44" i="6"/>
  <c r="V44" i="6"/>
  <c r="W44" i="6"/>
  <c r="X44" i="6"/>
  <c r="Y44" i="6"/>
  <c r="Z44" i="6"/>
  <c r="AA44" i="6"/>
  <c r="AB44" i="6"/>
  <c r="AC44" i="6"/>
  <c r="AF44" i="6"/>
  <c r="AG44" i="6"/>
  <c r="AH44" i="6"/>
  <c r="AK44" i="6"/>
  <c r="AL44" i="6"/>
  <c r="AM44" i="6"/>
  <c r="F41" i="7"/>
  <c r="U42" i="6"/>
  <c r="V42" i="6"/>
  <c r="W42" i="6"/>
  <c r="X42" i="6"/>
  <c r="Y42" i="6"/>
  <c r="Z42" i="6"/>
  <c r="AA42" i="6"/>
  <c r="AB42" i="6"/>
  <c r="AC42" i="6"/>
  <c r="AF42" i="6"/>
  <c r="AG42" i="6"/>
  <c r="AH42" i="6"/>
  <c r="AK42" i="6"/>
  <c r="AL42" i="6"/>
  <c r="AM42" i="6"/>
  <c r="F40" i="7"/>
  <c r="U41" i="6"/>
  <c r="V41" i="6"/>
  <c r="W41" i="6"/>
  <c r="X41" i="6"/>
  <c r="Y41" i="6"/>
  <c r="Z41" i="6"/>
  <c r="AA41" i="6"/>
  <c r="AB41" i="6"/>
  <c r="AC41" i="6"/>
  <c r="AF41" i="6"/>
  <c r="AG41" i="6"/>
  <c r="AH41" i="6"/>
  <c r="AK41" i="6"/>
  <c r="AL41" i="6"/>
  <c r="AM41" i="6"/>
  <c r="F39" i="7"/>
  <c r="U40" i="6"/>
  <c r="V40" i="6"/>
  <c r="W40" i="6"/>
  <c r="X40" i="6"/>
  <c r="Y40" i="6"/>
  <c r="Z40" i="6"/>
  <c r="AA40" i="6"/>
  <c r="AB40" i="6"/>
  <c r="AC40" i="6"/>
  <c r="AF40" i="6"/>
  <c r="AG40" i="6"/>
  <c r="AH40" i="6"/>
  <c r="AK40" i="6"/>
  <c r="AL40" i="6"/>
  <c r="AM40" i="6"/>
  <c r="F38" i="7"/>
  <c r="U39" i="6"/>
  <c r="V39" i="6"/>
  <c r="W39" i="6"/>
  <c r="X39" i="6"/>
  <c r="Y39" i="6"/>
  <c r="Z39" i="6"/>
  <c r="AA39" i="6"/>
  <c r="AB39" i="6"/>
  <c r="AC39" i="6"/>
  <c r="AF39" i="6"/>
  <c r="AG39" i="6"/>
  <c r="AH39" i="6"/>
  <c r="AK39" i="6"/>
  <c r="AL39" i="6"/>
  <c r="AM39" i="6"/>
  <c r="F37" i="7"/>
  <c r="U38" i="6"/>
  <c r="V38" i="6"/>
  <c r="W38" i="6"/>
  <c r="X38" i="6"/>
  <c r="Y38" i="6"/>
  <c r="Z38" i="6"/>
  <c r="AA38" i="6"/>
  <c r="AB38" i="6"/>
  <c r="AC38" i="6"/>
  <c r="AF38" i="6"/>
  <c r="AG38" i="6"/>
  <c r="AH38" i="6"/>
  <c r="AK38" i="6"/>
  <c r="AL38" i="6"/>
  <c r="AM38" i="6"/>
  <c r="F36" i="7"/>
  <c r="U37" i="6"/>
  <c r="V37" i="6"/>
  <c r="W37" i="6"/>
  <c r="X37" i="6"/>
  <c r="Y37" i="6"/>
  <c r="Z37" i="6"/>
  <c r="AA37" i="6"/>
  <c r="AB37" i="6"/>
  <c r="AC37" i="6"/>
  <c r="AF37" i="6"/>
  <c r="AG37" i="6"/>
  <c r="AH37" i="6"/>
  <c r="AK37" i="6"/>
  <c r="AL37" i="6"/>
  <c r="AM37" i="6"/>
  <c r="F35" i="7"/>
  <c r="U36" i="6"/>
  <c r="V36" i="6"/>
  <c r="W36" i="6"/>
  <c r="X36" i="6"/>
  <c r="Y36" i="6"/>
  <c r="Z36" i="6"/>
  <c r="AA36" i="6"/>
  <c r="AB36" i="6"/>
  <c r="AC36" i="6"/>
  <c r="AF36" i="6"/>
  <c r="AG36" i="6"/>
  <c r="AH36" i="6"/>
  <c r="AK36" i="6"/>
  <c r="AL36" i="6"/>
  <c r="AM36" i="6"/>
  <c r="F34" i="7"/>
  <c r="U35" i="6"/>
  <c r="V35" i="6"/>
  <c r="W35" i="6"/>
  <c r="X35" i="6"/>
  <c r="Y35" i="6"/>
  <c r="Z35" i="6"/>
  <c r="AA35" i="6"/>
  <c r="AB35" i="6"/>
  <c r="AC35" i="6"/>
  <c r="AF35" i="6"/>
  <c r="AG35" i="6"/>
  <c r="AH35" i="6"/>
  <c r="AK35" i="6"/>
  <c r="AL35" i="6"/>
  <c r="AM35" i="6"/>
  <c r="F33" i="7"/>
  <c r="U34" i="6"/>
  <c r="V34" i="6"/>
  <c r="W34" i="6"/>
  <c r="X34" i="6"/>
  <c r="Y34" i="6"/>
  <c r="Z34" i="6"/>
  <c r="AA34" i="6"/>
  <c r="AB34" i="6"/>
  <c r="AC34" i="6"/>
  <c r="AF34" i="6"/>
  <c r="AG34" i="6"/>
  <c r="AH34" i="6"/>
  <c r="AK34" i="6"/>
  <c r="AL34" i="6"/>
  <c r="AM34" i="6"/>
  <c r="F32" i="7"/>
  <c r="U33" i="6"/>
  <c r="V33" i="6"/>
  <c r="W33" i="6"/>
  <c r="X33" i="6"/>
  <c r="Y33" i="6"/>
  <c r="Z33" i="6"/>
  <c r="AA33" i="6"/>
  <c r="AB33" i="6"/>
  <c r="AC33" i="6"/>
  <c r="AF33" i="6"/>
  <c r="AG33" i="6"/>
  <c r="AH33" i="6"/>
  <c r="AK33" i="6"/>
  <c r="AL33" i="6"/>
  <c r="AM33" i="6"/>
  <c r="F31" i="7"/>
  <c r="U32" i="6"/>
  <c r="V32" i="6"/>
  <c r="W32" i="6"/>
  <c r="X32" i="6"/>
  <c r="Y32" i="6"/>
  <c r="Z32" i="6"/>
  <c r="AA32" i="6"/>
  <c r="AB32" i="6"/>
  <c r="AC32" i="6"/>
  <c r="AF32" i="6"/>
  <c r="AG32" i="6"/>
  <c r="AH32" i="6"/>
  <c r="AK32" i="6"/>
  <c r="AL32" i="6"/>
  <c r="AM32" i="6"/>
  <c r="F30" i="7"/>
  <c r="U31" i="6"/>
  <c r="V31" i="6"/>
  <c r="W31" i="6"/>
  <c r="X31" i="6"/>
  <c r="Y31" i="6"/>
  <c r="Z31" i="6"/>
  <c r="AA31" i="6"/>
  <c r="AB31" i="6"/>
  <c r="AC31" i="6"/>
  <c r="AF31" i="6"/>
  <c r="AG31" i="6"/>
  <c r="AH31" i="6"/>
  <c r="AK31" i="6"/>
  <c r="AL31" i="6"/>
  <c r="AM31" i="6"/>
  <c r="F29" i="7"/>
  <c r="U30" i="6"/>
  <c r="V30" i="6"/>
  <c r="W30" i="6"/>
  <c r="X30" i="6"/>
  <c r="Y30" i="6"/>
  <c r="Z30" i="6"/>
  <c r="AA30" i="6"/>
  <c r="AB30" i="6"/>
  <c r="AC30" i="6"/>
  <c r="AF30" i="6"/>
  <c r="AG30" i="6"/>
  <c r="AH30" i="6"/>
  <c r="AK30" i="6"/>
  <c r="AL30" i="6"/>
  <c r="AM30" i="6"/>
  <c r="F28" i="7"/>
  <c r="U29" i="6"/>
  <c r="V29" i="6"/>
  <c r="W29" i="6"/>
  <c r="X29" i="6"/>
  <c r="Y29" i="6"/>
  <c r="Z29" i="6"/>
  <c r="AA29" i="6"/>
  <c r="AB29" i="6"/>
  <c r="AC29" i="6"/>
  <c r="AF29" i="6"/>
  <c r="AG29" i="6"/>
  <c r="AH29" i="6"/>
  <c r="AK29" i="6"/>
  <c r="AL29" i="6"/>
  <c r="AM29" i="6"/>
  <c r="F27" i="7"/>
  <c r="U28" i="6"/>
  <c r="V28" i="6"/>
  <c r="W28" i="6"/>
  <c r="X28" i="6"/>
  <c r="Y28" i="6"/>
  <c r="Z28" i="6"/>
  <c r="AA28" i="6"/>
  <c r="AB28" i="6"/>
  <c r="AC28" i="6"/>
  <c r="AF28" i="6"/>
  <c r="AG28" i="6"/>
  <c r="AH28" i="6"/>
  <c r="AK28" i="6"/>
  <c r="AL28" i="6"/>
  <c r="AM28" i="6"/>
  <c r="F26" i="7"/>
  <c r="U27" i="6"/>
  <c r="V27" i="6"/>
  <c r="W27" i="6"/>
  <c r="X27" i="6"/>
  <c r="Y27" i="6"/>
  <c r="Z27" i="6"/>
  <c r="AA27" i="6"/>
  <c r="AB27" i="6"/>
  <c r="AC27" i="6"/>
  <c r="AF27" i="6"/>
  <c r="AG27" i="6"/>
  <c r="AH27" i="6"/>
  <c r="AK27" i="6"/>
  <c r="AL27" i="6"/>
  <c r="AM27" i="6"/>
  <c r="F25" i="7"/>
  <c r="U26" i="6"/>
  <c r="V26" i="6"/>
  <c r="W26" i="6"/>
  <c r="X26" i="6"/>
  <c r="Y26" i="6"/>
  <c r="Z26" i="6"/>
  <c r="AA26" i="6"/>
  <c r="AB26" i="6"/>
  <c r="AC26" i="6"/>
  <c r="AF26" i="6"/>
  <c r="AG26" i="6"/>
  <c r="AH26" i="6"/>
  <c r="AK26" i="6"/>
  <c r="AL26" i="6"/>
  <c r="AM26" i="6"/>
  <c r="F24" i="7"/>
  <c r="U25" i="6"/>
  <c r="V25" i="6"/>
  <c r="W25" i="6"/>
  <c r="X25" i="6"/>
  <c r="Y25" i="6"/>
  <c r="Z25" i="6"/>
  <c r="AA25" i="6"/>
  <c r="AB25" i="6"/>
  <c r="AC25" i="6"/>
  <c r="AF25" i="6"/>
  <c r="AG25" i="6"/>
  <c r="AH25" i="6"/>
  <c r="AK25" i="6"/>
  <c r="AL25" i="6"/>
  <c r="AM25" i="6"/>
  <c r="F23" i="7"/>
  <c r="U24" i="6"/>
  <c r="V24" i="6"/>
  <c r="W24" i="6"/>
  <c r="X24" i="6"/>
  <c r="Y24" i="6"/>
  <c r="Z24" i="6"/>
  <c r="AA24" i="6"/>
  <c r="AB24" i="6"/>
  <c r="AC24" i="6"/>
  <c r="AF24" i="6"/>
  <c r="AG24" i="6"/>
  <c r="AH24" i="6"/>
  <c r="AK24" i="6"/>
  <c r="AL24" i="6"/>
  <c r="AM24" i="6"/>
  <c r="F22" i="7"/>
  <c r="U23" i="6"/>
  <c r="V23" i="6"/>
  <c r="W23" i="6"/>
  <c r="X23" i="6"/>
  <c r="Y23" i="6"/>
  <c r="Z23" i="6"/>
  <c r="AA23" i="6"/>
  <c r="AB23" i="6"/>
  <c r="AC23" i="6"/>
  <c r="AF23" i="6"/>
  <c r="AG23" i="6"/>
  <c r="AH23" i="6"/>
  <c r="AK23" i="6"/>
  <c r="AL23" i="6"/>
  <c r="AM23" i="6"/>
  <c r="F21" i="7"/>
  <c r="U22" i="6"/>
  <c r="V22" i="6"/>
  <c r="W22" i="6"/>
  <c r="X22" i="6"/>
  <c r="Y22" i="6"/>
  <c r="Z22" i="6"/>
  <c r="AA22" i="6"/>
  <c r="AB22" i="6"/>
  <c r="AC22" i="6"/>
  <c r="AF22" i="6"/>
  <c r="AG22" i="6"/>
  <c r="AH22" i="6"/>
  <c r="AK22" i="6"/>
  <c r="AL22" i="6"/>
  <c r="AM22" i="6"/>
  <c r="F20" i="7"/>
  <c r="U21" i="6"/>
  <c r="V21" i="6"/>
  <c r="W21" i="6"/>
  <c r="X21" i="6"/>
  <c r="Y21" i="6"/>
  <c r="Z21" i="6"/>
  <c r="AA21" i="6"/>
  <c r="AB21" i="6"/>
  <c r="AC21" i="6"/>
  <c r="AF21" i="6"/>
  <c r="AG21" i="6"/>
  <c r="AH21" i="6"/>
  <c r="AK21" i="6"/>
  <c r="AL21" i="6"/>
  <c r="AM21" i="6"/>
  <c r="F19" i="7"/>
  <c r="U20" i="6"/>
  <c r="V20" i="6"/>
  <c r="W20" i="6"/>
  <c r="X20" i="6"/>
  <c r="Y20" i="6"/>
  <c r="Z20" i="6"/>
  <c r="AA20" i="6"/>
  <c r="AB20" i="6"/>
  <c r="AC20" i="6"/>
  <c r="AF20" i="6"/>
  <c r="AG20" i="6"/>
  <c r="AH20" i="6"/>
  <c r="AK20" i="6"/>
  <c r="AL20" i="6"/>
  <c r="AM20" i="6"/>
  <c r="F18" i="7"/>
  <c r="U19" i="6"/>
  <c r="V19" i="6"/>
  <c r="W19" i="6"/>
  <c r="X19" i="6"/>
  <c r="Y19" i="6"/>
  <c r="Z19" i="6"/>
  <c r="AA19" i="6"/>
  <c r="AB19" i="6"/>
  <c r="AC19" i="6"/>
  <c r="AF19" i="6"/>
  <c r="AG19" i="6"/>
  <c r="AH19" i="6"/>
  <c r="AK19" i="6"/>
  <c r="AL19" i="6"/>
  <c r="AM19" i="6"/>
  <c r="F17" i="7"/>
  <c r="U18" i="6"/>
  <c r="V18" i="6"/>
  <c r="W18" i="6"/>
  <c r="X18" i="6"/>
  <c r="Y18" i="6"/>
  <c r="Z18" i="6"/>
  <c r="AA18" i="6"/>
  <c r="AB18" i="6"/>
  <c r="AC18" i="6"/>
  <c r="AF18" i="6"/>
  <c r="AG18" i="6"/>
  <c r="AH18" i="6"/>
  <c r="AK18" i="6"/>
  <c r="AL18" i="6"/>
  <c r="AM18" i="6"/>
  <c r="F16" i="7"/>
  <c r="U17" i="6"/>
  <c r="V17" i="6"/>
  <c r="W17" i="6"/>
  <c r="X17" i="6"/>
  <c r="Y17" i="6"/>
  <c r="Z17" i="6"/>
  <c r="AA17" i="6"/>
  <c r="AB17" i="6"/>
  <c r="AC17" i="6"/>
  <c r="AF17" i="6"/>
  <c r="AG17" i="6"/>
  <c r="AH17" i="6"/>
  <c r="AK17" i="6"/>
  <c r="AL17" i="6"/>
  <c r="AM17" i="6"/>
  <c r="F15" i="7"/>
  <c r="U16" i="6"/>
  <c r="V16" i="6"/>
  <c r="W16" i="6"/>
  <c r="X16" i="6"/>
  <c r="Y16" i="6"/>
  <c r="Z16" i="6"/>
  <c r="AA16" i="6"/>
  <c r="AB16" i="6"/>
  <c r="AC16" i="6"/>
  <c r="AF16" i="6"/>
  <c r="AG16" i="6"/>
  <c r="AH16" i="6"/>
  <c r="AK16" i="6"/>
  <c r="AL16" i="6"/>
  <c r="AM16" i="6"/>
  <c r="F14" i="7"/>
  <c r="U15" i="6"/>
  <c r="V15" i="6"/>
  <c r="W15" i="6"/>
  <c r="X15" i="6"/>
  <c r="Y15" i="6"/>
  <c r="Z15" i="6"/>
  <c r="AA15" i="6"/>
  <c r="AB15" i="6"/>
  <c r="AC15" i="6"/>
  <c r="AF15" i="6"/>
  <c r="AG15" i="6"/>
  <c r="AH15" i="6"/>
  <c r="AK15" i="6"/>
  <c r="AL15" i="6"/>
  <c r="AM15" i="6"/>
  <c r="F13" i="7"/>
  <c r="U14" i="6"/>
  <c r="V14" i="6"/>
  <c r="W14" i="6"/>
  <c r="X14" i="6"/>
  <c r="Y14" i="6"/>
  <c r="Z14" i="6"/>
  <c r="AA14" i="6"/>
  <c r="AB14" i="6"/>
  <c r="AC14" i="6"/>
  <c r="AF14" i="6"/>
  <c r="AG14" i="6"/>
  <c r="AH14" i="6"/>
  <c r="AK14" i="6"/>
  <c r="AL14" i="6"/>
  <c r="AM14" i="6"/>
  <c r="F12" i="7"/>
  <c r="U12" i="6"/>
  <c r="V12" i="6"/>
  <c r="W12" i="6"/>
  <c r="X12" i="6"/>
  <c r="Y12" i="6"/>
  <c r="Z12" i="6"/>
  <c r="AA12" i="6"/>
  <c r="AB12" i="6"/>
  <c r="AC12" i="6"/>
  <c r="AF12" i="6"/>
  <c r="AG12" i="6"/>
  <c r="AH12" i="6"/>
  <c r="AK12" i="6"/>
  <c r="AL12" i="6"/>
  <c r="AM12" i="6"/>
  <c r="F11" i="7"/>
  <c r="U11" i="6"/>
  <c r="V11" i="6"/>
  <c r="W11" i="6"/>
  <c r="X11" i="6"/>
  <c r="Y11" i="6"/>
  <c r="Z11" i="6"/>
  <c r="AA11" i="6"/>
  <c r="AB11" i="6"/>
  <c r="AC11" i="6"/>
  <c r="AF11" i="6"/>
  <c r="AG11" i="6"/>
  <c r="AH11" i="6"/>
  <c r="AK11" i="6"/>
  <c r="AL11" i="6"/>
  <c r="AM11" i="6"/>
  <c r="F10" i="7"/>
  <c r="U10" i="6"/>
  <c r="V10" i="6"/>
  <c r="W10" i="6"/>
  <c r="X10" i="6"/>
  <c r="Y10" i="6"/>
  <c r="Z10" i="6"/>
  <c r="AA10" i="6"/>
  <c r="AB10" i="6"/>
  <c r="AC10" i="6"/>
  <c r="AF10" i="6"/>
  <c r="AG10" i="6"/>
  <c r="AH10" i="6"/>
  <c r="AK10" i="6"/>
  <c r="AL10" i="6"/>
  <c r="AM10" i="6"/>
  <c r="F9" i="7"/>
  <c r="U9" i="6"/>
  <c r="V9" i="6"/>
  <c r="W9" i="6"/>
  <c r="X9" i="6"/>
  <c r="Y9" i="6"/>
  <c r="Z9" i="6"/>
  <c r="AA9" i="6"/>
  <c r="AB9" i="6"/>
  <c r="AC9" i="6"/>
  <c r="AF9" i="6"/>
  <c r="AG9" i="6"/>
  <c r="AH9" i="6"/>
  <c r="AK9" i="6"/>
  <c r="AL9" i="6"/>
  <c r="AM9" i="6"/>
  <c r="F8" i="7"/>
  <c r="U8" i="6"/>
  <c r="V8" i="6"/>
  <c r="W8" i="6"/>
  <c r="X8" i="6"/>
  <c r="Y8" i="6"/>
  <c r="Z8" i="6"/>
  <c r="AA8" i="6"/>
  <c r="AB8" i="6"/>
  <c r="AC8" i="6"/>
  <c r="AF8" i="6"/>
  <c r="AG8" i="6"/>
  <c r="AH8" i="6"/>
  <c r="AK8" i="6"/>
  <c r="AL8" i="6"/>
  <c r="AM8" i="6"/>
  <c r="F7" i="7"/>
  <c r="U7" i="6"/>
  <c r="V7" i="6"/>
  <c r="W7" i="6"/>
  <c r="X7" i="6"/>
  <c r="Y7" i="6"/>
  <c r="Z7" i="6"/>
  <c r="AA7" i="6"/>
  <c r="AB7" i="6"/>
  <c r="AC7" i="6"/>
  <c r="AF7" i="6"/>
  <c r="AG7" i="6"/>
  <c r="AH7" i="6"/>
  <c r="AK7" i="6"/>
  <c r="AL7" i="6"/>
  <c r="AM7" i="6"/>
  <c r="F6" i="7"/>
  <c r="U6" i="6"/>
  <c r="V6" i="6"/>
  <c r="W6" i="6"/>
  <c r="X6" i="6"/>
  <c r="Y6" i="6"/>
  <c r="Z6" i="6"/>
  <c r="AA6" i="6"/>
  <c r="AB6" i="6"/>
  <c r="AC6" i="6"/>
  <c r="AF6" i="6"/>
  <c r="AG6" i="6"/>
  <c r="AH6" i="6"/>
  <c r="AK6" i="6"/>
  <c r="AL6" i="6"/>
  <c r="AM6" i="6"/>
  <c r="F5" i="7"/>
  <c r="U5" i="6"/>
  <c r="V5" i="6"/>
  <c r="W5" i="6"/>
  <c r="X5" i="6"/>
  <c r="Y5" i="6"/>
  <c r="Z5" i="6"/>
  <c r="AA5" i="6"/>
  <c r="AB5" i="6"/>
  <c r="AC5" i="6"/>
  <c r="AF5" i="6"/>
  <c r="AG5" i="6"/>
  <c r="AH5" i="6"/>
  <c r="AK5" i="6"/>
  <c r="AL5" i="6"/>
  <c r="AM5" i="6"/>
  <c r="F4" i="7"/>
  <c r="U3" i="6"/>
  <c r="V3" i="6"/>
  <c r="W3" i="6"/>
  <c r="X3" i="6"/>
  <c r="Y3" i="6"/>
  <c r="Z3" i="6"/>
  <c r="AA3" i="6"/>
  <c r="AB3" i="6"/>
  <c r="AC3" i="6"/>
  <c r="AF3" i="6"/>
  <c r="AG3" i="6"/>
  <c r="AH3" i="6"/>
  <c r="AK3" i="6"/>
  <c r="AL3" i="6"/>
  <c r="AM3" i="6"/>
  <c r="F3" i="7"/>
  <c r="F154" i="7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B27" i="1"/>
  <c r="G21" i="3"/>
  <c r="B33" i="1"/>
  <c r="F6" i="3"/>
  <c r="B19" i="1"/>
  <c r="E20" i="1"/>
  <c r="G9" i="3"/>
  <c r="H8" i="3"/>
  <c r="F9" i="3"/>
  <c r="E16" i="1"/>
  <c r="G16" i="3"/>
  <c r="B18" i="1"/>
  <c r="H6" i="3"/>
  <c r="B16" i="1"/>
  <c r="B23" i="1"/>
  <c r="H7" i="3"/>
  <c r="B26" i="1"/>
  <c r="E17" i="1"/>
  <c r="G14" i="3"/>
  <c r="G6" i="3"/>
  <c r="B25" i="1"/>
  <c r="H9" i="3"/>
  <c r="B20" i="1"/>
  <c r="G15" i="3"/>
  <c r="F8" i="3"/>
  <c r="G8" i="3"/>
  <c r="B22" i="1"/>
  <c r="G17" i="3"/>
  <c r="F7" i="3"/>
  <c r="B24" i="1"/>
  <c r="G7" i="3"/>
  <c r="E18" i="1"/>
  <c r="B28" i="1"/>
  <c r="E28" i="1"/>
  <c r="B30" i="1"/>
  <c r="G21" i="5"/>
  <c r="K10" i="4"/>
  <c r="J10" i="4"/>
  <c r="G10" i="4"/>
  <c r="F10" i="4"/>
  <c r="C10" i="4"/>
  <c r="B10" i="4"/>
  <c r="N9" i="4"/>
  <c r="M9" i="4"/>
  <c r="O9" i="4"/>
  <c r="L9" i="4"/>
  <c r="H9" i="4"/>
  <c r="D9" i="4"/>
  <c r="N8" i="4"/>
  <c r="M8" i="4"/>
  <c r="L8" i="4"/>
  <c r="H8" i="4"/>
  <c r="D8" i="4"/>
  <c r="N7" i="4"/>
  <c r="M7" i="4"/>
  <c r="L7" i="4"/>
  <c r="H7" i="4"/>
  <c r="D7" i="4"/>
  <c r="N6" i="4"/>
  <c r="M6" i="4"/>
  <c r="L6" i="4"/>
  <c r="H6" i="4"/>
  <c r="D6" i="4"/>
  <c r="N5" i="4"/>
  <c r="M5" i="4"/>
  <c r="O5" i="4"/>
  <c r="L5" i="4"/>
  <c r="H5" i="4"/>
  <c r="D5" i="4"/>
  <c r="N4" i="4"/>
  <c r="M4" i="4"/>
  <c r="L4" i="4"/>
  <c r="H4" i="4"/>
  <c r="D4" i="4"/>
  <c r="D10" i="4"/>
  <c r="C22" i="3"/>
  <c r="I11" i="3"/>
  <c r="H11" i="3"/>
  <c r="F11" i="3"/>
  <c r="E11" i="3"/>
  <c r="D11" i="3"/>
  <c r="C11" i="3"/>
  <c r="C18" i="3"/>
  <c r="B11" i="3"/>
  <c r="M10" i="3"/>
  <c r="L10" i="3"/>
  <c r="K10" i="3"/>
  <c r="J10" i="3"/>
  <c r="M9" i="3"/>
  <c r="L9" i="3"/>
  <c r="J9" i="3"/>
  <c r="M8" i="3"/>
  <c r="L8" i="3"/>
  <c r="J8" i="3"/>
  <c r="M7" i="3"/>
  <c r="L7" i="3"/>
  <c r="J7" i="3"/>
  <c r="M6" i="3"/>
  <c r="L6" i="3"/>
  <c r="J6" i="3"/>
  <c r="J11" i="3"/>
  <c r="L10" i="4"/>
  <c r="N10" i="4"/>
  <c r="H10" i="4"/>
  <c r="O7" i="4"/>
  <c r="L11" i="3"/>
  <c r="M11" i="3"/>
  <c r="M10" i="4"/>
  <c r="O6" i="4"/>
  <c r="O8" i="4"/>
  <c r="K7" i="3"/>
  <c r="K9" i="3"/>
  <c r="K6" i="3"/>
  <c r="G11" i="3"/>
  <c r="G18" i="3"/>
  <c r="K8" i="3"/>
  <c r="O4" i="4"/>
  <c r="O10" i="4"/>
  <c r="K11" i="3"/>
  <c r="G19" i="3"/>
  <c r="B31" i="1"/>
  <c r="G20" i="3"/>
  <c r="B32" i="1"/>
  <c r="G22" i="3"/>
</calcChain>
</file>

<file path=xl/sharedStrings.xml><?xml version="1.0" encoding="utf-8"?>
<sst xmlns="http://schemas.openxmlformats.org/spreadsheetml/2006/main" count="3070" uniqueCount="854">
  <si>
    <t>GREENPARK HOSPITALITY SERVICES PVT LTD  - AMAZON</t>
  </si>
  <si>
    <t>Inter Office Communication</t>
  </si>
  <si>
    <t xml:space="preserve">From : Manager HR </t>
  </si>
  <si>
    <t xml:space="preserve">                                TO:  VP(Finance)</t>
  </si>
  <si>
    <t>Through: Sr.General Manager Operations</t>
  </si>
  <si>
    <t>Total  Earinings</t>
  </si>
  <si>
    <t xml:space="preserve">Rs. </t>
  </si>
  <si>
    <t>Total Deductions</t>
  </si>
  <si>
    <t>Rs.</t>
  </si>
  <si>
    <t>Basic</t>
  </si>
  <si>
    <t>P.F</t>
  </si>
  <si>
    <t>DA</t>
  </si>
  <si>
    <t>-</t>
  </si>
  <si>
    <t>ESIC</t>
  </si>
  <si>
    <t>HRA</t>
  </si>
  <si>
    <t>P.TAX</t>
  </si>
  <si>
    <t>CCA</t>
  </si>
  <si>
    <t>MEDICAL DEDUCTION</t>
  </si>
  <si>
    <t>TA</t>
  </si>
  <si>
    <t>SALARY ADVANCE</t>
  </si>
  <si>
    <t>Service Comp</t>
  </si>
  <si>
    <t>TDS/IT</t>
  </si>
  <si>
    <t>OTHERS</t>
  </si>
  <si>
    <t>OTHER DEDUCTION</t>
  </si>
  <si>
    <t>Bonus</t>
  </si>
  <si>
    <t xml:space="preserve">LEAVE </t>
  </si>
  <si>
    <t>MEDICAL ALLOWANCE</t>
  </si>
  <si>
    <t>ESIC-ARRE</t>
  </si>
  <si>
    <t>LEAVE TRAVEL ALLOWANCE</t>
  </si>
  <si>
    <t>SALARY ARREARS</t>
  </si>
  <si>
    <t>Total :</t>
  </si>
  <si>
    <t>Total  :</t>
  </si>
  <si>
    <t>Net Pay  Rs.</t>
  </si>
  <si>
    <t>Bank      Rs.</t>
  </si>
  <si>
    <t>Cash     Rs.</t>
  </si>
  <si>
    <t>Hold      Rs.</t>
  </si>
  <si>
    <t xml:space="preserve"> HR INCHARGE</t>
  </si>
  <si>
    <t>FINANCE MANAGER</t>
  </si>
  <si>
    <t xml:space="preserve">Note: </t>
  </si>
  <si>
    <t>* Total paid employees   :</t>
  </si>
  <si>
    <t>* Gross amount Rs:</t>
  </si>
  <si>
    <t>Cheque Rs</t>
  </si>
  <si>
    <t xml:space="preserve">CC: President </t>
  </si>
  <si>
    <t>Location</t>
  </si>
  <si>
    <t>DEPT</t>
  </si>
  <si>
    <t>Admin</t>
  </si>
  <si>
    <t>FBP</t>
  </si>
  <si>
    <t>FBS</t>
  </si>
  <si>
    <t>KST</t>
  </si>
  <si>
    <t>H-11</t>
  </si>
  <si>
    <t>H-15</t>
  </si>
  <si>
    <t>H-16</t>
  </si>
  <si>
    <t>AMAZON</t>
  </si>
  <si>
    <t>Variance</t>
  </si>
  <si>
    <t>Departments</t>
  </si>
  <si>
    <t xml:space="preserve">No.of Staff </t>
  </si>
  <si>
    <t>Salary</t>
  </si>
  <si>
    <t>Man Days</t>
  </si>
  <si>
    <t>OT Days</t>
  </si>
  <si>
    <t>Remarks</t>
  </si>
  <si>
    <t>ADMIN</t>
  </si>
  <si>
    <t>TOTAL</t>
  </si>
  <si>
    <t>Deduction</t>
  </si>
  <si>
    <t>PF</t>
  </si>
  <si>
    <t>ESI</t>
  </si>
  <si>
    <t>PT</t>
  </si>
  <si>
    <t>SALARY ADV</t>
  </si>
  <si>
    <t>NET PAYABLE</t>
  </si>
  <si>
    <t>- Bank</t>
  </si>
  <si>
    <t>- Cash</t>
  </si>
  <si>
    <t>- Hold / F &amp; F</t>
  </si>
  <si>
    <t>Total</t>
  </si>
  <si>
    <t>Budgeted</t>
  </si>
  <si>
    <t>Actual</t>
  </si>
  <si>
    <t>OPERATIONS</t>
  </si>
  <si>
    <t>Accounts</t>
  </si>
  <si>
    <t>HR</t>
  </si>
  <si>
    <t>HR-Incharge</t>
  </si>
  <si>
    <t>Finance Manager</t>
  </si>
  <si>
    <t xml:space="preserve"> </t>
  </si>
  <si>
    <t>Sr.General Manager</t>
  </si>
  <si>
    <t>S.No</t>
  </si>
  <si>
    <t>EMP ID</t>
  </si>
  <si>
    <t>Name</t>
  </si>
  <si>
    <t>G.Salary</t>
  </si>
  <si>
    <t>CDP</t>
  </si>
  <si>
    <t>COOK</t>
  </si>
  <si>
    <t>STEWARD</t>
  </si>
  <si>
    <t>CAPTAIN</t>
  </si>
  <si>
    <t>UTILITY WORKER</t>
  </si>
  <si>
    <t>DCDP</t>
  </si>
  <si>
    <t>SUPERVISOR</t>
  </si>
  <si>
    <t>HELPER</t>
  </si>
  <si>
    <t>SR.STEWARD</t>
  </si>
  <si>
    <t>Designation</t>
  </si>
  <si>
    <t xml:space="preserve">OTHERS </t>
  </si>
  <si>
    <t>BONUS</t>
  </si>
  <si>
    <t>LEAVE</t>
  </si>
  <si>
    <t>MEDICAL</t>
  </si>
  <si>
    <t>LTA</t>
  </si>
  <si>
    <t>Month days</t>
  </si>
  <si>
    <t>LoP</t>
  </si>
  <si>
    <t>Present days</t>
  </si>
  <si>
    <t>Salary Arrears Basic</t>
  </si>
  <si>
    <t>Salary Arrears Othe</t>
  </si>
  <si>
    <t>EARNED GROSS</t>
  </si>
  <si>
    <t>IT</t>
  </si>
  <si>
    <t>TOTAL DEDCTION</t>
  </si>
  <si>
    <t>NET</t>
  </si>
  <si>
    <t>BANK AC</t>
  </si>
  <si>
    <t>BANK NAME</t>
  </si>
  <si>
    <t>IFSC</t>
  </si>
  <si>
    <t>GPAMZ00001</t>
  </si>
  <si>
    <t>G. RAVI BABU</t>
  </si>
  <si>
    <t>ACCOUNTANT</t>
  </si>
  <si>
    <t>AXIS</t>
  </si>
  <si>
    <t>UTIB0000733</t>
  </si>
  <si>
    <t>GPAMZ00002</t>
  </si>
  <si>
    <t>THUBUDU PEDDAMMI</t>
  </si>
  <si>
    <t>CASHIER</t>
  </si>
  <si>
    <t>36813512498</t>
  </si>
  <si>
    <t>SBI</t>
  </si>
  <si>
    <t>SBIN0018328</t>
  </si>
  <si>
    <t>GPAMZ00003</t>
  </si>
  <si>
    <t xml:space="preserve">D.RAJESH </t>
  </si>
  <si>
    <t>13132011011370</t>
  </si>
  <si>
    <t>OBC</t>
  </si>
  <si>
    <t>ORBC0101313</t>
  </si>
  <si>
    <t>GPAMZ00006</t>
  </si>
  <si>
    <t>D.PRASAHANTH</t>
  </si>
  <si>
    <t>263410100064838</t>
  </si>
  <si>
    <t>ANDHRA BANK</t>
  </si>
  <si>
    <t>ANDB0002634</t>
  </si>
  <si>
    <t>GPAMZ00007</t>
  </si>
  <si>
    <t>DESHETTI SHRAVANKUMAR</t>
  </si>
  <si>
    <t>007501584309</t>
  </si>
  <si>
    <t>ICICI</t>
  </si>
  <si>
    <t>ICIC0000075</t>
  </si>
  <si>
    <t>GPAMZ00008</t>
  </si>
  <si>
    <t>POTHU POCHAVVA</t>
  </si>
  <si>
    <t>011510011011135</t>
  </si>
  <si>
    <t>ANDB0000115</t>
  </si>
  <si>
    <t>GPAMZ00055</t>
  </si>
  <si>
    <t>P.SRAVANI</t>
  </si>
  <si>
    <t>916010036289953</t>
  </si>
  <si>
    <t>GPAMZ00073</t>
  </si>
  <si>
    <t>PIDUGU JYOTHI</t>
  </si>
  <si>
    <t>918010036140001</t>
  </si>
  <si>
    <t>UTIB0000008</t>
  </si>
  <si>
    <t>GPAMZ00100</t>
  </si>
  <si>
    <t>SAI KUMAR DANDGE</t>
  </si>
  <si>
    <t>HSQE</t>
  </si>
  <si>
    <t>912010067358659</t>
  </si>
  <si>
    <t>UTIB0000653</t>
  </si>
  <si>
    <t>GPAMZ00154</t>
  </si>
  <si>
    <t>V SANMUHKA</t>
  </si>
  <si>
    <t>STORE KEEPER</t>
  </si>
  <si>
    <t>916010050363521</t>
  </si>
  <si>
    <t>GPAMZ00051</t>
  </si>
  <si>
    <t>P UMA</t>
  </si>
  <si>
    <t>30092250005230</t>
  </si>
  <si>
    <t>SYNDICATEBANK</t>
  </si>
  <si>
    <t>SYNB0003009</t>
  </si>
  <si>
    <t>GPAMZ00233</t>
  </si>
  <si>
    <t>D RAJESH</t>
  </si>
  <si>
    <t>62496596786</t>
  </si>
  <si>
    <t>STATE BANK OF INDIA</t>
  </si>
  <si>
    <t>SBIN0020063</t>
  </si>
  <si>
    <t>GPAMZ00010</t>
  </si>
  <si>
    <t>SUJAY HALDER</t>
  </si>
  <si>
    <t>916010074016287</t>
  </si>
  <si>
    <t>GPAMZ00012</t>
  </si>
  <si>
    <t>AJIM BEG</t>
  </si>
  <si>
    <t>916010043299185</t>
  </si>
  <si>
    <t>GPAMZ00015</t>
  </si>
  <si>
    <t>KATIPARI SHANKAR</t>
  </si>
  <si>
    <t>20019217357</t>
  </si>
  <si>
    <t>SBIN0004187</t>
  </si>
  <si>
    <t>GPAMZ00016</t>
  </si>
  <si>
    <t>JAYANTA BISWAS</t>
  </si>
  <si>
    <t>20264801670</t>
  </si>
  <si>
    <t>SBIN0010102</t>
  </si>
  <si>
    <t>GPAMZ00018</t>
  </si>
  <si>
    <t>BATHULA TRIMURTULU</t>
  </si>
  <si>
    <t>010001100043542</t>
  </si>
  <si>
    <t>Mahesh bank</t>
  </si>
  <si>
    <t>APMC0000010</t>
  </si>
  <si>
    <t>GPAMZ00020</t>
  </si>
  <si>
    <t>NAYAN MANDAL</t>
  </si>
  <si>
    <t>916010074016290</t>
  </si>
  <si>
    <t>UTIB0003063</t>
  </si>
  <si>
    <t>GPAMZ00021</t>
  </si>
  <si>
    <t>SHASHIKANTA SAU</t>
  </si>
  <si>
    <t>918010036148610</t>
  </si>
  <si>
    <t>GPAMZ00022</t>
  </si>
  <si>
    <t>SOMNATH DUTTA</t>
  </si>
  <si>
    <t>20121460869</t>
  </si>
  <si>
    <t>SBIN0015659</t>
  </si>
  <si>
    <t>GPAMZ00023</t>
  </si>
  <si>
    <t>RAMESH PAL</t>
  </si>
  <si>
    <t>918010036140603</t>
  </si>
  <si>
    <t>GPAMZ00024</t>
  </si>
  <si>
    <t>SIBNATH PAL</t>
  </si>
  <si>
    <t>918010036152389</t>
  </si>
  <si>
    <t>GPAMZ00027</t>
  </si>
  <si>
    <t>BHASKARANI NAVEEN RAJU</t>
  </si>
  <si>
    <t>918010036171351</t>
  </si>
  <si>
    <t>GPAMZ00028</t>
  </si>
  <si>
    <t>KAVURI PHANINDRA</t>
  </si>
  <si>
    <t>20291092750</t>
  </si>
  <si>
    <t>SBIN0004347</t>
  </si>
  <si>
    <t>GPAMZ00029</t>
  </si>
  <si>
    <t>PALLAPU RAVINDER</t>
  </si>
  <si>
    <t>62298329919</t>
  </si>
  <si>
    <t>SBIN0020137</t>
  </si>
  <si>
    <t>GPAMZ00030</t>
  </si>
  <si>
    <t>MORA MAHESHWAR</t>
  </si>
  <si>
    <t>35345178528</t>
  </si>
  <si>
    <t>SBIN0017569</t>
  </si>
  <si>
    <t>GPAMZ00031</t>
  </si>
  <si>
    <t>BISWAJIT MONDAL</t>
  </si>
  <si>
    <t>6603751143</t>
  </si>
  <si>
    <t>IDBI</t>
  </si>
  <si>
    <t>IDIB000G060</t>
  </si>
  <si>
    <t>GPAMZ00032</t>
  </si>
  <si>
    <t>DIPANKAR GHOSH</t>
  </si>
  <si>
    <t>917010055110798</t>
  </si>
  <si>
    <t>GPAMZ00033</t>
  </si>
  <si>
    <t>DIPAK KUMAR BEHERA</t>
  </si>
  <si>
    <t>918010036148555</t>
  </si>
  <si>
    <t>GPAMZ00034</t>
  </si>
  <si>
    <t>S K GAFOR ALI</t>
  </si>
  <si>
    <t>056701512517</t>
  </si>
  <si>
    <t>ICIC0000567</t>
  </si>
  <si>
    <t>GPAMZ00035</t>
  </si>
  <si>
    <t>BANTI SINGH</t>
  </si>
  <si>
    <t>918010036140548</t>
  </si>
  <si>
    <t>GPAMZ00036</t>
  </si>
  <si>
    <t>SAMBIT KUMAR DAS</t>
  </si>
  <si>
    <t>3003108001483</t>
  </si>
  <si>
    <t>CANARA BANK</t>
  </si>
  <si>
    <t>CNRB0003003</t>
  </si>
  <si>
    <t>GPAMZ00038</t>
  </si>
  <si>
    <t>BABAN MONDAL</t>
  </si>
  <si>
    <t>918010036148759</t>
  </si>
  <si>
    <t>GPAMZ00039</t>
  </si>
  <si>
    <t>MANOJ SAHU</t>
  </si>
  <si>
    <t>918010036140519</t>
  </si>
  <si>
    <t>GPAMZ00040</t>
  </si>
  <si>
    <t>RAHUL GHOSH</t>
  </si>
  <si>
    <t>918010036148788</t>
  </si>
  <si>
    <t>GPAMZ00041</t>
  </si>
  <si>
    <t>BONTHU MANOJ</t>
  </si>
  <si>
    <t>080310100113666</t>
  </si>
  <si>
    <t>ANDB0000803</t>
  </si>
  <si>
    <t>GPAMZ00048</t>
  </si>
  <si>
    <t>RAMBABU</t>
  </si>
  <si>
    <t>918010002023051</t>
  </si>
  <si>
    <t>GPAMZ00050</t>
  </si>
  <si>
    <t>DEVULAPALLY SUJATHA</t>
  </si>
  <si>
    <t>30512649235</t>
  </si>
  <si>
    <t>SBIN0003609</t>
  </si>
  <si>
    <t>GPAMZ00052</t>
  </si>
  <si>
    <t>M LALITHA</t>
  </si>
  <si>
    <t>50224679642</t>
  </si>
  <si>
    <t>ALAHBAD BANK</t>
  </si>
  <si>
    <t>ALLA0212229</t>
  </si>
  <si>
    <t>GPAMZ00053</t>
  </si>
  <si>
    <t>P INDU BAI</t>
  </si>
  <si>
    <t>141610100127766</t>
  </si>
  <si>
    <t>ANDB0001416</t>
  </si>
  <si>
    <t>GPAMZ00064</t>
  </si>
  <si>
    <t>BUDHMANI</t>
  </si>
  <si>
    <t>918010036140577</t>
  </si>
  <si>
    <t>GPAMZ00070</t>
  </si>
  <si>
    <t>ASHISH KUMAR KUSHWAHA</t>
  </si>
  <si>
    <t>279801505802</t>
  </si>
  <si>
    <t>ICIC0002795</t>
  </si>
  <si>
    <t>GPAMZ00239</t>
  </si>
  <si>
    <t xml:space="preserve">RAJ KISHORE </t>
  </si>
  <si>
    <t>19050110046166</t>
  </si>
  <si>
    <t>UCO</t>
  </si>
  <si>
    <t>UCBA0001905</t>
  </si>
  <si>
    <t>GPAMZ00013</t>
  </si>
  <si>
    <t>AMAR NATH KUMAR</t>
  </si>
  <si>
    <t>OPERATIONS HEAD</t>
  </si>
  <si>
    <t>912010012364201</t>
  </si>
  <si>
    <t>UTIB0000702</t>
  </si>
  <si>
    <t>GPAMZ00011</t>
  </si>
  <si>
    <t>MOHAMMED IMTEYAZ AKHTAR HASHMI</t>
  </si>
  <si>
    <t>SOUS CHEF</t>
  </si>
  <si>
    <t>GPAMZ00025</t>
  </si>
  <si>
    <t>AMARAPALLY VINOD KUMAR</t>
  </si>
  <si>
    <t>612819389</t>
  </si>
  <si>
    <t>INDIAN</t>
  </si>
  <si>
    <t>IDIB000K160</t>
  </si>
  <si>
    <t>GPAMZ00272</t>
  </si>
  <si>
    <t>MADHAV PATHRA</t>
  </si>
  <si>
    <t>GPAMZ00054</t>
  </si>
  <si>
    <t>USHA RANI BEHERA</t>
  </si>
  <si>
    <t>GRE</t>
  </si>
  <si>
    <t>915010027570861</t>
  </si>
  <si>
    <t>GPAMZ00057</t>
  </si>
  <si>
    <t>MANOJ KUMAR DASH</t>
  </si>
  <si>
    <t>DEPUTY MANAGER</t>
  </si>
  <si>
    <t>GPAMZ00059</t>
  </si>
  <si>
    <t>GURRAM SRIKANYA</t>
  </si>
  <si>
    <t>917010024213105</t>
  </si>
  <si>
    <t>GPAMZ00074</t>
  </si>
  <si>
    <t>SHADA ANURADHA</t>
  </si>
  <si>
    <t>918010036152347</t>
  </si>
  <si>
    <t>GPAMZ00075</t>
  </si>
  <si>
    <t>NAVEEN KUMAR ANUMASA</t>
  </si>
  <si>
    <t>ASST MANAGER</t>
  </si>
  <si>
    <t>912010026561076</t>
  </si>
  <si>
    <t>GPAMZ00077</t>
  </si>
  <si>
    <t>MAMILLA SHIVARAMA KRISHNA</t>
  </si>
  <si>
    <t>918010036152402</t>
  </si>
  <si>
    <t>GPAMZ00078</t>
  </si>
  <si>
    <t>KARREMAISANI KASHIRAM</t>
  </si>
  <si>
    <t>018301583093</t>
  </si>
  <si>
    <t>ICIC0000183</t>
  </si>
  <si>
    <t>GPAMZ00082</t>
  </si>
  <si>
    <t>JYOTIRANJAN SHATPATHY</t>
  </si>
  <si>
    <t>918010036148694</t>
  </si>
  <si>
    <t>GPAMZ00084</t>
  </si>
  <si>
    <t>RAMPA SURESH</t>
  </si>
  <si>
    <t>913010040001177</t>
  </si>
  <si>
    <t>GPAMZ00085</t>
  </si>
  <si>
    <t>BANAMBAR NAYAK</t>
  </si>
  <si>
    <t>916010065007863</t>
  </si>
  <si>
    <t>GPAMZ00088</t>
  </si>
  <si>
    <t>ALOK KUMAR SUNAMUDI</t>
  </si>
  <si>
    <t>916010047492133</t>
  </si>
  <si>
    <t>UTIB0003036</t>
  </si>
  <si>
    <t>GPAMZ00089</t>
  </si>
  <si>
    <t>BHOOPENDRA SINGH</t>
  </si>
  <si>
    <t>218710100031399</t>
  </si>
  <si>
    <t>ANDB0002187</t>
  </si>
  <si>
    <t>GPAMZ00090</t>
  </si>
  <si>
    <t>AJAY PANIGRAHI</t>
  </si>
  <si>
    <t>33112010002259</t>
  </si>
  <si>
    <t>SYNB0003311</t>
  </si>
  <si>
    <t>GPAMZ00091</t>
  </si>
  <si>
    <t>MAN SINGH</t>
  </si>
  <si>
    <t>918010002023284</t>
  </si>
  <si>
    <t>axis</t>
  </si>
  <si>
    <t>GPAMZ00092</t>
  </si>
  <si>
    <t>HARBAJAN THAPPA</t>
  </si>
  <si>
    <t>911010030761681</t>
  </si>
  <si>
    <t>UTIB0002425</t>
  </si>
  <si>
    <t>GPAMZ00094</t>
  </si>
  <si>
    <t>KRUSHNA CHANDRA BEHERA</t>
  </si>
  <si>
    <t>35168209832</t>
  </si>
  <si>
    <t>SBIN0013568</t>
  </si>
  <si>
    <t>GPAMZ00095</t>
  </si>
  <si>
    <t>NADIMETLA SANDEEP KUMAR</t>
  </si>
  <si>
    <t>918010036171416</t>
  </si>
  <si>
    <t>GPAMZ00097</t>
  </si>
  <si>
    <t>NOKKU CHANTIBABU</t>
  </si>
  <si>
    <t>37555681675</t>
  </si>
  <si>
    <t>SBIN0002690</t>
  </si>
  <si>
    <t>GPAMZ00098</t>
  </si>
  <si>
    <t>KOUDI JEEVAN KUMAR</t>
  </si>
  <si>
    <t>918010036139975</t>
  </si>
  <si>
    <t>GPAMZ00099</t>
  </si>
  <si>
    <t>J. NAVEEN</t>
  </si>
  <si>
    <t>918010036139357</t>
  </si>
  <si>
    <t>GPAMZ00268</t>
  </si>
  <si>
    <t>RAJU SINGH</t>
  </si>
  <si>
    <t>918010056895875</t>
  </si>
  <si>
    <t>UTIB0000553</t>
  </si>
  <si>
    <t>GPAMZ00269</t>
  </si>
  <si>
    <t>MURRARI LAL</t>
  </si>
  <si>
    <t>111101512339</t>
  </si>
  <si>
    <t>ICIC0001111</t>
  </si>
  <si>
    <t>GPAMZ00270</t>
  </si>
  <si>
    <t>RAJENDAR</t>
  </si>
  <si>
    <t>GPAMZ00271</t>
  </si>
  <si>
    <t>RAM GOPAL</t>
  </si>
  <si>
    <t>032104000290500</t>
  </si>
  <si>
    <t>IBKL0000032</t>
  </si>
  <si>
    <t>GPAMZ00235</t>
  </si>
  <si>
    <t>KOSURI RAVI KUMAR</t>
  </si>
  <si>
    <t>141501503246</t>
  </si>
  <si>
    <t>ICIC0001415</t>
  </si>
  <si>
    <t>GPAMZ00237</t>
  </si>
  <si>
    <t>SANTHOSH KUMAR BAHERA</t>
  </si>
  <si>
    <t>3673108004268</t>
  </si>
  <si>
    <t>CNRB0003673</t>
  </si>
  <si>
    <t>GPAMZ00238</t>
  </si>
  <si>
    <t>CHYNI RAKESH</t>
  </si>
  <si>
    <t>GPAMZ00103</t>
  </si>
  <si>
    <t>DAITARI BARIK</t>
  </si>
  <si>
    <t>916010021529444</t>
  </si>
  <si>
    <t>GPAMZ00104</t>
  </si>
  <si>
    <t>SABHAVAT THULASI</t>
  </si>
  <si>
    <t>016910100135048</t>
  </si>
  <si>
    <t>ANDB0000169</t>
  </si>
  <si>
    <t>GPAMZ00106</t>
  </si>
  <si>
    <t>KETHAVATH SITA</t>
  </si>
  <si>
    <t>235310100030220</t>
  </si>
  <si>
    <t>ANDB0002353</t>
  </si>
  <si>
    <t>GPAMZ00108</t>
  </si>
  <si>
    <t>ABHIRAM KALAI</t>
  </si>
  <si>
    <t>GPAMZ00112</t>
  </si>
  <si>
    <t>LAKKI</t>
  </si>
  <si>
    <t>73113200182</t>
  </si>
  <si>
    <t>GRAMEENA VIKAS BANK</t>
  </si>
  <si>
    <t>SBIN0RRAPGB</t>
  </si>
  <si>
    <t>GPAMZ00115</t>
  </si>
  <si>
    <t>SABAVATH DEVI</t>
  </si>
  <si>
    <t>917010031395490</t>
  </si>
  <si>
    <t>GPAMZ00116</t>
  </si>
  <si>
    <t>PATHLAVATH LALITHA</t>
  </si>
  <si>
    <t>520441032759965</t>
  </si>
  <si>
    <t>CORPORATION BANK</t>
  </si>
  <si>
    <t>CORP0001049</t>
  </si>
  <si>
    <t>GPAMZ00245</t>
  </si>
  <si>
    <t>GAGAN BARIK</t>
  </si>
  <si>
    <t>GPAMZ00250</t>
  </si>
  <si>
    <t>SANTOSH SINGH</t>
  </si>
  <si>
    <t>GPAMZ00251</t>
  </si>
  <si>
    <t>RAJESH SAHU</t>
  </si>
  <si>
    <t>GPAMZ00263</t>
  </si>
  <si>
    <t>rabindar sahu</t>
  </si>
  <si>
    <t>GPAMZ00261</t>
  </si>
  <si>
    <t>sumer kumar sahu</t>
  </si>
  <si>
    <t>GPAMZ00260</t>
  </si>
  <si>
    <t>kailash sahu</t>
  </si>
  <si>
    <t>GPAMZ00273</t>
  </si>
  <si>
    <t>CHANDRA SHAHU</t>
  </si>
  <si>
    <t>GPAMZ00274</t>
  </si>
  <si>
    <t>LAXMI</t>
  </si>
  <si>
    <t>GPAMZ00275</t>
  </si>
  <si>
    <t>LAVANYA</t>
  </si>
  <si>
    <t>GPAMZ00276</t>
  </si>
  <si>
    <t>GOVINDAMMA</t>
  </si>
  <si>
    <t>GPAMZ00277</t>
  </si>
  <si>
    <t>ANITHA</t>
  </si>
  <si>
    <t>GPAMZ00278</t>
  </si>
  <si>
    <t>VINOD KUMAR SAHU</t>
  </si>
  <si>
    <t>GPAMZ00121</t>
  </si>
  <si>
    <t>G.RAVI</t>
  </si>
  <si>
    <t>068001510098</t>
  </si>
  <si>
    <t>ICIC0000680</t>
  </si>
  <si>
    <t>GPAMZ00124</t>
  </si>
  <si>
    <t>VENKATESH</t>
  </si>
  <si>
    <t>20310504337</t>
  </si>
  <si>
    <t>SBIN0017241</t>
  </si>
  <si>
    <t>GPAMZ00125</t>
  </si>
  <si>
    <t>GALIPELLY SRIKANTH</t>
  </si>
  <si>
    <t>20348450332</t>
  </si>
  <si>
    <t>GPAMZ00132</t>
  </si>
  <si>
    <t>P.SUSI KUMAR</t>
  </si>
  <si>
    <t>918010021698489</t>
  </si>
  <si>
    <t>GPAMZ00262</t>
  </si>
  <si>
    <t>GADDE SANTOSH</t>
  </si>
  <si>
    <t>249110100030770</t>
  </si>
  <si>
    <t>ANDB0002491</t>
  </si>
  <si>
    <t>GPAMZ00267</t>
  </si>
  <si>
    <t>CHANDRA MALIK</t>
  </si>
  <si>
    <t>GPAMZ00133</t>
  </si>
  <si>
    <t>B POLI NAIDU</t>
  </si>
  <si>
    <t>914010005805098</t>
  </si>
  <si>
    <t>GPAMZ00135</t>
  </si>
  <si>
    <t>L SHIVAIAH</t>
  </si>
  <si>
    <t>915010054151824</t>
  </si>
  <si>
    <t>GPAMZ00137</t>
  </si>
  <si>
    <t>ELURI KIRAN KUMAR</t>
  </si>
  <si>
    <t>912010057095960</t>
  </si>
  <si>
    <t>UTIB0000068</t>
  </si>
  <si>
    <t>GPAMZ00140</t>
  </si>
  <si>
    <t>KAMALAKANTA MAIKAP</t>
  </si>
  <si>
    <t>051910100139248</t>
  </si>
  <si>
    <t>ANDB0000519</t>
  </si>
  <si>
    <t>GPAMZ00146</t>
  </si>
  <si>
    <t>PILLI VENKATESH</t>
  </si>
  <si>
    <t>235810100058697</t>
  </si>
  <si>
    <t>ANDB0002358</t>
  </si>
  <si>
    <t>GPAMZ00148</t>
  </si>
  <si>
    <t>PATLOLLA MAHENDAR REDDY</t>
  </si>
  <si>
    <t>37014979564</t>
  </si>
  <si>
    <t>SBIN0021891</t>
  </si>
  <si>
    <t>GPAMZ00151</t>
  </si>
  <si>
    <t>MADHAVI</t>
  </si>
  <si>
    <t>KOTAK</t>
  </si>
  <si>
    <t>GPAMZ00152</t>
  </si>
  <si>
    <t>KRISHNA VENI</t>
  </si>
  <si>
    <t>SBIN0021360</t>
  </si>
  <si>
    <t>GPAMZ00248</t>
  </si>
  <si>
    <t>JAGANNADA RAO</t>
  </si>
  <si>
    <t>038201536991</t>
  </si>
  <si>
    <t>ICIC0000382</t>
  </si>
  <si>
    <t>GPAMZ00004</t>
  </si>
  <si>
    <t>D.KAVITHA</t>
  </si>
  <si>
    <t>GPAMZ00009</t>
  </si>
  <si>
    <t>ATLA KARUNAKAR</t>
  </si>
  <si>
    <t>32542388690</t>
  </si>
  <si>
    <t>SBIN0002811</t>
  </si>
  <si>
    <t>GPAMZ00056</t>
  </si>
  <si>
    <t>BOORLA VARALAKSHMI</t>
  </si>
  <si>
    <t>916010022130562</t>
  </si>
  <si>
    <t>GPAMZ00155</t>
  </si>
  <si>
    <t>MADIVADA NAGA HAREESH</t>
  </si>
  <si>
    <t>48122192778</t>
  </si>
  <si>
    <t>kotak</t>
  </si>
  <si>
    <t>KKBK0007475</t>
  </si>
  <si>
    <t>GPAMZ00156</t>
  </si>
  <si>
    <t>BYROJU NAVANITHA</t>
  </si>
  <si>
    <t>918010021698366</t>
  </si>
  <si>
    <t>GPAMZ00157</t>
  </si>
  <si>
    <t>MACHETTI SHRAVAN</t>
  </si>
  <si>
    <t>918010021698256</t>
  </si>
  <si>
    <t>GPAMZ00173</t>
  </si>
  <si>
    <t>KUCHULAKANTI NAGAVENKATA SAI</t>
  </si>
  <si>
    <t>HOT</t>
  </si>
  <si>
    <t>917010041490572</t>
  </si>
  <si>
    <t>GPAMZ00174</t>
  </si>
  <si>
    <t>SARABJEET SINGH</t>
  </si>
  <si>
    <t>279501504012</t>
  </si>
  <si>
    <t>GPAMZ00176</t>
  </si>
  <si>
    <t>JANMEJAYA SENAPATI</t>
  </si>
  <si>
    <t>GPAMZ00163</t>
  </si>
  <si>
    <t>SUKANT HALDER</t>
  </si>
  <si>
    <t>915010011511100</t>
  </si>
  <si>
    <t>GPAMZ00161</t>
  </si>
  <si>
    <t>SHABUDDIN</t>
  </si>
  <si>
    <t>913010029766965</t>
  </si>
  <si>
    <t>GPAMZ00162</t>
  </si>
  <si>
    <t>GYAN RANJAN PRUSTY</t>
  </si>
  <si>
    <t>JR.SOUS CHEF</t>
  </si>
  <si>
    <t>GPAMZ00164</t>
  </si>
  <si>
    <t>RAVINDAR SAWARI</t>
  </si>
  <si>
    <t>916010011833371</t>
  </si>
  <si>
    <t>GPAMZ00165</t>
  </si>
  <si>
    <t>MANOJ KUMAR BEHERA</t>
  </si>
  <si>
    <t>915010041966994</t>
  </si>
  <si>
    <t>GPAMZ00166</t>
  </si>
  <si>
    <t>SURYA HARIJAN</t>
  </si>
  <si>
    <t>916010021529402</t>
  </si>
  <si>
    <t>GPAMZ00167</t>
  </si>
  <si>
    <t>SABITA KUMARI NAYAK</t>
  </si>
  <si>
    <t>916010013457764</t>
  </si>
  <si>
    <t>GPAMZ00168</t>
  </si>
  <si>
    <t>SANTOSH PRAMANIK</t>
  </si>
  <si>
    <t>916010061666057</t>
  </si>
  <si>
    <t>GPAMZ00169</t>
  </si>
  <si>
    <t>YELAGANDULA SRINATH</t>
  </si>
  <si>
    <t>916010080348392</t>
  </si>
  <si>
    <t>GPAMZ00170</t>
  </si>
  <si>
    <t>TAPAS KUMAR ACHARIYA</t>
  </si>
  <si>
    <t>GPAMZ00171</t>
  </si>
  <si>
    <t>NENAVATH BABU RAO</t>
  </si>
  <si>
    <t>912010039396232</t>
  </si>
  <si>
    <t>GPAMZ00172</t>
  </si>
  <si>
    <t>DEBNATH HAZRA</t>
  </si>
  <si>
    <t>917010041491216</t>
  </si>
  <si>
    <t>GPAMZ00175</t>
  </si>
  <si>
    <t>BOLINENI NAVEEN</t>
  </si>
  <si>
    <t>279501504042</t>
  </si>
  <si>
    <t>GPAMZ00177</t>
  </si>
  <si>
    <t>KOLANUPAKA VAMSHI KRISHNA</t>
  </si>
  <si>
    <t>279801505125</t>
  </si>
  <si>
    <t>GPAMZ00178</t>
  </si>
  <si>
    <t>JILLA YELLA RAO</t>
  </si>
  <si>
    <t>GPAMZ00180</t>
  </si>
  <si>
    <t>BISWA RANJAN PRUSTY</t>
  </si>
  <si>
    <t>279501504862</t>
  </si>
  <si>
    <t>GPAMZ00182</t>
  </si>
  <si>
    <t>PRATAP SINGH RANA</t>
  </si>
  <si>
    <t>916010011833122</t>
  </si>
  <si>
    <t>GPAMZ00184</t>
  </si>
  <si>
    <t>HARISH CHANDAR SINGH</t>
  </si>
  <si>
    <t>918010021698337</t>
  </si>
  <si>
    <t>GPAMZ00185</t>
  </si>
  <si>
    <t>SAI KUMAR</t>
  </si>
  <si>
    <t>35001780400</t>
  </si>
  <si>
    <t>SBIN0004720</t>
  </si>
  <si>
    <t>GPAMZ00187</t>
  </si>
  <si>
    <t>MEESALA JAYA DEEP</t>
  </si>
  <si>
    <t>0335104000051314</t>
  </si>
  <si>
    <t>IBKL0000335</t>
  </si>
  <si>
    <t>GPAMZ00253</t>
  </si>
  <si>
    <t>NIRANJAN KUMAR</t>
  </si>
  <si>
    <t>GPAMZ00259</t>
  </si>
  <si>
    <t>PREM PRAKASH</t>
  </si>
  <si>
    <t>GACHIBOWLI</t>
  </si>
  <si>
    <t>GPAMZ00126</t>
  </si>
  <si>
    <t>RAJU</t>
  </si>
  <si>
    <t>563610110002659</t>
  </si>
  <si>
    <t>BANK OF INDIA</t>
  </si>
  <si>
    <t>BKID0005636</t>
  </si>
  <si>
    <t>GPAMZ00190</t>
  </si>
  <si>
    <t>LIZABEHERA</t>
  </si>
  <si>
    <t>915010028178705</t>
  </si>
  <si>
    <t>GPAMZ00191</t>
  </si>
  <si>
    <t xml:space="preserve">NIBHA KUMARI </t>
  </si>
  <si>
    <t>916010017196920</t>
  </si>
  <si>
    <t>GPAMZ00192</t>
  </si>
  <si>
    <t>B.SHYAMTEJA</t>
  </si>
  <si>
    <t>916010011834015</t>
  </si>
  <si>
    <t>GPAMZ00193</t>
  </si>
  <si>
    <t>RASHMITA JATI</t>
  </si>
  <si>
    <t>GPAMZ00194</t>
  </si>
  <si>
    <t>GANGADAR PUJARI</t>
  </si>
  <si>
    <t>916010079444108</t>
  </si>
  <si>
    <t>GPAMZ00196</t>
  </si>
  <si>
    <t>TUKUNA BEHERA</t>
  </si>
  <si>
    <t>915010027378678</t>
  </si>
  <si>
    <t>GPAMZ00197</t>
  </si>
  <si>
    <t>SOMESHETTY NIKHIL</t>
  </si>
  <si>
    <t>180401540317</t>
  </si>
  <si>
    <t>ICIC0001804</t>
  </si>
  <si>
    <t>GPAMZ00199</t>
  </si>
  <si>
    <t>SODEM BALAKRISHNA</t>
  </si>
  <si>
    <t>GPAMZ00200</t>
  </si>
  <si>
    <t>TUKUNA NAIK</t>
  </si>
  <si>
    <t>GPAMZ00203</t>
  </si>
  <si>
    <t>M NAVANEETHA</t>
  </si>
  <si>
    <t>141010100129667</t>
  </si>
  <si>
    <t>ANDB0001410</t>
  </si>
  <si>
    <t>GPAMZ00206</t>
  </si>
  <si>
    <t>SANABOYINA SUBRAMANYAM</t>
  </si>
  <si>
    <t>916010065007892</t>
  </si>
  <si>
    <t>GPAMZ00208</t>
  </si>
  <si>
    <t>MULA SRIDHAR</t>
  </si>
  <si>
    <t>918010028374632</t>
  </si>
  <si>
    <t>GPAMZ00266</t>
  </si>
  <si>
    <t>MAHENDER SINGH</t>
  </si>
  <si>
    <t>GPAMZ00216</t>
  </si>
  <si>
    <t>MANOJ KUMAR MANDAL</t>
  </si>
  <si>
    <t>EXECUTIVE</t>
  </si>
  <si>
    <t>918010021698201</t>
  </si>
  <si>
    <t>GPAMZ00217</t>
  </si>
  <si>
    <t>SONU GHANSHYAM JHA</t>
  </si>
  <si>
    <t>GPAMZ00218</t>
  </si>
  <si>
    <t>GUNJAN DEVI</t>
  </si>
  <si>
    <t>50283213399</t>
  </si>
  <si>
    <t>ALLAHABAD BANK</t>
  </si>
  <si>
    <t>ALLA0212474</t>
  </si>
  <si>
    <t>GPAMZ00222</t>
  </si>
  <si>
    <t>POBI GHIMRE</t>
  </si>
  <si>
    <t>GPAMZ00223</t>
  </si>
  <si>
    <t>JUNNU RAM MALLU</t>
  </si>
  <si>
    <t>GPAMZ00225</t>
  </si>
  <si>
    <t>JANAGAMPELLI  KRUPAKAR</t>
  </si>
  <si>
    <t>GPAMZ00229</t>
  </si>
  <si>
    <t>SAGAR UPADHYAY</t>
  </si>
  <si>
    <t>KKBK0007466</t>
  </si>
  <si>
    <t>GPAMZ00230</t>
  </si>
  <si>
    <t>DIPAK ADHIKARI</t>
  </si>
  <si>
    <t>GPAMZ00231</t>
  </si>
  <si>
    <t>RAMCHANDRA</t>
  </si>
  <si>
    <t>918010021698324</t>
  </si>
  <si>
    <t>GPAMZ00255</t>
  </si>
  <si>
    <t>GPAMZ00264</t>
  </si>
  <si>
    <t>GOPESH</t>
  </si>
  <si>
    <t>GPAMZ00258</t>
  </si>
  <si>
    <t>NUMAL PEGU</t>
  </si>
  <si>
    <t>HDFC BANK</t>
  </si>
  <si>
    <t>HDFC0000317</t>
  </si>
  <si>
    <t>GPAMZ00265</t>
  </si>
  <si>
    <t>PINTU KUMAR</t>
  </si>
  <si>
    <t>1011937941</t>
  </si>
  <si>
    <t>KKBK0000561</t>
  </si>
  <si>
    <t>Payment mode</t>
  </si>
  <si>
    <t>Signature</t>
  </si>
  <si>
    <t>CASH</t>
  </si>
  <si>
    <t>BUSI ABHILASH</t>
  </si>
  <si>
    <t>I YASHWANTH SRINIVASA RAO</t>
  </si>
  <si>
    <t>K RAMAKRISHNA</t>
  </si>
  <si>
    <t>Store Supervisor</t>
  </si>
  <si>
    <t>Controlar</t>
  </si>
  <si>
    <t>Sr.Executive</t>
  </si>
  <si>
    <t>6495980490</t>
  </si>
  <si>
    <t>IDIB000B035</t>
  </si>
  <si>
    <t>520101255297638</t>
  </si>
  <si>
    <t>CORP0001166</t>
  </si>
  <si>
    <t>Date: 02/09/2018</t>
  </si>
  <si>
    <t>Sub:  Salary for the month of Aug- 2018</t>
  </si>
  <si>
    <t>Please find the enclosed here with the salary statement for the month of Aug- 2018</t>
  </si>
  <si>
    <t>a) Last month salary  details (July-2018)</t>
  </si>
  <si>
    <t>GPHS Salary Reconciliation for the month of Aug-18</t>
  </si>
  <si>
    <t>AMAZON MANPOWER DETAILS THE MONTH OF AUG-18</t>
  </si>
  <si>
    <t>Employees Delation List Aug-2018</t>
  </si>
  <si>
    <t>Amazon Paysheet for the month of Aug-2018</t>
  </si>
  <si>
    <t>BANK SALARIES LIST AUG-2018</t>
  </si>
  <si>
    <t>Cash Salaries List AUG-2018</t>
  </si>
  <si>
    <t>GPAMZ00282</t>
  </si>
  <si>
    <t>GPAMZ00286</t>
  </si>
  <si>
    <t>Ram Varan</t>
  </si>
  <si>
    <t>GPAMZ00290</t>
  </si>
  <si>
    <t>SUNIL</t>
  </si>
  <si>
    <t>GPAMZ00287</t>
  </si>
  <si>
    <t>RAHUL</t>
  </si>
  <si>
    <t>GPAMZ00284</t>
  </si>
  <si>
    <t>GPAMZ00285</t>
  </si>
  <si>
    <t>GPAMZ00289</t>
  </si>
  <si>
    <t>GPAMZ00288</t>
  </si>
  <si>
    <t>GPAMZ00279</t>
  </si>
  <si>
    <t>GPAMZ00283</t>
  </si>
  <si>
    <t>GPAMZ00291</t>
  </si>
  <si>
    <t>Manoj Malik</t>
  </si>
  <si>
    <t>GPAMZ00281</t>
  </si>
  <si>
    <t>GPAMZ00280</t>
  </si>
  <si>
    <t>Gross</t>
  </si>
  <si>
    <t>E SAI KUMAR</t>
  </si>
  <si>
    <t>AKHALESH KUMAR</t>
  </si>
  <si>
    <t>PATHA SAROJA</t>
  </si>
  <si>
    <t>AJMEERA MOUNIKA</t>
  </si>
  <si>
    <t>MASRATH BEGUM</t>
  </si>
  <si>
    <t>RIZWANA BEGUM</t>
  </si>
  <si>
    <t>MANTU MAHARANA</t>
  </si>
  <si>
    <t>KOUDI BALAIAH</t>
  </si>
  <si>
    <t>62256748248</t>
  </si>
  <si>
    <t>SBH</t>
  </si>
  <si>
    <t>SBHY0021539</t>
  </si>
  <si>
    <t>20166671890</t>
  </si>
  <si>
    <t>SBIN0030094</t>
  </si>
  <si>
    <t>36127491668</t>
  </si>
  <si>
    <t>SBIN0004687</t>
  </si>
  <si>
    <t>0878118001496</t>
  </si>
  <si>
    <t>CNRB0000878</t>
  </si>
  <si>
    <t>27530100012233</t>
  </si>
  <si>
    <t>BANK OF BARODA</t>
  </si>
  <si>
    <t>BARB0CYBHYD</t>
  </si>
  <si>
    <t>867210110018706</t>
  </si>
  <si>
    <t>BANK ON INDIA</t>
  </si>
  <si>
    <t>BKID0008672</t>
  </si>
  <si>
    <t>867210110018984</t>
  </si>
  <si>
    <t>S.NO</t>
  </si>
  <si>
    <t>IDNO</t>
  </si>
  <si>
    <t>NAME</t>
  </si>
  <si>
    <t>DESIGNATION</t>
  </si>
  <si>
    <t>D.O.J</t>
  </si>
  <si>
    <t>DOB</t>
  </si>
  <si>
    <t>FATHER NAME</t>
  </si>
  <si>
    <t>Relation Ship</t>
  </si>
  <si>
    <t>Gender</t>
  </si>
  <si>
    <t>ADDERES</t>
  </si>
  <si>
    <t>MOBILE NUM</t>
  </si>
  <si>
    <t>QUALIFICATION</t>
  </si>
  <si>
    <t>TYPE OF PROOF AADHAR/PAN CARD/VOTER ID</t>
  </si>
  <si>
    <t>GROSS SALARY</t>
  </si>
  <si>
    <t>(All)</t>
  </si>
  <si>
    <t>Count of Name</t>
  </si>
  <si>
    <t>Grand Total</t>
  </si>
  <si>
    <t>Values</t>
  </si>
  <si>
    <t>Sum of Present days</t>
  </si>
  <si>
    <t>Sum of Basic2</t>
  </si>
  <si>
    <t>Sum of HRA2</t>
  </si>
  <si>
    <t>Sum of CCA2</t>
  </si>
  <si>
    <t>Sum of TA2</t>
  </si>
  <si>
    <t>Sum of OTHERS 2</t>
  </si>
  <si>
    <t>Sum of BONUS2</t>
  </si>
  <si>
    <t>Sum of LEAVE2</t>
  </si>
  <si>
    <t>Sum of MEDICAL2</t>
  </si>
  <si>
    <t>Sum of LTA2</t>
  </si>
  <si>
    <t>Sum of Salary Arrears Basic</t>
  </si>
  <si>
    <t>Sum of Salary Arrears Othe</t>
  </si>
  <si>
    <t>Sum of EARNED GROSS</t>
  </si>
  <si>
    <t>Sum of PF</t>
  </si>
  <si>
    <t>Sum of ESI</t>
  </si>
  <si>
    <t>Sum of SALARY ADV</t>
  </si>
  <si>
    <t>Sum of PT</t>
  </si>
  <si>
    <t>Sum of TOTAL DEDCTION</t>
  </si>
  <si>
    <t>Sum of NET</t>
  </si>
  <si>
    <t>M MALLA REDDY</t>
  </si>
  <si>
    <t>Accounts Asst</t>
  </si>
  <si>
    <t>913010048171926</t>
  </si>
  <si>
    <t>KOUDI SAILU</t>
  </si>
  <si>
    <t>RANKANATH MAHAVANA</t>
  </si>
  <si>
    <t>SHRI KRISHN</t>
  </si>
  <si>
    <t>BICHAPPA</t>
  </si>
  <si>
    <t>PATHA RAJU</t>
  </si>
  <si>
    <t>SHAIK RAZZAK</t>
  </si>
  <si>
    <t>MOHAMMED MASTAN</t>
  </si>
  <si>
    <t>FATHER</t>
  </si>
  <si>
    <t>HUSBAND</t>
  </si>
  <si>
    <t>MALE</t>
  </si>
  <si>
    <t>FEMALE</t>
  </si>
  <si>
    <t>H NO. 4-69,TADWAI MANDAL,KANKAL NIZAMABAD,TELANGANA-503120</t>
  </si>
  <si>
    <t>BHEJIPUT,DIST GANJAM,ODISHA-761029</t>
  </si>
  <si>
    <t>POST: BIRKHANDI RUDRA,SARKAR MADHYA PRADESH-477116</t>
  </si>
  <si>
    <t>H NO. 2-16, SHIVRAMPUR,CHINCHOLI,GULBARGA,KARNATAKA</t>
  </si>
  <si>
    <t xml:space="preserve">H NO.2-162/2,KOTHAPALLY,JAMMIKUNTA MANDAL KOTHAPALLI,KARIMNAGAR,TELANGANA-505122 </t>
  </si>
  <si>
    <t>H NO. 2-82,GUNDLA KUNTA THANDA SHETTIGUDEM VILLAGE'ATMAKUR,NALGONDA TELANGANA-508212</t>
  </si>
  <si>
    <t>H NO. 3-347, ADITYA NAGAR NEW HAFEEZPET,MIYAPUR,HYDERABAD-TS 500049</t>
  </si>
  <si>
    <t>H NO. 4-99,PREMNAGAR,NCLP SPECIAL SCHOOL NEW AFISPET,TIRUMALAGIRI,MIYAPUR,HYDERBAD TS-50049</t>
  </si>
  <si>
    <t>10TH PASS</t>
  </si>
  <si>
    <t>10TH</t>
  </si>
  <si>
    <t>INTERMEDIATE</t>
  </si>
  <si>
    <t>7TH</t>
  </si>
  <si>
    <t>9TH</t>
  </si>
  <si>
    <t>NIL</t>
  </si>
  <si>
    <t>AADHAR</t>
  </si>
  <si>
    <t>650531003669</t>
  </si>
  <si>
    <t>826457958547</t>
  </si>
  <si>
    <t>884125645469</t>
  </si>
  <si>
    <t>888665614147</t>
  </si>
  <si>
    <t>556687100807</t>
  </si>
  <si>
    <t>393405062020</t>
  </si>
  <si>
    <t>719622489706</t>
  </si>
  <si>
    <t>558765769770</t>
  </si>
  <si>
    <t>AADHAR NO.</t>
  </si>
  <si>
    <t>Hold Salaries Aug-2018</t>
  </si>
  <si>
    <t>Amount</t>
  </si>
  <si>
    <t>Salary Deductions Aug-18</t>
  </si>
  <si>
    <t>NEW JOINING DETAILS FOR THE MONTH OF AUG- 2018</t>
  </si>
  <si>
    <t>Salary arrears for July-2018</t>
  </si>
  <si>
    <t>Othe Total</t>
  </si>
  <si>
    <t>32998800662</t>
  </si>
  <si>
    <t>SBIN0000915</t>
  </si>
  <si>
    <t>026310100028401</t>
  </si>
  <si>
    <t>ANDB0000263</t>
  </si>
  <si>
    <t>026310100282911</t>
  </si>
  <si>
    <t>097010100097401</t>
  </si>
  <si>
    <t>ANDB0000970</t>
  </si>
  <si>
    <t>512010510000150</t>
  </si>
  <si>
    <t>BKID0005120</t>
  </si>
  <si>
    <t>33005864836</t>
  </si>
  <si>
    <t>SBIN0000216</t>
  </si>
  <si>
    <t>563610110014552</t>
  </si>
  <si>
    <t>1554104000031064</t>
  </si>
  <si>
    <t>IDBI BANK</t>
  </si>
  <si>
    <t>IBKL0001554</t>
  </si>
  <si>
    <t>34374819704</t>
  </si>
  <si>
    <t>SBIN0030095</t>
  </si>
  <si>
    <t>20383245854</t>
  </si>
  <si>
    <t>SBIN0004857</t>
  </si>
  <si>
    <t>E RAMCHANDER</t>
  </si>
  <si>
    <t>H NO. 10-4-A/295,ADDAGUTTA,EAST MARREDPALLY,SECUNDERABAD,TELANGANA-500026</t>
  </si>
  <si>
    <t>DEGREE</t>
  </si>
  <si>
    <t>286687727640</t>
  </si>
  <si>
    <t>MAHESH</t>
  </si>
  <si>
    <t>GRAM MOROLI,BLOCK MEHGAON,BHIND,MADHYA PRADESH-477557</t>
  </si>
  <si>
    <t>250793347783</t>
  </si>
  <si>
    <t>RAMBARAN</t>
  </si>
  <si>
    <t>KASHIRAM</t>
  </si>
  <si>
    <t>H NO.68,,BERAJA,VILLEGE BAJRAJATHERI,GWALIOR,MADHYA PRADESH-474006</t>
  </si>
  <si>
    <t>313748369081</t>
  </si>
  <si>
    <t>MANOJ MALIK</t>
  </si>
  <si>
    <t>JAHNIMUL,KHAMOL,JANHIMULA,KENDRAPARA ODISHA-754208</t>
  </si>
  <si>
    <t>8480829136</t>
  </si>
  <si>
    <t>243645646449</t>
  </si>
  <si>
    <t>613946450708</t>
  </si>
  <si>
    <t>917010018909584</t>
  </si>
  <si>
    <t>UTIB0003274</t>
  </si>
  <si>
    <t>7112232534</t>
  </si>
  <si>
    <t>AJAY MALIK</t>
  </si>
  <si>
    <t>33292344410</t>
  </si>
  <si>
    <t>SBIN0010840</t>
  </si>
  <si>
    <t>ALLA0210299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</si>
</sst>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;&quot; (&quot;#,##0.00\);&quot; -&quot;00\ ;@\ "/>
    <numFmt numFmtId="165" formatCode="_(* #,##0.00_);_(* \(#,##0.00\);_(* \-??_);_(@_)"/>
    <numFmt numFmtId="166" formatCode="0\ ;&quot; (&quot;0\);&quot; -&quot;00\ ;@\ "/>
    <numFmt numFmtId="167" formatCode="_(* #,##0_);_(* \(#,##0\);_(* \-??_);_(@_)"/>
    <numFmt numFmtId="168" formatCode="0.00\ ;\(0.00\)"/>
    <numFmt numFmtId="169" formatCode="0_);\(0\)"/>
    <numFmt numFmtId="170" formatCode="dd\/mm\/yyyy"/>
  </numFmts>
  <fonts count="3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i/>
      <sz val="10"/>
      <name val="Calibri"/>
      <family val="2"/>
      <charset val="1"/>
    </font>
    <font>
      <b/>
      <sz val="11"/>
      <name val="Calibri"/>
      <family val="2"/>
      <charset val="1"/>
    </font>
    <font>
      <b/>
      <i/>
      <sz val="10"/>
      <name val="Calibri"/>
      <family val="2"/>
      <charset val="1"/>
    </font>
    <font>
      <b/>
      <i/>
      <sz val="11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23" fillId="0" borderId="0" applyBorder="0" applyProtection="0"/>
    <xf numFmtId="0" fontId="3" fillId="0" borderId="0" applyBorder="0" applyProtection="0"/>
    <xf numFmtId="0" fontId="27" fillId="0" borderId="0"/>
    <xf numFmtId="0" fontId="1" fillId="0" borderId="0"/>
  </cellStyleXfs>
  <cellXfs count="240">
    <xf numFmtId="0" fontId="0" fillId="0" borderId="0" xfId="0"/>
    <xf numFmtId="0" fontId="6" fillId="0" borderId="3" xfId="2" applyFont="1" applyBorder="1" applyAlignment="1"/>
    <xf numFmtId="0" fontId="6" fillId="0" borderId="0" xfId="2" applyFont="1" applyAlignment="1"/>
    <xf numFmtId="0" fontId="6" fillId="0" borderId="0" xfId="2" applyFont="1" applyAlignment="1">
      <alignment horizontal="center"/>
    </xf>
    <xf numFmtId="0" fontId="6" fillId="0" borderId="4" xfId="2" applyFont="1" applyBorder="1" applyAlignment="1"/>
    <xf numFmtId="0" fontId="7" fillId="0" borderId="3" xfId="2" applyFont="1" applyBorder="1" applyAlignment="1"/>
    <xf numFmtId="0" fontId="8" fillId="0" borderId="0" xfId="2" applyFont="1" applyAlignment="1"/>
    <xf numFmtId="0" fontId="7" fillId="0" borderId="4" xfId="2" applyFont="1" applyBorder="1" applyAlignment="1">
      <alignment horizontal="left"/>
    </xf>
    <xf numFmtId="0" fontId="10" fillId="0" borderId="3" xfId="2" applyFont="1" applyBorder="1" applyAlignment="1">
      <alignment horizontal="left"/>
    </xf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4" xfId="2" applyFont="1" applyBorder="1" applyAlignment="1">
      <alignment horizontal="left"/>
    </xf>
    <xf numFmtId="0" fontId="9" fillId="0" borderId="3" xfId="2" applyFont="1" applyBorder="1" applyAlignment="1"/>
    <xf numFmtId="0" fontId="10" fillId="0" borderId="3" xfId="2" applyFont="1" applyBorder="1" applyAlignment="1"/>
    <xf numFmtId="0" fontId="6" fillId="0" borderId="5" xfId="2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6" xfId="2" applyFont="1" applyBorder="1" applyAlignment="1">
      <alignment horizontal="center" vertical="center"/>
    </xf>
    <xf numFmtId="0" fontId="6" fillId="0" borderId="6" xfId="2" applyFont="1" applyBorder="1" applyAlignment="1">
      <alignment horizontal="right" vertical="center"/>
    </xf>
    <xf numFmtId="0" fontId="6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5" xfId="2" applyFont="1" applyBorder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vertical="center"/>
    </xf>
    <xf numFmtId="0" fontId="4" fillId="0" borderId="6" xfId="2" applyFont="1" applyBorder="1" applyAlignment="1">
      <alignment horizontal="center" vertical="center"/>
    </xf>
    <xf numFmtId="0" fontId="6" fillId="0" borderId="5" xfId="2" applyFont="1" applyBorder="1" applyAlignment="1"/>
    <xf numFmtId="3" fontId="6" fillId="0" borderId="6" xfId="2" applyNumberFormat="1" applyFont="1" applyBorder="1" applyAlignment="1">
      <alignment horizontal="center"/>
    </xf>
    <xf numFmtId="0" fontId="6" fillId="0" borderId="6" xfId="2" applyFont="1" applyBorder="1" applyAlignment="1"/>
    <xf numFmtId="0" fontId="6" fillId="0" borderId="7" xfId="2" applyFont="1" applyBorder="1" applyAlignment="1"/>
    <xf numFmtId="3" fontId="4" fillId="0" borderId="6" xfId="2" applyNumberFormat="1" applyFont="1" applyBorder="1" applyAlignment="1"/>
    <xf numFmtId="164" fontId="6" fillId="0" borderId="6" xfId="2" applyNumberFormat="1" applyFont="1" applyBorder="1" applyAlignment="1">
      <alignment horizontal="center"/>
    </xf>
    <xf numFmtId="4" fontId="11" fillId="0" borderId="7" xfId="2" applyNumberFormat="1" applyFont="1" applyBorder="1" applyAlignment="1">
      <alignment vertical="top"/>
    </xf>
    <xf numFmtId="167" fontId="7" fillId="2" borderId="6" xfId="1" applyNumberFormat="1" applyFont="1" applyFill="1" applyBorder="1" applyAlignment="1" applyProtection="1"/>
    <xf numFmtId="4" fontId="6" fillId="0" borderId="6" xfId="2" applyNumberFormat="1" applyFont="1" applyBorder="1" applyAlignment="1">
      <alignment horizontal="center"/>
    </xf>
    <xf numFmtId="4" fontId="11" fillId="0" borderId="6" xfId="2" applyNumberFormat="1" applyFont="1" applyBorder="1" applyAlignment="1">
      <alignment vertical="top"/>
    </xf>
    <xf numFmtId="166" fontId="6" fillId="0" borderId="6" xfId="2" applyNumberFormat="1" applyFont="1" applyBorder="1" applyAlignment="1">
      <alignment horizontal="center"/>
    </xf>
    <xf numFmtId="168" fontId="10" fillId="0" borderId="0" xfId="2" applyNumberFormat="1" applyFont="1" applyAlignment="1"/>
    <xf numFmtId="4" fontId="6" fillId="0" borderId="0" xfId="2" applyNumberFormat="1" applyFont="1" applyAlignment="1">
      <alignment horizontal="center"/>
    </xf>
    <xf numFmtId="0" fontId="7" fillId="0" borderId="0" xfId="2" applyFont="1" applyAlignment="1"/>
    <xf numFmtId="0" fontId="7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166" fontId="7" fillId="0" borderId="0" xfId="2" applyNumberFormat="1" applyFont="1" applyBorder="1" applyAlignment="1" applyProtection="1">
      <alignment vertical="top"/>
    </xf>
    <xf numFmtId="4" fontId="8" fillId="0" borderId="0" xfId="2" applyNumberFormat="1" applyFont="1" applyAlignment="1">
      <alignment horizontal="right" vertical="top"/>
    </xf>
    <xf numFmtId="2" fontId="6" fillId="0" borderId="4" xfId="2" applyNumberFormat="1" applyFont="1" applyBorder="1" applyAlignment="1"/>
    <xf numFmtId="3" fontId="6" fillId="0" borderId="0" xfId="2" applyNumberFormat="1" applyFont="1" applyAlignment="1"/>
    <xf numFmtId="4" fontId="6" fillId="0" borderId="0" xfId="2" applyNumberFormat="1" applyFont="1" applyAlignment="1"/>
    <xf numFmtId="0" fontId="6" fillId="0" borderId="8" xfId="2" applyFont="1" applyBorder="1" applyAlignment="1"/>
    <xf numFmtId="0" fontId="6" fillId="0" borderId="9" xfId="2" applyFont="1" applyBorder="1" applyAlignment="1"/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/>
    <xf numFmtId="0" fontId="2" fillId="0" borderId="0" xfId="0" applyFont="1"/>
    <xf numFmtId="0" fontId="12" fillId="2" borderId="11" xfId="0" applyFont="1" applyFill="1" applyBorder="1"/>
    <xf numFmtId="0" fontId="13" fillId="2" borderId="11" xfId="0" applyFont="1" applyFill="1" applyBorder="1"/>
    <xf numFmtId="0" fontId="14" fillId="2" borderId="11" xfId="0" applyFont="1" applyFill="1" applyBorder="1"/>
    <xf numFmtId="17" fontId="15" fillId="0" borderId="17" xfId="0" applyNumberFormat="1" applyFont="1" applyBorder="1" applyAlignment="1">
      <alignment horizontal="center"/>
    </xf>
    <xf numFmtId="0" fontId="12" fillId="2" borderId="17" xfId="0" applyFont="1" applyFill="1" applyBorder="1"/>
    <xf numFmtId="0" fontId="16" fillId="2" borderId="11" xfId="0" applyFont="1" applyFill="1" applyBorder="1"/>
    <xf numFmtId="1" fontId="13" fillId="2" borderId="11" xfId="0" applyNumberFormat="1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4" fillId="0" borderId="11" xfId="0" applyFont="1" applyBorder="1"/>
    <xf numFmtId="1" fontId="13" fillId="0" borderId="11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6" fillId="0" borderId="11" xfId="0" applyFont="1" applyBorder="1"/>
    <xf numFmtId="1" fontId="12" fillId="0" borderId="1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7" fillId="0" borderId="11" xfId="0" applyFont="1" applyBorder="1"/>
    <xf numFmtId="0" fontId="3" fillId="0" borderId="0" xfId="0" applyFont="1"/>
    <xf numFmtId="0" fontId="15" fillId="0" borderId="18" xfId="2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15" fillId="0" borderId="20" xfId="2" applyFont="1" applyBorder="1" applyAlignment="1">
      <alignment horizontal="center" vertical="center"/>
    </xf>
    <xf numFmtId="0" fontId="15" fillId="0" borderId="13" xfId="2" applyFont="1" applyBorder="1" applyAlignment="1">
      <alignment vertical="center"/>
    </xf>
    <xf numFmtId="0" fontId="15" fillId="0" borderId="11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0" fillId="0" borderId="0" xfId="0" applyAlignment="1"/>
    <xf numFmtId="0" fontId="15" fillId="0" borderId="20" xfId="2" applyFont="1" applyBorder="1" applyAlignment="1">
      <alignment horizontal="center" vertical="center" wrapText="1"/>
    </xf>
    <xf numFmtId="169" fontId="18" fillId="0" borderId="13" xfId="2" applyNumberFormat="1" applyFont="1" applyBorder="1" applyAlignment="1">
      <alignment horizontal="center" vertical="center" wrapText="1"/>
    </xf>
    <xf numFmtId="169" fontId="18" fillId="0" borderId="11" xfId="2" applyNumberFormat="1" applyFont="1" applyBorder="1" applyAlignment="1">
      <alignment horizontal="center" vertical="center" wrapText="1"/>
    </xf>
    <xf numFmtId="169" fontId="18" fillId="0" borderId="21" xfId="2" applyNumberFormat="1" applyFont="1" applyBorder="1" applyAlignment="1">
      <alignment horizontal="center" vertical="center" wrapText="1"/>
    </xf>
    <xf numFmtId="169" fontId="18" fillId="0" borderId="22" xfId="2" applyNumberFormat="1" applyFont="1" applyBorder="1" applyAlignment="1">
      <alignment horizontal="center" vertical="center" wrapText="1"/>
    </xf>
    <xf numFmtId="0" fontId="19" fillId="0" borderId="20" xfId="2" applyFont="1" applyBorder="1" applyAlignment="1">
      <alignment horizontal="center" vertical="center"/>
    </xf>
    <xf numFmtId="169" fontId="18" fillId="0" borderId="13" xfId="2" applyNumberFormat="1" applyFont="1" applyBorder="1" applyAlignment="1">
      <alignment horizontal="center" vertical="center"/>
    </xf>
    <xf numFmtId="169" fontId="20" fillId="0" borderId="11" xfId="2" applyNumberFormat="1" applyFont="1" applyBorder="1" applyAlignment="1">
      <alignment horizontal="center" vertical="center"/>
    </xf>
    <xf numFmtId="0" fontId="19" fillId="0" borderId="23" xfId="2" applyFont="1" applyBorder="1" applyAlignment="1">
      <alignment horizontal="center"/>
    </xf>
    <xf numFmtId="169" fontId="18" fillId="0" borderId="15" xfId="2" applyNumberFormat="1" applyFont="1" applyBorder="1" applyAlignment="1">
      <alignment horizontal="center"/>
    </xf>
    <xf numFmtId="169" fontId="18" fillId="0" borderId="24" xfId="2" applyNumberFormat="1" applyFont="1" applyBorder="1" applyAlignment="1">
      <alignment horizontal="center"/>
    </xf>
    <xf numFmtId="169" fontId="18" fillId="0" borderId="25" xfId="2" applyNumberFormat="1" applyFont="1" applyBorder="1" applyAlignment="1">
      <alignment horizontal="center"/>
    </xf>
    <xf numFmtId="169" fontId="18" fillId="0" borderId="16" xfId="2" applyNumberFormat="1" applyFont="1" applyBorder="1" applyAlignment="1">
      <alignment horizontal="center" vertical="center" wrapText="1"/>
    </xf>
    <xf numFmtId="169" fontId="18" fillId="0" borderId="16" xfId="2" applyNumberFormat="1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26" xfId="2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20" fillId="0" borderId="3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20" fillId="0" borderId="4" xfId="2" applyFont="1" applyBorder="1" applyAlignment="1">
      <alignment horizontal="center"/>
    </xf>
    <xf numFmtId="1" fontId="20" fillId="0" borderId="4" xfId="2" applyNumberFormat="1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11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right"/>
    </xf>
    <xf numFmtId="0" fontId="22" fillId="0" borderId="11" xfId="0" applyFont="1" applyBorder="1" applyAlignment="1"/>
    <xf numFmtId="1" fontId="22" fillId="0" borderId="11" xfId="0" applyNumberFormat="1" applyFont="1" applyBorder="1" applyAlignment="1"/>
    <xf numFmtId="0" fontId="22" fillId="0" borderId="0" xfId="0" applyFont="1"/>
    <xf numFmtId="0" fontId="15" fillId="0" borderId="11" xfId="0" applyFont="1" applyBorder="1" applyAlignment="1">
      <alignment vertical="center"/>
    </xf>
    <xf numFmtId="0" fontId="15" fillId="0" borderId="11" xfId="0" applyFont="1" applyBorder="1" applyAlignment="1">
      <alignment horizontal="right" vertical="center"/>
    </xf>
    <xf numFmtId="0" fontId="15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1" fontId="15" fillId="0" borderId="27" xfId="0" applyNumberFormat="1" applyFont="1" applyBorder="1" applyAlignment="1">
      <alignment horizontal="left" vertical="center" wrapText="1"/>
    </xf>
    <xf numFmtId="1" fontId="22" fillId="0" borderId="27" xfId="0" applyNumberFormat="1" applyFont="1" applyBorder="1" applyAlignment="1">
      <alignment horizontal="left"/>
    </xf>
    <xf numFmtId="1" fontId="22" fillId="0" borderId="11" xfId="0" applyNumberFormat="1" applyFont="1" applyBorder="1"/>
    <xf numFmtId="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22" fillId="0" borderId="17" xfId="0" applyFont="1" applyBorder="1" applyAlignment="1">
      <alignment horizontal="right"/>
    </xf>
    <xf numFmtId="0" fontId="22" fillId="0" borderId="17" xfId="0" applyFont="1" applyBorder="1" applyAlignment="1"/>
    <xf numFmtId="0" fontId="15" fillId="0" borderId="11" xfId="0" applyFont="1" applyBorder="1" applyAlignment="1">
      <alignment horizontal="right"/>
    </xf>
    <xf numFmtId="167" fontId="3" fillId="0" borderId="11" xfId="1" applyNumberFormat="1" applyFont="1" applyBorder="1" applyAlignment="1" applyProtection="1"/>
    <xf numFmtId="1" fontId="0" fillId="0" borderId="11" xfId="0" applyNumberFormat="1" applyBorder="1"/>
    <xf numFmtId="0" fontId="0" fillId="0" borderId="11" xfId="0" applyBorder="1"/>
    <xf numFmtId="0" fontId="3" fillId="0" borderId="11" xfId="0" applyFont="1" applyBorder="1"/>
    <xf numFmtId="0" fontId="0" fillId="0" borderId="0" xfId="0" applyBorder="1"/>
    <xf numFmtId="1" fontId="22" fillId="0" borderId="27" xfId="0" quotePrefix="1" applyNumberFormat="1" applyFont="1" applyBorder="1" applyAlignment="1">
      <alignment horizontal="left"/>
    </xf>
    <xf numFmtId="1" fontId="25" fillId="0" borderId="28" xfId="0" applyNumberFormat="1" applyFont="1" applyFill="1" applyBorder="1" applyAlignment="1">
      <alignment horizontal="right"/>
    </xf>
    <xf numFmtId="1" fontId="26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" fontId="29" fillId="0" borderId="29" xfId="0" applyNumberFormat="1" applyFont="1" applyFill="1" applyBorder="1" applyAlignment="1">
      <alignment vertical="center"/>
    </xf>
    <xf numFmtId="1" fontId="29" fillId="0" borderId="29" xfId="0" quotePrefix="1" applyNumberFormat="1" applyFont="1" applyFill="1" applyBorder="1" applyAlignment="1">
      <alignment vertical="center"/>
    </xf>
    <xf numFmtId="0" fontId="0" fillId="0" borderId="0" xfId="0" applyFont="1"/>
    <xf numFmtId="0" fontId="28" fillId="0" borderId="30" xfId="3" applyFont="1" applyFill="1" applyBorder="1" applyAlignment="1">
      <alignment horizontal="center" vertical="center" wrapText="1"/>
    </xf>
    <xf numFmtId="0" fontId="28" fillId="0" borderId="30" xfId="3" applyFont="1" applyFill="1" applyBorder="1" applyAlignment="1">
      <alignment horizontal="left" vertical="center"/>
    </xf>
    <xf numFmtId="14" fontId="28" fillId="0" borderId="30" xfId="3" applyNumberFormat="1" applyFont="1" applyFill="1" applyBorder="1" applyAlignment="1">
      <alignment horizontal="center" vertical="center" wrapText="1"/>
    </xf>
    <xf numFmtId="14" fontId="28" fillId="0" borderId="30" xfId="3" applyNumberFormat="1" applyFont="1" applyFill="1" applyBorder="1" applyAlignment="1">
      <alignment vertical="center" wrapText="1"/>
    </xf>
    <xf numFmtId="1" fontId="28" fillId="0" borderId="30" xfId="3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29" fillId="0" borderId="0" xfId="0" applyFont="1" applyFill="1" applyBorder="1"/>
    <xf numFmtId="0" fontId="31" fillId="0" borderId="0" xfId="0" applyFont="1" applyFill="1" applyBorder="1" applyAlignment="1">
      <alignment wrapText="1"/>
    </xf>
    <xf numFmtId="0" fontId="29" fillId="0" borderId="30" xfId="0" applyFont="1" applyBorder="1" applyAlignment="1">
      <alignment horizontal="center"/>
    </xf>
    <xf numFmtId="0" fontId="29" fillId="0" borderId="30" xfId="0" applyFont="1" applyBorder="1"/>
    <xf numFmtId="1" fontId="29" fillId="0" borderId="30" xfId="0" applyNumberFormat="1" applyFont="1" applyBorder="1"/>
    <xf numFmtId="0" fontId="29" fillId="0" borderId="0" xfId="0" applyFont="1"/>
    <xf numFmtId="0" fontId="32" fillId="0" borderId="30" xfId="0" applyFont="1" applyFill="1" applyBorder="1" applyAlignment="1">
      <alignment horizontal="left" vertical="center"/>
    </xf>
    <xf numFmtId="0" fontId="29" fillId="0" borderId="0" xfId="0" applyFont="1" applyFill="1"/>
    <xf numFmtId="0" fontId="29" fillId="0" borderId="30" xfId="0" applyFont="1" applyFill="1" applyBorder="1" applyAlignment="1">
      <alignment horizontal="left" vertical="center"/>
    </xf>
    <xf numFmtId="0" fontId="29" fillId="0" borderId="0" xfId="0" applyFont="1" applyFill="1" applyAlignment="1">
      <alignment wrapText="1"/>
    </xf>
    <xf numFmtId="0" fontId="29" fillId="0" borderId="30" xfId="0" applyFont="1" applyFill="1" applyBorder="1" applyAlignment="1">
      <alignment horizontal="center" vertical="center"/>
    </xf>
    <xf numFmtId="0" fontId="32" fillId="0" borderId="30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170" fontId="29" fillId="0" borderId="30" xfId="0" applyNumberFormat="1" applyFont="1" applyFill="1" applyBorder="1" applyAlignment="1">
      <alignment vertical="center"/>
    </xf>
    <xf numFmtId="0" fontId="29" fillId="0" borderId="30" xfId="0" applyFont="1" applyFill="1" applyBorder="1" applyAlignment="1">
      <alignment vertical="center" wrapText="1"/>
    </xf>
    <xf numFmtId="1" fontId="29" fillId="0" borderId="30" xfId="0" applyNumberFormat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32" fillId="0" borderId="30" xfId="0" applyFont="1" applyFill="1" applyBorder="1" applyAlignment="1">
      <alignment vertical="center"/>
    </xf>
    <xf numFmtId="170" fontId="29" fillId="0" borderId="30" xfId="0" applyNumberFormat="1" applyFont="1" applyFill="1" applyBorder="1" applyAlignment="1">
      <alignment horizontal="right" vertical="center"/>
    </xf>
    <xf numFmtId="14" fontId="29" fillId="0" borderId="30" xfId="0" applyNumberFormat="1" applyFont="1" applyFill="1" applyBorder="1" applyAlignment="1">
      <alignment vertical="center"/>
    </xf>
    <xf numFmtId="0" fontId="29" fillId="0" borderId="3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right"/>
    </xf>
    <xf numFmtId="0" fontId="15" fillId="0" borderId="30" xfId="0" applyFont="1" applyBorder="1" applyAlignment="1">
      <alignment vertical="center"/>
    </xf>
    <xf numFmtId="0" fontId="15" fillId="0" borderId="30" xfId="0" applyFont="1" applyBorder="1" applyAlignment="1">
      <alignment horizontal="right" vertical="center"/>
    </xf>
    <xf numFmtId="0" fontId="15" fillId="0" borderId="30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/>
    </xf>
    <xf numFmtId="0" fontId="22" fillId="0" borderId="30" xfId="0" applyFont="1" applyBorder="1" applyAlignment="1">
      <alignment horizontal="right"/>
    </xf>
    <xf numFmtId="0" fontId="22" fillId="0" borderId="30" xfId="0" applyFont="1" applyBorder="1" applyAlignment="1"/>
    <xf numFmtId="0" fontId="25" fillId="0" borderId="30" xfId="0" applyFont="1" applyBorder="1" applyAlignment="1">
      <alignment vertical="center"/>
    </xf>
    <xf numFmtId="0" fontId="25" fillId="0" borderId="30" xfId="0" applyFont="1" applyBorder="1" applyAlignment="1">
      <alignment horizontal="right" vertical="center"/>
    </xf>
    <xf numFmtId="0" fontId="25" fillId="0" borderId="30" xfId="0" applyFont="1" applyBorder="1" applyAlignment="1">
      <alignment horizontal="center" vertical="center"/>
    </xf>
    <xf numFmtId="1" fontId="25" fillId="0" borderId="30" xfId="0" applyNumberFormat="1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right"/>
    </xf>
    <xf numFmtId="0" fontId="29" fillId="0" borderId="30" xfId="0" applyFont="1" applyBorder="1" applyAlignment="1"/>
    <xf numFmtId="1" fontId="29" fillId="0" borderId="30" xfId="0" applyNumberFormat="1" applyFont="1" applyBorder="1" applyAlignment="1"/>
    <xf numFmtId="0" fontId="29" fillId="0" borderId="30" xfId="0" applyFont="1" applyBorder="1" applyAlignment="1">
      <alignment horizontal="right" vertical="center"/>
    </xf>
    <xf numFmtId="0" fontId="0" fillId="0" borderId="0" xfId="0" quotePrefix="1" applyFont="1"/>
    <xf numFmtId="14" fontId="29" fillId="0" borderId="30" xfId="0" applyNumberFormat="1" applyFont="1" applyFill="1" applyBorder="1" applyAlignment="1">
      <alignment vertical="center"/>
    </xf>
    <xf numFmtId="0" fontId="29" fillId="0" borderId="30" xfId="0" quotePrefix="1" applyFont="1" applyFill="1" applyBorder="1" applyAlignment="1">
      <alignment vertical="center"/>
    </xf>
    <xf numFmtId="1" fontId="29" fillId="0" borderId="30" xfId="0" quotePrefix="1" applyNumberFormat="1" applyFont="1" applyFill="1" applyBorder="1" applyAlignment="1">
      <alignment vertical="center"/>
    </xf>
    <xf numFmtId="1" fontId="32" fillId="0" borderId="30" xfId="4" quotePrefix="1" applyNumberFormat="1" applyFont="1" applyFill="1" applyBorder="1" applyAlignment="1">
      <alignment horizontal="left"/>
    </xf>
    <xf numFmtId="0" fontId="32" fillId="0" borderId="30" xfId="4" applyFont="1" applyBorder="1"/>
    <xf numFmtId="1" fontId="32" fillId="0" borderId="30" xfId="4" quotePrefix="1" applyNumberFormat="1" applyFont="1" applyBorder="1" applyAlignment="1">
      <alignment horizontal="left"/>
    </xf>
    <xf numFmtId="1" fontId="29" fillId="0" borderId="0" xfId="0" applyNumberFormat="1" applyFont="1" applyFill="1" applyAlignment="1">
      <alignment horizontal="left"/>
    </xf>
    <xf numFmtId="0" fontId="25" fillId="0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horizontal="right" vertical="center"/>
    </xf>
    <xf numFmtId="0" fontId="25" fillId="0" borderId="11" xfId="0" applyFont="1" applyFill="1" applyBorder="1" applyAlignment="1">
      <alignment horizontal="center" vertical="center"/>
    </xf>
    <xf numFmtId="1" fontId="25" fillId="0" borderId="11" xfId="0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1" fontId="25" fillId="0" borderId="27" xfId="0" applyNumberFormat="1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center" vertical="center" wrapText="1"/>
    </xf>
    <xf numFmtId="0" fontId="29" fillId="0" borderId="11" xfId="0" applyFont="1" applyFill="1" applyBorder="1" applyAlignment="1">
      <alignment horizontal="center"/>
    </xf>
    <xf numFmtId="0" fontId="29" fillId="0" borderId="11" xfId="0" applyFont="1" applyFill="1" applyBorder="1" applyAlignment="1">
      <alignment horizontal="right"/>
    </xf>
    <xf numFmtId="0" fontId="29" fillId="0" borderId="11" xfId="0" applyFont="1" applyFill="1" applyBorder="1" applyAlignment="1"/>
    <xf numFmtId="1" fontId="29" fillId="0" borderId="11" xfId="0" applyNumberFormat="1" applyFont="1" applyFill="1" applyBorder="1" applyAlignment="1"/>
    <xf numFmtId="1" fontId="29" fillId="0" borderId="11" xfId="0" applyNumberFormat="1" applyFont="1" applyFill="1" applyBorder="1"/>
    <xf numFmtId="0" fontId="29" fillId="0" borderId="11" xfId="0" applyFont="1" applyFill="1" applyBorder="1"/>
    <xf numFmtId="0" fontId="29" fillId="0" borderId="11" xfId="0" applyFont="1" applyFill="1" applyBorder="1" applyAlignment="1">
      <alignment horizontal="right" vertical="center"/>
    </xf>
    <xf numFmtId="0" fontId="29" fillId="0" borderId="11" xfId="0" applyFont="1" applyFill="1" applyBorder="1" applyAlignment="1">
      <alignment vertical="center"/>
    </xf>
    <xf numFmtId="1" fontId="29" fillId="0" borderId="11" xfId="2" applyNumberFormat="1" applyFont="1" applyFill="1" applyBorder="1" applyAlignment="1" applyProtection="1">
      <alignment horizontal="right" vertical="center"/>
    </xf>
    <xf numFmtId="1" fontId="29" fillId="0" borderId="27" xfId="0" applyNumberFormat="1" applyFont="1" applyFill="1" applyBorder="1" applyAlignment="1">
      <alignment horizontal="left"/>
    </xf>
    <xf numFmtId="0" fontId="32" fillId="0" borderId="30" xfId="4" applyFont="1" applyFill="1" applyBorder="1"/>
    <xf numFmtId="1" fontId="29" fillId="0" borderId="27" xfId="0" quotePrefix="1" applyNumberFormat="1" applyFont="1" applyFill="1" applyBorder="1" applyAlignment="1">
      <alignment horizontal="left"/>
    </xf>
    <xf numFmtId="0" fontId="29" fillId="0" borderId="0" xfId="0" quotePrefix="1" applyFont="1" applyFill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/>
    <xf numFmtId="1" fontId="29" fillId="0" borderId="0" xfId="0" applyNumberFormat="1" applyFont="1" applyFill="1" applyBorder="1"/>
    <xf numFmtId="1" fontId="29" fillId="0" borderId="0" xfId="0" applyNumberFormat="1" applyFont="1" applyFill="1" applyBorder="1" applyAlignment="1">
      <alignment horizontal="left"/>
    </xf>
    <xf numFmtId="167" fontId="23" fillId="0" borderId="30" xfId="1" applyNumberFormat="1" applyBorder="1"/>
    <xf numFmtId="167" fontId="23" fillId="0" borderId="6" xfId="1" applyNumberFormat="1" applyBorder="1" applyProtection="1"/>
    <xf numFmtId="167" fontId="23" fillId="0" borderId="6" xfId="1" applyNumberFormat="1" applyBorder="1"/>
    <xf numFmtId="167" fontId="23" fillId="0" borderId="7" xfId="1" applyNumberFormat="1" applyBorder="1" applyProtection="1"/>
    <xf numFmtId="167" fontId="26" fillId="0" borderId="6" xfId="1" applyNumberFormat="1" applyFont="1" applyBorder="1" applyProtection="1"/>
    <xf numFmtId="167" fontId="26" fillId="0" borderId="7" xfId="1" applyNumberFormat="1" applyFont="1" applyBorder="1" applyProtection="1"/>
    <xf numFmtId="167" fontId="26" fillId="0" borderId="6" xfId="1" applyNumberFormat="1" applyFont="1" applyBorder="1"/>
    <xf numFmtId="0" fontId="32" fillId="0" borderId="30" xfId="0" applyNumberFormat="1" applyFont="1" applyFill="1" applyBorder="1" applyAlignment="1">
      <alignment vertical="center"/>
    </xf>
    <xf numFmtId="167" fontId="23" fillId="0" borderId="11" xfId="1" applyNumberFormat="1" applyBorder="1"/>
    <xf numFmtId="167" fontId="23" fillId="0" borderId="0" xfId="1" applyNumberFormat="1"/>
    <xf numFmtId="167" fontId="26" fillId="0" borderId="0" xfId="1" applyNumberFormat="1" applyFont="1"/>
    <xf numFmtId="0" fontId="25" fillId="0" borderId="32" xfId="0" applyFont="1" applyFill="1" applyBorder="1" applyAlignment="1">
      <alignment horizontal="right"/>
    </xf>
    <xf numFmtId="0" fontId="26" fillId="0" borderId="32" xfId="0" applyFont="1" applyBorder="1"/>
    <xf numFmtId="0" fontId="4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/>
    </xf>
    <xf numFmtId="0" fontId="12" fillId="2" borderId="11" xfId="0" applyFont="1" applyFill="1" applyBorder="1" applyAlignment="1">
      <alignment horizontal="center" wrapText="1"/>
    </xf>
    <xf numFmtId="0" fontId="15" fillId="0" borderId="1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0" fontId="24" fillId="0" borderId="30" xfId="3" applyFont="1" applyFill="1" applyBorder="1" applyAlignment="1">
      <alignment horizontal="center" vertical="center"/>
    </xf>
    <xf numFmtId="14" fontId="24" fillId="0" borderId="30" xfId="3" applyNumberFormat="1" applyFont="1" applyFill="1" applyBorder="1" applyAlignment="1">
      <alignment horizontal="center" vertical="center"/>
    </xf>
    <xf numFmtId="1" fontId="24" fillId="0" borderId="30" xfId="3" applyNumberFormat="1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5" fillId="0" borderId="31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/>
    </xf>
  </cellXfs>
  <cellStyles count="5">
    <cellStyle name="Comma" xfId="1" builtinId="3"/>
    <cellStyle name="Explanatory Text" xfId="2" builtinId="53" customBuiltin="1"/>
    <cellStyle name="Normal" xfId="0" builtinId="0"/>
    <cellStyle name="Normal 2" xfId="4" xr:uid="{00000000-0005-0000-0000-000003000000}"/>
    <cellStyle name="Normal 2 2" xfId="3" xr:uid="{00000000-0005-0000-0000-000004000000}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qmin" refreshedDate="43347.452314236114" createdVersion="6" refreshedVersion="4" minRefreshableVersion="3" recordCount="165" xr:uid="{00000000-000A-0000-FFFF-FFFF09000000}">
  <cacheSource type="worksheet">
    <worksheetSource ref="A2:AM167" sheet="paysheet"/>
  </cacheSource>
  <cacheFields count="39">
    <cacheField name="S.No" numFmtId="0">
      <sharedItems containsSemiMixedTypes="0" containsString="0" containsNumber="1" containsInteger="1" minValue="1" maxValue="165"/>
    </cacheField>
    <cacheField name="EMP ID" numFmtId="0">
      <sharedItems containsMixedTypes="1" containsNumber="1" containsInteger="1" minValue="6002582" maxValue="6003913"/>
    </cacheField>
    <cacheField name="Name" numFmtId="0">
      <sharedItems/>
    </cacheField>
    <cacheField name="DEPT" numFmtId="0">
      <sharedItems count="4">
        <s v="Admin"/>
        <s v="FBP"/>
        <s v="FBS"/>
        <s v="KST"/>
      </sharedItems>
    </cacheField>
    <cacheField name="Location" numFmtId="0">
      <sharedItems count="3">
        <s v="H-11"/>
        <s v="H-15"/>
        <s v="H-16"/>
      </sharedItems>
    </cacheField>
    <cacheField name="Designation" numFmtId="0">
      <sharedItems/>
    </cacheField>
    <cacheField name="G.Salary" numFmtId="1">
      <sharedItems containsSemiMixedTypes="0" containsString="0" containsNumber="1" minValue="10253" maxValue="65000"/>
    </cacheField>
    <cacheField name="Basic" numFmtId="1">
      <sharedItems containsSemiMixedTypes="0" containsString="0" containsNumber="1" containsInteger="1" minValue="8765" maxValue="22800"/>
    </cacheField>
    <cacheField name="HRA" numFmtId="1">
      <sharedItems containsSemiMixedTypes="0" containsString="0" containsNumber="1" containsInteger="1" minValue="0" maxValue="9120"/>
    </cacheField>
    <cacheField name="CCA" numFmtId="1">
      <sharedItems containsSemiMixedTypes="0" containsString="0" containsNumber="1" containsInteger="1" minValue="0" maxValue="14679"/>
    </cacheField>
    <cacheField name="TA" numFmtId="1">
      <sharedItems containsSemiMixedTypes="0" containsString="0" containsNumber="1" containsInteger="1" minValue="0" maxValue="14679"/>
    </cacheField>
    <cacheField name="OTHERS " numFmtId="1">
      <sharedItems containsSemiMixedTypes="0" containsString="0" containsNumber="1" containsInteger="1" minValue="0" maxValue="7816"/>
    </cacheField>
    <cacheField name="BONUS" numFmtId="1">
      <sharedItems containsSemiMixedTypes="0" containsString="0" containsNumber="1" containsInteger="1" minValue="0" maxValue="1000"/>
    </cacheField>
    <cacheField name="LEAVE" numFmtId="1">
      <sharedItems containsSemiMixedTypes="0" containsString="0" containsNumber="1" minValue="0" maxValue="1046"/>
    </cacheField>
    <cacheField name="MEDICAL" numFmtId="1">
      <sharedItems containsSemiMixedTypes="0" containsString="0" containsNumber="1" containsInteger="1" minValue="0" maxValue="1900"/>
    </cacheField>
    <cacheField name="LTA" numFmtId="1">
      <sharedItems containsSemiMixedTypes="0" containsString="0" containsNumber="1" containsInteger="1" minValue="0" maxValue="1900"/>
    </cacheField>
    <cacheField name="TOTAL" numFmtId="1">
      <sharedItems containsSemiMixedTypes="0" containsString="0" containsNumber="1" minValue="10253" maxValue="65000"/>
    </cacheField>
    <cacheField name="Month days" numFmtId="0">
      <sharedItems containsSemiMixedTypes="0" containsString="0" containsNumber="1" containsInteger="1" minValue="31" maxValue="31"/>
    </cacheField>
    <cacheField name="LoP" numFmtId="0">
      <sharedItems containsSemiMixedTypes="0" containsString="0" containsNumber="1" containsInteger="1" minValue="0" maxValue="27"/>
    </cacheField>
    <cacheField name="Present days" numFmtId="0">
      <sharedItems containsSemiMixedTypes="0" containsString="0" containsNumber="1" containsInteger="1" minValue="4" maxValue="31"/>
    </cacheField>
    <cacheField name="Basic2" numFmtId="0">
      <sharedItems containsSemiMixedTypes="0" containsString="0" containsNumber="1" containsInteger="1" minValue="1238" maxValue="22800"/>
    </cacheField>
    <cacheField name="HRA2" numFmtId="0">
      <sharedItems containsSemiMixedTypes="0" containsString="0" containsNumber="1" containsInteger="1" minValue="0" maxValue="9120"/>
    </cacheField>
    <cacheField name="CCA2" numFmtId="0">
      <sharedItems containsSemiMixedTypes="0" containsString="0" containsNumber="1" containsInteger="1" minValue="0" maxValue="14679"/>
    </cacheField>
    <cacheField name="TA2" numFmtId="0">
      <sharedItems containsSemiMixedTypes="0" containsString="0" containsNumber="1" containsInteger="1" minValue="0" maxValue="14679"/>
    </cacheField>
    <cacheField name="OTHERS 2" numFmtId="0">
      <sharedItems containsSemiMixedTypes="0" containsString="0" containsNumber="1" containsInteger="1" minValue="0" maxValue="7816"/>
    </cacheField>
    <cacheField name="BONUS2" numFmtId="0">
      <sharedItems containsSemiMixedTypes="0" containsString="0" containsNumber="1" containsInteger="1" minValue="0" maxValue="1000"/>
    </cacheField>
    <cacheField name="LEAVE2" numFmtId="0">
      <sharedItems containsSemiMixedTypes="0" containsString="0" containsNumber="1" containsInteger="1" minValue="0" maxValue="1046"/>
    </cacheField>
    <cacheField name="MEDICAL2" numFmtId="0">
      <sharedItems containsSemiMixedTypes="0" containsString="0" containsNumber="1" containsInteger="1" minValue="0" maxValue="1900"/>
    </cacheField>
    <cacheField name="LTA2" numFmtId="0">
      <sharedItems containsSemiMixedTypes="0" containsString="0" containsNumber="1" containsInteger="1" minValue="0" maxValue="1900"/>
    </cacheField>
    <cacheField name="Salary Arrears Basic" numFmtId="0">
      <sharedItems containsSemiMixedTypes="0" containsString="0" containsNumber="1" containsInteger="1" minValue="0" maxValue="5879"/>
    </cacheField>
    <cacheField name="Salary Arrears Othe" numFmtId="0">
      <sharedItems containsSemiMixedTypes="0" containsString="0" containsNumber="1" containsInteger="1" minValue="0" maxValue="2302"/>
    </cacheField>
    <cacheField name="EARNED GROSS" numFmtId="0">
      <sharedItems containsSemiMixedTypes="0" containsString="0" containsNumber="1" containsInteger="1" minValue="1485" maxValue="65000"/>
    </cacheField>
    <cacheField name="PF" numFmtId="0">
      <sharedItems containsSemiMixedTypes="0" containsString="0" containsNumber="1" containsInteger="1" minValue="149" maxValue="2736"/>
    </cacheField>
    <cacheField name="ESI" numFmtId="1">
      <sharedItems containsSemiMixedTypes="0" containsString="0" containsNumber="1" containsInteger="1" minValue="0" maxValue="376"/>
    </cacheField>
    <cacheField name="SALARY ADV" numFmtId="0">
      <sharedItems containsSemiMixedTypes="0" containsString="0" containsNumber="1" containsInteger="1" minValue="0" maxValue="2000"/>
    </cacheField>
    <cacheField name="IT" numFmtId="0">
      <sharedItems containsSemiMixedTypes="0" containsString="0" containsNumber="1" containsInteger="1" minValue="0" maxValue="0"/>
    </cacheField>
    <cacheField name="PT" numFmtId="1">
      <sharedItems containsSemiMixedTypes="0" containsString="0" containsNumber="1" containsInteger="1" minValue="0" maxValue="200"/>
    </cacheField>
    <cacheField name="TOTAL DEDCTION" numFmtId="0">
      <sharedItems containsSemiMixedTypes="0" containsString="0" containsNumber="1" containsInteger="1" minValue="175" maxValue="3799"/>
    </cacheField>
    <cacheField name="NET" numFmtId="0">
      <sharedItems containsSemiMixedTypes="0" containsString="0" containsNumber="1" containsInteger="1" minValue="1310" maxValue="620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n v="1"/>
    <s v="GPAMZ00002"/>
    <s v="THUBUDU PEDDAMMI"/>
    <x v="0"/>
    <x v="0"/>
    <s v="CASHIER"/>
    <n v="11699"/>
    <n v="8972"/>
    <n v="0"/>
    <n v="0"/>
    <n v="0"/>
    <n v="1383"/>
    <n v="747"/>
    <n v="597"/>
    <n v="0"/>
    <n v="0"/>
    <n v="11699"/>
    <n v="31"/>
    <n v="0"/>
    <n v="31"/>
    <n v="8972"/>
    <n v="0"/>
    <n v="0"/>
    <n v="0"/>
    <n v="1383"/>
    <n v="747"/>
    <n v="597"/>
    <n v="0"/>
    <n v="0"/>
    <n v="0"/>
    <n v="0"/>
    <n v="11699"/>
    <n v="1077"/>
    <n v="205"/>
    <n v="0"/>
    <n v="0"/>
    <n v="0"/>
    <n v="1282"/>
    <n v="10417"/>
  </r>
  <r>
    <n v="2"/>
    <s v="GPAMZ00003"/>
    <s v="D.RAJESH "/>
    <x v="0"/>
    <x v="0"/>
    <s v="CASHIER"/>
    <n v="13001"/>
    <n v="9592"/>
    <n v="0"/>
    <n v="0"/>
    <n v="0"/>
    <n v="1944"/>
    <n v="799"/>
    <n v="666"/>
    <n v="0"/>
    <n v="0"/>
    <n v="13001"/>
    <n v="31"/>
    <n v="3"/>
    <n v="28"/>
    <n v="8664"/>
    <n v="0"/>
    <n v="0"/>
    <n v="0"/>
    <n v="1756"/>
    <n v="722"/>
    <n v="602"/>
    <n v="0"/>
    <n v="0"/>
    <n v="0"/>
    <n v="0"/>
    <n v="11744"/>
    <n v="1040"/>
    <n v="206"/>
    <n v="0"/>
    <n v="0"/>
    <n v="0"/>
    <n v="1246"/>
    <n v="10498"/>
  </r>
  <r>
    <n v="3"/>
    <s v="GPAMZ00006"/>
    <s v="D.PRASAHANTH"/>
    <x v="0"/>
    <x v="0"/>
    <s v="CASHIER"/>
    <n v="11999"/>
    <n v="8765"/>
    <n v="0"/>
    <n v="0"/>
    <n v="0"/>
    <n v="1950"/>
    <n v="666"/>
    <n v="618"/>
    <n v="0"/>
    <n v="0"/>
    <n v="11999"/>
    <n v="31"/>
    <n v="2"/>
    <n v="29"/>
    <n v="8200"/>
    <n v="0"/>
    <n v="0"/>
    <n v="0"/>
    <n v="1824"/>
    <n v="623"/>
    <n v="578"/>
    <n v="0"/>
    <n v="0"/>
    <n v="0"/>
    <n v="0"/>
    <n v="11225"/>
    <n v="984"/>
    <n v="196"/>
    <n v="0"/>
    <n v="0"/>
    <n v="0"/>
    <n v="1180"/>
    <n v="10045"/>
  </r>
  <r>
    <n v="4"/>
    <s v="GPAMZ00007"/>
    <s v="DESHETTI SHRAVANKUMAR"/>
    <x v="0"/>
    <x v="0"/>
    <s v="CASHIER"/>
    <n v="14000"/>
    <n v="8972"/>
    <n v="0"/>
    <n v="0"/>
    <n v="0"/>
    <n v="3558"/>
    <n v="747"/>
    <n v="723"/>
    <n v="0"/>
    <n v="0"/>
    <n v="14000"/>
    <n v="31"/>
    <n v="20"/>
    <n v="11"/>
    <n v="3184"/>
    <n v="0"/>
    <n v="0"/>
    <n v="0"/>
    <n v="1263"/>
    <n v="265"/>
    <n v="257"/>
    <n v="0"/>
    <n v="0"/>
    <n v="0"/>
    <n v="0"/>
    <n v="4969"/>
    <n v="382"/>
    <n v="87"/>
    <n v="0"/>
    <n v="0"/>
    <n v="0"/>
    <n v="469"/>
    <n v="4500"/>
  </r>
  <r>
    <n v="5"/>
    <s v="GPAMZ00008"/>
    <s v="POTHU POCHAVVA"/>
    <x v="0"/>
    <x v="0"/>
    <s v="CASHIER"/>
    <n v="11392"/>
    <n v="9943"/>
    <n v="0"/>
    <n v="0"/>
    <n v="0"/>
    <n v="0"/>
    <n v="828"/>
    <n v="621"/>
    <n v="0"/>
    <n v="0"/>
    <n v="11392"/>
    <n v="31"/>
    <n v="0"/>
    <n v="31"/>
    <n v="9943"/>
    <n v="0"/>
    <n v="0"/>
    <n v="0"/>
    <n v="0"/>
    <n v="828"/>
    <n v="621"/>
    <n v="0"/>
    <n v="0"/>
    <n v="0"/>
    <n v="0"/>
    <n v="11392"/>
    <n v="1193"/>
    <n v="199"/>
    <n v="0"/>
    <n v="0"/>
    <n v="0"/>
    <n v="1392"/>
    <n v="10000"/>
  </r>
  <r>
    <n v="6"/>
    <s v="GPAMZ00051"/>
    <s v="P UMA"/>
    <x v="0"/>
    <x v="0"/>
    <s v="HELPER"/>
    <n v="11058"/>
    <n v="8765"/>
    <n v="0"/>
    <n v="0"/>
    <n v="0"/>
    <n v="1015"/>
    <n v="714"/>
    <n v="564"/>
    <n v="0"/>
    <n v="0"/>
    <n v="11058"/>
    <n v="31"/>
    <n v="1"/>
    <n v="30"/>
    <n v="8482"/>
    <n v="0"/>
    <n v="0"/>
    <n v="0"/>
    <n v="982"/>
    <n v="691"/>
    <n v="546"/>
    <n v="0"/>
    <n v="0"/>
    <n v="0"/>
    <n v="0"/>
    <n v="10701"/>
    <n v="1018"/>
    <n v="187"/>
    <n v="0"/>
    <n v="0"/>
    <n v="0"/>
    <n v="1205"/>
    <n v="9496"/>
  </r>
  <r>
    <n v="7"/>
    <s v="GPAMZ00055"/>
    <s v="P.SRAVANI"/>
    <x v="0"/>
    <x v="0"/>
    <s v="CASHIER"/>
    <n v="10253"/>
    <n v="8949"/>
    <n v="0"/>
    <n v="0"/>
    <n v="0"/>
    <n v="0"/>
    <n v="745"/>
    <n v="559"/>
    <n v="0"/>
    <n v="0"/>
    <n v="10253"/>
    <n v="31"/>
    <n v="0"/>
    <n v="31"/>
    <n v="8949"/>
    <n v="0"/>
    <n v="0"/>
    <n v="0"/>
    <n v="0"/>
    <n v="745"/>
    <n v="559"/>
    <n v="0"/>
    <n v="0"/>
    <n v="0"/>
    <n v="0"/>
    <n v="10253"/>
    <n v="1074"/>
    <n v="179"/>
    <n v="0"/>
    <n v="0"/>
    <n v="0"/>
    <n v="1253"/>
    <n v="9000"/>
  </r>
  <r>
    <n v="8"/>
    <s v="GPAMZ00073"/>
    <s v="PIDUGU JYOTHI"/>
    <x v="0"/>
    <x v="0"/>
    <s v="CASHIER"/>
    <n v="10253"/>
    <n v="8949"/>
    <n v="0"/>
    <n v="0"/>
    <n v="0"/>
    <n v="0"/>
    <n v="745"/>
    <n v="559"/>
    <n v="0"/>
    <n v="0"/>
    <n v="10253"/>
    <n v="31"/>
    <n v="0"/>
    <n v="31"/>
    <n v="8949"/>
    <n v="0"/>
    <n v="0"/>
    <n v="0"/>
    <n v="0"/>
    <n v="745"/>
    <n v="559"/>
    <n v="0"/>
    <n v="0"/>
    <n v="0"/>
    <n v="0"/>
    <n v="10253"/>
    <n v="1074"/>
    <n v="179"/>
    <n v="0"/>
    <n v="0"/>
    <n v="0"/>
    <n v="1253"/>
    <n v="9000"/>
  </r>
  <r>
    <n v="9"/>
    <s v="GPAMZ00100"/>
    <s v="SAI KUMAR DANDGE"/>
    <x v="0"/>
    <x v="0"/>
    <s v="HSQE"/>
    <n v="36000"/>
    <n v="14400"/>
    <n v="5760"/>
    <n v="6720"/>
    <n v="6720"/>
    <n v="0"/>
    <n v="0"/>
    <n v="0"/>
    <n v="1200"/>
    <n v="1200"/>
    <n v="36000"/>
    <n v="31"/>
    <n v="0"/>
    <n v="31"/>
    <n v="14400"/>
    <n v="5760"/>
    <n v="6720"/>
    <n v="6720"/>
    <n v="0"/>
    <n v="0"/>
    <n v="0"/>
    <n v="1200"/>
    <n v="1200"/>
    <n v="0"/>
    <n v="0"/>
    <n v="36000"/>
    <n v="1728"/>
    <n v="0"/>
    <n v="0"/>
    <n v="0"/>
    <n v="200"/>
    <n v="1928"/>
    <n v="34072"/>
  </r>
  <r>
    <n v="10"/>
    <s v="GPAMZ00154"/>
    <s v="V SANMUHKA"/>
    <x v="0"/>
    <x v="0"/>
    <s v="STORE KEEPER"/>
    <n v="12500"/>
    <n v="9592"/>
    <n v="0"/>
    <n v="0"/>
    <n v="0"/>
    <n v="1471"/>
    <n v="799"/>
    <n v="638"/>
    <n v="0"/>
    <n v="0"/>
    <n v="12500"/>
    <n v="31"/>
    <n v="0"/>
    <n v="31"/>
    <n v="9592"/>
    <n v="0"/>
    <n v="0"/>
    <n v="0"/>
    <n v="1471"/>
    <n v="799"/>
    <n v="638"/>
    <n v="0"/>
    <n v="0"/>
    <n v="0"/>
    <n v="0"/>
    <n v="12500"/>
    <n v="1151"/>
    <n v="219"/>
    <n v="0"/>
    <n v="0"/>
    <n v="0"/>
    <n v="1370"/>
    <n v="11130"/>
  </r>
  <r>
    <n v="11"/>
    <s v="GPAMZ00233"/>
    <s v="D RAJESH"/>
    <x v="0"/>
    <x v="0"/>
    <s v="CASHIER"/>
    <n v="12900"/>
    <n v="9926"/>
    <n v="0"/>
    <n v="0"/>
    <n v="0"/>
    <n v="1543"/>
    <n v="827"/>
    <n v="604"/>
    <n v="0"/>
    <n v="0"/>
    <n v="12900"/>
    <n v="31"/>
    <n v="7"/>
    <n v="24"/>
    <n v="7685"/>
    <n v="0"/>
    <n v="0"/>
    <n v="0"/>
    <n v="1195"/>
    <n v="640"/>
    <n v="468"/>
    <n v="0"/>
    <n v="0"/>
    <n v="0"/>
    <n v="0"/>
    <n v="9988"/>
    <n v="922"/>
    <n v="175"/>
    <n v="0"/>
    <n v="0"/>
    <n v="0"/>
    <n v="1097"/>
    <n v="8891"/>
  </r>
  <r>
    <n v="12"/>
    <n v="6002582"/>
    <s v="M MALLA REDDY"/>
    <x v="0"/>
    <x v="0"/>
    <s v="Accounts Asst"/>
    <n v="16000.307692307691"/>
    <n v="10000"/>
    <n v="0"/>
    <n v="0"/>
    <n v="0"/>
    <n v="4340"/>
    <n v="833"/>
    <n v="827.30769230769238"/>
    <n v="0"/>
    <n v="0"/>
    <n v="16000.307692307691"/>
    <n v="31"/>
    <n v="0"/>
    <n v="31"/>
    <n v="10000"/>
    <n v="0"/>
    <n v="0"/>
    <n v="0"/>
    <n v="4340"/>
    <n v="833"/>
    <n v="827"/>
    <n v="0"/>
    <n v="0"/>
    <n v="0"/>
    <n v="0"/>
    <n v="16000"/>
    <n v="1200"/>
    <n v="280"/>
    <n v="0"/>
    <n v="0"/>
    <n v="150"/>
    <n v="1630"/>
    <n v="14370"/>
  </r>
  <r>
    <n v="13"/>
    <s v="GPAMZ00010"/>
    <s v="SUJAY HALDER"/>
    <x v="1"/>
    <x v="0"/>
    <s v="COOK"/>
    <n v="13261"/>
    <n v="10000"/>
    <n v="0"/>
    <n v="0"/>
    <n v="0"/>
    <n v="1699"/>
    <n v="833"/>
    <n v="729"/>
    <n v="0"/>
    <n v="0"/>
    <n v="13261"/>
    <n v="31"/>
    <n v="14"/>
    <n v="17"/>
    <n v="5484"/>
    <n v="0"/>
    <n v="0"/>
    <n v="0"/>
    <n v="932"/>
    <n v="457"/>
    <n v="400"/>
    <n v="0"/>
    <n v="0"/>
    <n v="0"/>
    <n v="0"/>
    <n v="7273"/>
    <n v="658"/>
    <n v="127"/>
    <n v="0"/>
    <n v="0"/>
    <n v="0"/>
    <n v="785"/>
    <n v="6488"/>
  </r>
  <r>
    <n v="14"/>
    <s v="GPAMZ00012"/>
    <s v="AJIM BEG"/>
    <x v="1"/>
    <x v="0"/>
    <s v="COOK"/>
    <n v="17500"/>
    <n v="11000"/>
    <n v="0"/>
    <n v="0"/>
    <n v="0"/>
    <n v="4854"/>
    <n v="916"/>
    <n v="730"/>
    <n v="0"/>
    <n v="0"/>
    <n v="17500"/>
    <n v="31"/>
    <n v="0"/>
    <n v="31"/>
    <n v="11000"/>
    <n v="0"/>
    <n v="0"/>
    <n v="0"/>
    <n v="4854"/>
    <n v="916"/>
    <n v="730"/>
    <n v="0"/>
    <n v="0"/>
    <n v="0"/>
    <n v="0"/>
    <n v="17500"/>
    <n v="1320"/>
    <n v="306"/>
    <n v="0"/>
    <n v="0"/>
    <n v="150"/>
    <n v="1776"/>
    <n v="15724"/>
  </r>
  <r>
    <n v="15"/>
    <s v="GPAMZ00013"/>
    <s v="AMAR NATH KUMAR"/>
    <x v="1"/>
    <x v="0"/>
    <s v="OPERATIONS HEAD"/>
    <n v="65000"/>
    <n v="22750"/>
    <n v="9100"/>
    <n v="14679"/>
    <n v="14679"/>
    <n v="0"/>
    <n v="0"/>
    <n v="0"/>
    <n v="1896"/>
    <n v="1896"/>
    <n v="65000"/>
    <n v="31"/>
    <n v="0"/>
    <n v="31"/>
    <n v="22750"/>
    <n v="9100"/>
    <n v="14679"/>
    <n v="14679"/>
    <n v="0"/>
    <n v="0"/>
    <n v="0"/>
    <n v="1896"/>
    <n v="1896"/>
    <n v="0"/>
    <n v="0"/>
    <n v="65000"/>
    <n v="2730"/>
    <n v="0"/>
    <n v="0"/>
    <n v="0"/>
    <n v="200"/>
    <n v="2930"/>
    <n v="62070"/>
  </r>
  <r>
    <n v="16"/>
    <s v="GPAMZ00015"/>
    <s v="KATIPARI SHANKAR"/>
    <x v="1"/>
    <x v="0"/>
    <s v="CDP"/>
    <n v="40000"/>
    <n v="21000"/>
    <n v="6300"/>
    <n v="4600"/>
    <n v="4600"/>
    <n v="0"/>
    <n v="0"/>
    <n v="0"/>
    <n v="1750"/>
    <n v="1750"/>
    <n v="40000"/>
    <n v="31"/>
    <n v="0"/>
    <n v="31"/>
    <n v="21000"/>
    <n v="6300"/>
    <n v="4600"/>
    <n v="4600"/>
    <n v="0"/>
    <n v="0"/>
    <n v="0"/>
    <n v="1750"/>
    <n v="1750"/>
    <n v="0"/>
    <n v="0"/>
    <n v="40000"/>
    <n v="2520"/>
    <n v="0"/>
    <n v="0"/>
    <n v="0"/>
    <n v="200"/>
    <n v="2720"/>
    <n v="37280"/>
  </r>
  <r>
    <n v="17"/>
    <s v="GPAMZ00016"/>
    <s v="JAYANTA BISWAS"/>
    <x v="1"/>
    <x v="0"/>
    <s v="DCDP"/>
    <n v="19000"/>
    <n v="9592"/>
    <n v="0"/>
    <n v="0"/>
    <n v="0"/>
    <n v="7616"/>
    <n v="799"/>
    <n v="993"/>
    <n v="0"/>
    <n v="0"/>
    <n v="19000"/>
    <n v="31"/>
    <n v="0"/>
    <n v="31"/>
    <n v="9592"/>
    <n v="0"/>
    <n v="0"/>
    <n v="0"/>
    <n v="7616"/>
    <n v="799"/>
    <n v="993"/>
    <n v="0"/>
    <n v="0"/>
    <n v="0"/>
    <n v="0"/>
    <n v="19000"/>
    <n v="1151"/>
    <n v="333"/>
    <n v="0"/>
    <n v="0"/>
    <n v="150"/>
    <n v="1634"/>
    <n v="17366"/>
  </r>
  <r>
    <n v="18"/>
    <s v="GPAMZ00018"/>
    <s v="BATHULA TRIMURTULU"/>
    <x v="1"/>
    <x v="0"/>
    <s v="COOK"/>
    <n v="26000"/>
    <n v="10500"/>
    <n v="3150"/>
    <n v="5300"/>
    <n v="5300"/>
    <n v="0"/>
    <n v="0"/>
    <n v="0"/>
    <n v="875"/>
    <n v="875"/>
    <n v="26000"/>
    <n v="31"/>
    <n v="3"/>
    <n v="28"/>
    <n v="9484"/>
    <n v="2845"/>
    <n v="4787"/>
    <n v="4787"/>
    <n v="0"/>
    <n v="0"/>
    <n v="0"/>
    <n v="790"/>
    <n v="790"/>
    <n v="0"/>
    <n v="0"/>
    <n v="23483"/>
    <n v="1138"/>
    <n v="0"/>
    <n v="0"/>
    <n v="0"/>
    <n v="200"/>
    <n v="1338"/>
    <n v="22145"/>
  </r>
  <r>
    <n v="19"/>
    <s v="GPAMZ00020"/>
    <s v="NAYAN MANDAL"/>
    <x v="1"/>
    <x v="0"/>
    <s v="COOK"/>
    <n v="19009"/>
    <n v="9592"/>
    <n v="0"/>
    <n v="0"/>
    <n v="0"/>
    <n v="7625"/>
    <n v="799"/>
    <n v="993"/>
    <n v="0"/>
    <n v="0"/>
    <n v="19009"/>
    <n v="31"/>
    <n v="1"/>
    <n v="30"/>
    <n v="9283"/>
    <n v="0"/>
    <n v="0"/>
    <n v="0"/>
    <n v="7379"/>
    <n v="773"/>
    <n v="961"/>
    <n v="0"/>
    <n v="0"/>
    <n v="0"/>
    <n v="0"/>
    <n v="18396"/>
    <n v="1114"/>
    <n v="322"/>
    <n v="0"/>
    <n v="0"/>
    <n v="150"/>
    <n v="1586"/>
    <n v="16810"/>
  </r>
  <r>
    <n v="20"/>
    <s v="GPAMZ00021"/>
    <s v="SHASHIKANTA SAU"/>
    <x v="1"/>
    <x v="0"/>
    <s v="COOK"/>
    <n v="17000"/>
    <n v="9592"/>
    <n v="0"/>
    <n v="0"/>
    <n v="0"/>
    <n v="5725"/>
    <n v="799"/>
    <n v="884"/>
    <n v="0"/>
    <n v="0"/>
    <n v="17000"/>
    <n v="31"/>
    <n v="6"/>
    <n v="25"/>
    <n v="7735"/>
    <n v="0"/>
    <n v="0"/>
    <n v="0"/>
    <n v="4617"/>
    <n v="644"/>
    <n v="713"/>
    <n v="0"/>
    <n v="0"/>
    <n v="0"/>
    <n v="0"/>
    <n v="13709"/>
    <n v="928"/>
    <n v="240"/>
    <n v="0"/>
    <n v="0"/>
    <n v="0"/>
    <n v="1168"/>
    <n v="12541"/>
  </r>
  <r>
    <n v="21"/>
    <s v="GPAMZ00022"/>
    <s v="SOMNATH DUTTA"/>
    <x v="1"/>
    <x v="0"/>
    <s v="CDP"/>
    <n v="35001"/>
    <n v="15750"/>
    <n v="4725"/>
    <n v="5950"/>
    <n v="5950"/>
    <n v="0"/>
    <n v="0"/>
    <n v="0"/>
    <n v="1313"/>
    <n v="1313"/>
    <n v="35001"/>
    <n v="31"/>
    <n v="0"/>
    <n v="31"/>
    <n v="15750"/>
    <n v="4725"/>
    <n v="5950"/>
    <n v="5950"/>
    <n v="0"/>
    <n v="0"/>
    <n v="0"/>
    <n v="1313"/>
    <n v="1313"/>
    <n v="0"/>
    <n v="0"/>
    <n v="35001"/>
    <n v="1890"/>
    <n v="0"/>
    <n v="0"/>
    <n v="0"/>
    <n v="200"/>
    <n v="2090"/>
    <n v="32911"/>
  </r>
  <r>
    <n v="22"/>
    <s v="GPAMZ00023"/>
    <s v="RAMESH PAL"/>
    <x v="1"/>
    <x v="0"/>
    <s v="COOK"/>
    <n v="18004"/>
    <n v="9592"/>
    <n v="0"/>
    <n v="0"/>
    <n v="0"/>
    <n v="6675"/>
    <n v="799"/>
    <n v="938"/>
    <n v="0"/>
    <n v="0"/>
    <n v="18004"/>
    <n v="31"/>
    <n v="0"/>
    <n v="31"/>
    <n v="9592"/>
    <n v="0"/>
    <n v="0"/>
    <n v="0"/>
    <n v="6675"/>
    <n v="799"/>
    <n v="938"/>
    <n v="0"/>
    <n v="0"/>
    <n v="0"/>
    <n v="0"/>
    <n v="18004"/>
    <n v="1151"/>
    <n v="315"/>
    <n v="0"/>
    <n v="0"/>
    <n v="150"/>
    <n v="1616"/>
    <n v="16388"/>
  </r>
  <r>
    <n v="23"/>
    <s v="GPAMZ00024"/>
    <s v="SIBNATH PAL"/>
    <x v="1"/>
    <x v="0"/>
    <s v="COOK"/>
    <n v="18507"/>
    <n v="9592"/>
    <n v="0"/>
    <n v="0"/>
    <n v="0"/>
    <n v="7150"/>
    <n v="799"/>
    <n v="966"/>
    <n v="0"/>
    <n v="0"/>
    <n v="18507"/>
    <n v="31"/>
    <n v="0"/>
    <n v="31"/>
    <n v="9592"/>
    <n v="0"/>
    <n v="0"/>
    <n v="0"/>
    <n v="7150"/>
    <n v="799"/>
    <n v="966"/>
    <n v="0"/>
    <n v="0"/>
    <n v="0"/>
    <n v="0"/>
    <n v="18507"/>
    <n v="1151"/>
    <n v="324"/>
    <n v="0"/>
    <n v="0"/>
    <n v="150"/>
    <n v="1625"/>
    <n v="16882"/>
  </r>
  <r>
    <n v="24"/>
    <s v="GPAMZ00025"/>
    <s v="AMARAPALLY VINOD KUMAR"/>
    <x v="1"/>
    <x v="0"/>
    <s v="HELPER"/>
    <n v="18004"/>
    <n v="9592"/>
    <n v="0"/>
    <n v="0"/>
    <n v="0"/>
    <n v="6675"/>
    <n v="799"/>
    <n v="938"/>
    <n v="0"/>
    <n v="0"/>
    <n v="18004"/>
    <n v="31"/>
    <n v="3"/>
    <n v="28"/>
    <n v="8664"/>
    <n v="0"/>
    <n v="0"/>
    <n v="0"/>
    <n v="6029"/>
    <n v="722"/>
    <n v="847"/>
    <n v="0"/>
    <n v="0"/>
    <n v="0"/>
    <n v="0"/>
    <n v="16262"/>
    <n v="1040"/>
    <n v="285"/>
    <n v="0"/>
    <n v="0"/>
    <n v="150"/>
    <n v="1475"/>
    <n v="14787"/>
  </r>
  <r>
    <n v="25"/>
    <s v="GPAMZ00027"/>
    <s v="BHASKARANI NAVEEN RAJU"/>
    <x v="1"/>
    <x v="0"/>
    <s v="COOK"/>
    <n v="15006"/>
    <n v="9592"/>
    <n v="0"/>
    <n v="0"/>
    <n v="0"/>
    <n v="3840"/>
    <n v="799"/>
    <n v="775"/>
    <n v="0"/>
    <n v="0"/>
    <n v="15006"/>
    <n v="31"/>
    <n v="1"/>
    <n v="30"/>
    <n v="9283"/>
    <n v="0"/>
    <n v="0"/>
    <n v="0"/>
    <n v="3716"/>
    <n v="773"/>
    <n v="750"/>
    <n v="0"/>
    <n v="0"/>
    <n v="0"/>
    <n v="0"/>
    <n v="14522"/>
    <n v="1114"/>
    <n v="254"/>
    <n v="2000"/>
    <n v="0"/>
    <n v="0"/>
    <n v="3368"/>
    <n v="11154"/>
  </r>
  <r>
    <n v="26"/>
    <s v="GPAMZ00028"/>
    <s v="KAVURI PHANINDRA"/>
    <x v="1"/>
    <x v="0"/>
    <s v="HELPER"/>
    <n v="11505"/>
    <n v="9592"/>
    <n v="0"/>
    <n v="0"/>
    <n v="0"/>
    <n v="530"/>
    <n v="799"/>
    <n v="584"/>
    <n v="0"/>
    <n v="0"/>
    <n v="11505"/>
    <n v="31"/>
    <n v="8"/>
    <n v="23"/>
    <n v="7117"/>
    <n v="0"/>
    <n v="0"/>
    <n v="0"/>
    <n v="393"/>
    <n v="593"/>
    <n v="433"/>
    <n v="0"/>
    <n v="0"/>
    <n v="0"/>
    <n v="0"/>
    <n v="8536"/>
    <n v="854"/>
    <n v="149"/>
    <n v="0"/>
    <n v="0"/>
    <n v="0"/>
    <n v="1003"/>
    <n v="7533"/>
  </r>
  <r>
    <n v="27"/>
    <s v="GPAMZ00029"/>
    <s v="PALLAPU RAVINDER"/>
    <x v="1"/>
    <x v="0"/>
    <s v="HELPER"/>
    <n v="11505"/>
    <n v="9592"/>
    <n v="0"/>
    <n v="0"/>
    <n v="0"/>
    <n v="530"/>
    <n v="799"/>
    <n v="584"/>
    <n v="0"/>
    <n v="0"/>
    <n v="11505"/>
    <n v="31"/>
    <n v="4"/>
    <n v="27"/>
    <n v="8354"/>
    <n v="0"/>
    <n v="0"/>
    <n v="0"/>
    <n v="462"/>
    <n v="696"/>
    <n v="509"/>
    <n v="0"/>
    <n v="0"/>
    <n v="0"/>
    <n v="0"/>
    <n v="10021"/>
    <n v="1002"/>
    <n v="175"/>
    <n v="1000"/>
    <n v="0"/>
    <n v="0"/>
    <n v="2177"/>
    <n v="7844"/>
  </r>
  <r>
    <n v="28"/>
    <s v="GPAMZ00030"/>
    <s v="MORA MAHESHWAR"/>
    <x v="1"/>
    <x v="0"/>
    <s v="HELPER"/>
    <n v="11505"/>
    <n v="9592"/>
    <n v="0"/>
    <n v="0"/>
    <n v="0"/>
    <n v="530"/>
    <n v="799"/>
    <n v="584"/>
    <n v="0"/>
    <n v="0"/>
    <n v="11505"/>
    <n v="31"/>
    <n v="13"/>
    <n v="18"/>
    <n v="5570"/>
    <n v="0"/>
    <n v="0"/>
    <n v="0"/>
    <n v="308"/>
    <n v="464"/>
    <n v="339"/>
    <n v="0"/>
    <n v="0"/>
    <n v="0"/>
    <n v="0"/>
    <n v="6681"/>
    <n v="668"/>
    <n v="117"/>
    <n v="0"/>
    <n v="0"/>
    <n v="0"/>
    <n v="785"/>
    <n v="5896"/>
  </r>
  <r>
    <n v="29"/>
    <s v="GPAMZ00031"/>
    <s v="BISWAJIT MONDAL"/>
    <x v="1"/>
    <x v="0"/>
    <s v="COOK"/>
    <n v="14006"/>
    <n v="9592"/>
    <n v="0"/>
    <n v="0"/>
    <n v="0"/>
    <n v="2895"/>
    <n v="799"/>
    <n v="720"/>
    <n v="0"/>
    <n v="0"/>
    <n v="14006"/>
    <n v="31"/>
    <n v="0"/>
    <n v="31"/>
    <n v="9592"/>
    <n v="0"/>
    <n v="0"/>
    <n v="0"/>
    <n v="2895"/>
    <n v="799"/>
    <n v="720"/>
    <n v="0"/>
    <n v="0"/>
    <n v="0"/>
    <n v="0"/>
    <n v="14006"/>
    <n v="1151"/>
    <n v="245"/>
    <n v="0"/>
    <n v="0"/>
    <n v="0"/>
    <n v="1396"/>
    <n v="12610"/>
  </r>
  <r>
    <n v="30"/>
    <s v="GPAMZ00032"/>
    <s v="DIPANKAR GHOSH"/>
    <x v="1"/>
    <x v="0"/>
    <s v="COOK"/>
    <n v="13007"/>
    <n v="9592"/>
    <n v="0"/>
    <n v="0"/>
    <n v="0"/>
    <n v="1950"/>
    <n v="799"/>
    <n v="666"/>
    <n v="0"/>
    <n v="0"/>
    <n v="13007"/>
    <n v="31"/>
    <n v="1"/>
    <n v="30"/>
    <n v="9283"/>
    <n v="0"/>
    <n v="0"/>
    <n v="0"/>
    <n v="1887"/>
    <n v="773"/>
    <n v="645"/>
    <n v="0"/>
    <n v="0"/>
    <n v="0"/>
    <n v="0"/>
    <n v="12588"/>
    <n v="1114"/>
    <n v="220"/>
    <n v="0"/>
    <n v="0"/>
    <n v="0"/>
    <n v="1334"/>
    <n v="11254"/>
  </r>
  <r>
    <n v="31"/>
    <s v="GPAMZ00033"/>
    <s v="DIPAK KUMAR BEHERA"/>
    <x v="1"/>
    <x v="0"/>
    <s v="DCDP"/>
    <n v="23000"/>
    <n v="10500"/>
    <n v="4200"/>
    <n v="3275"/>
    <n v="3275"/>
    <n v="0"/>
    <n v="0"/>
    <n v="0"/>
    <n v="875"/>
    <n v="875"/>
    <n v="23000"/>
    <n v="31"/>
    <n v="1"/>
    <n v="30"/>
    <n v="10161"/>
    <n v="4065"/>
    <n v="3169"/>
    <n v="3169"/>
    <n v="0"/>
    <n v="0"/>
    <n v="0"/>
    <n v="847"/>
    <n v="847"/>
    <n v="0"/>
    <n v="0"/>
    <n v="22258"/>
    <n v="1219"/>
    <n v="0"/>
    <n v="0"/>
    <n v="0"/>
    <n v="200"/>
    <n v="1419"/>
    <n v="20839"/>
  </r>
  <r>
    <n v="32"/>
    <s v="GPAMZ00034"/>
    <s v="S K GAFOR ALI"/>
    <x v="1"/>
    <x v="0"/>
    <s v="COOK"/>
    <n v="18004"/>
    <n v="9592"/>
    <n v="0"/>
    <n v="0"/>
    <n v="0"/>
    <n v="6675"/>
    <n v="799"/>
    <n v="938"/>
    <n v="0"/>
    <n v="0"/>
    <n v="18004"/>
    <n v="31"/>
    <n v="0"/>
    <n v="31"/>
    <n v="9592"/>
    <n v="0"/>
    <n v="0"/>
    <n v="0"/>
    <n v="6675"/>
    <n v="799"/>
    <n v="938"/>
    <n v="0"/>
    <n v="0"/>
    <n v="0"/>
    <n v="0"/>
    <n v="18004"/>
    <n v="1151"/>
    <n v="315"/>
    <n v="2000"/>
    <n v="0"/>
    <n v="150"/>
    <n v="3616"/>
    <n v="14388"/>
  </r>
  <r>
    <n v="33"/>
    <s v="GPAMZ00035"/>
    <s v="BANTI SINGH"/>
    <x v="1"/>
    <x v="0"/>
    <s v="COOK"/>
    <n v="14504"/>
    <n v="9592"/>
    <n v="0"/>
    <n v="0"/>
    <n v="0"/>
    <n v="3365"/>
    <n v="799"/>
    <n v="748"/>
    <n v="0"/>
    <n v="0"/>
    <n v="14504"/>
    <n v="31"/>
    <n v="0"/>
    <n v="31"/>
    <n v="9592"/>
    <n v="0"/>
    <n v="0"/>
    <n v="0"/>
    <n v="3365"/>
    <n v="799"/>
    <n v="748"/>
    <n v="0"/>
    <n v="0"/>
    <n v="0"/>
    <n v="0"/>
    <n v="14504"/>
    <n v="1151"/>
    <n v="254"/>
    <n v="0"/>
    <n v="0"/>
    <n v="0"/>
    <n v="1405"/>
    <n v="13099"/>
  </r>
  <r>
    <n v="34"/>
    <s v="GPAMZ00036"/>
    <s v="SAMBIT KUMAR DAS"/>
    <x v="1"/>
    <x v="0"/>
    <s v="COOK"/>
    <n v="15000"/>
    <n v="9592"/>
    <n v="0"/>
    <n v="0"/>
    <n v="0"/>
    <n v="3834"/>
    <n v="799"/>
    <n v="775"/>
    <n v="0"/>
    <n v="0"/>
    <n v="15000"/>
    <n v="31"/>
    <n v="0"/>
    <n v="31"/>
    <n v="9592"/>
    <n v="0"/>
    <n v="0"/>
    <n v="0"/>
    <n v="3834"/>
    <n v="799"/>
    <n v="775"/>
    <n v="0"/>
    <n v="0"/>
    <n v="0"/>
    <n v="0"/>
    <n v="15000"/>
    <n v="1151"/>
    <n v="263"/>
    <n v="0"/>
    <n v="0"/>
    <n v="0"/>
    <n v="1414"/>
    <n v="13586"/>
  </r>
  <r>
    <n v="35"/>
    <s v="GPAMZ00038"/>
    <s v="BABAN MONDAL"/>
    <x v="1"/>
    <x v="0"/>
    <s v="HELPER"/>
    <n v="11505"/>
    <n v="9592"/>
    <n v="0"/>
    <n v="0"/>
    <n v="0"/>
    <n v="530"/>
    <n v="799"/>
    <n v="584"/>
    <n v="0"/>
    <n v="0"/>
    <n v="11505"/>
    <n v="31"/>
    <n v="0"/>
    <n v="31"/>
    <n v="9592"/>
    <n v="0"/>
    <n v="0"/>
    <n v="0"/>
    <n v="530"/>
    <n v="799"/>
    <n v="584"/>
    <n v="0"/>
    <n v="0"/>
    <n v="0"/>
    <n v="0"/>
    <n v="11505"/>
    <n v="1151"/>
    <n v="201"/>
    <n v="0"/>
    <n v="0"/>
    <n v="0"/>
    <n v="1352"/>
    <n v="10153"/>
  </r>
  <r>
    <n v="36"/>
    <s v="GPAMZ00039"/>
    <s v="MANOJ SAHU"/>
    <x v="1"/>
    <x v="0"/>
    <s v="COOK"/>
    <n v="14504"/>
    <n v="9592"/>
    <n v="0"/>
    <n v="0"/>
    <n v="0"/>
    <n v="3365"/>
    <n v="799"/>
    <n v="748"/>
    <n v="0"/>
    <n v="0"/>
    <n v="14504"/>
    <n v="31"/>
    <n v="0"/>
    <n v="31"/>
    <n v="9592"/>
    <n v="0"/>
    <n v="0"/>
    <n v="0"/>
    <n v="3365"/>
    <n v="799"/>
    <n v="748"/>
    <n v="0"/>
    <n v="0"/>
    <n v="0"/>
    <n v="0"/>
    <n v="14504"/>
    <n v="1151"/>
    <n v="254"/>
    <n v="0"/>
    <n v="0"/>
    <n v="0"/>
    <n v="1405"/>
    <n v="13099"/>
  </r>
  <r>
    <n v="37"/>
    <s v="GPAMZ00040"/>
    <s v="RAHUL GHOSH"/>
    <x v="1"/>
    <x v="0"/>
    <s v="HELPER"/>
    <n v="11505"/>
    <n v="9592"/>
    <n v="0"/>
    <n v="0"/>
    <n v="0"/>
    <n v="530"/>
    <n v="799"/>
    <n v="584"/>
    <n v="0"/>
    <n v="0"/>
    <n v="11505"/>
    <n v="31"/>
    <n v="2"/>
    <n v="29"/>
    <n v="8973"/>
    <n v="0"/>
    <n v="0"/>
    <n v="0"/>
    <n v="496"/>
    <n v="747"/>
    <n v="546"/>
    <n v="0"/>
    <n v="0"/>
    <n v="0"/>
    <n v="0"/>
    <n v="10762"/>
    <n v="1077"/>
    <n v="188"/>
    <n v="0"/>
    <n v="0"/>
    <n v="0"/>
    <n v="1265"/>
    <n v="9497"/>
  </r>
  <r>
    <n v="38"/>
    <s v="GPAMZ00041"/>
    <s v="BONTHU MANOJ"/>
    <x v="1"/>
    <x v="0"/>
    <s v="HELPER"/>
    <n v="12007"/>
    <n v="9592"/>
    <n v="0"/>
    <n v="0"/>
    <n v="0"/>
    <n v="1005"/>
    <n v="799"/>
    <n v="611"/>
    <n v="0"/>
    <n v="0"/>
    <n v="12007"/>
    <n v="31"/>
    <n v="5"/>
    <n v="26"/>
    <n v="8045"/>
    <n v="0"/>
    <n v="0"/>
    <n v="0"/>
    <n v="843"/>
    <n v="670"/>
    <n v="512"/>
    <n v="0"/>
    <n v="0"/>
    <n v="0"/>
    <n v="0"/>
    <n v="10070"/>
    <n v="965"/>
    <n v="176"/>
    <n v="0"/>
    <n v="0"/>
    <n v="0"/>
    <n v="1141"/>
    <n v="8929"/>
  </r>
  <r>
    <n v="39"/>
    <s v="GPAMZ00048"/>
    <s v="RAMBABU"/>
    <x v="1"/>
    <x v="0"/>
    <s v="DCDP"/>
    <n v="25000"/>
    <n v="15000"/>
    <n v="6000"/>
    <n v="750"/>
    <n v="750"/>
    <n v="0"/>
    <n v="0"/>
    <n v="0"/>
    <n v="1250"/>
    <n v="1250"/>
    <n v="25000"/>
    <n v="31"/>
    <n v="2"/>
    <n v="29"/>
    <n v="14032"/>
    <n v="5613"/>
    <n v="702"/>
    <n v="702"/>
    <n v="0"/>
    <n v="0"/>
    <n v="0"/>
    <n v="1169"/>
    <n v="1169"/>
    <n v="0"/>
    <n v="0"/>
    <n v="23387"/>
    <n v="1684"/>
    <n v="0"/>
    <n v="1000"/>
    <n v="0"/>
    <n v="200"/>
    <n v="2884"/>
    <n v="20503"/>
  </r>
  <r>
    <n v="40"/>
    <s v="GPAMZ00050"/>
    <s v="DEVULAPALLY SUJATHA"/>
    <x v="1"/>
    <x v="0"/>
    <s v="HELPER"/>
    <n v="11058"/>
    <n v="8765"/>
    <n v="0"/>
    <n v="0"/>
    <n v="0"/>
    <n v="1015"/>
    <n v="714"/>
    <n v="564"/>
    <n v="0"/>
    <n v="0"/>
    <n v="11058"/>
    <n v="31"/>
    <n v="2"/>
    <n v="29"/>
    <n v="8200"/>
    <n v="0"/>
    <n v="0"/>
    <n v="0"/>
    <n v="950"/>
    <n v="668"/>
    <n v="528"/>
    <n v="0"/>
    <n v="0"/>
    <n v="0"/>
    <n v="0"/>
    <n v="10346"/>
    <n v="984"/>
    <n v="181"/>
    <n v="0"/>
    <n v="0"/>
    <n v="0"/>
    <n v="1165"/>
    <n v="9181"/>
  </r>
  <r>
    <n v="41"/>
    <s v="GPAMZ00052"/>
    <s v="M LALITHA"/>
    <x v="1"/>
    <x v="0"/>
    <s v="HELPER"/>
    <n v="11058"/>
    <n v="8765"/>
    <n v="0"/>
    <n v="0"/>
    <n v="0"/>
    <n v="1015"/>
    <n v="714"/>
    <n v="564"/>
    <n v="0"/>
    <n v="0"/>
    <n v="11058"/>
    <n v="31"/>
    <n v="0"/>
    <n v="31"/>
    <n v="8765"/>
    <n v="0"/>
    <n v="0"/>
    <n v="0"/>
    <n v="1015"/>
    <n v="714"/>
    <n v="564"/>
    <n v="0"/>
    <n v="0"/>
    <n v="0"/>
    <n v="0"/>
    <n v="11058"/>
    <n v="1052"/>
    <n v="194"/>
    <n v="0"/>
    <n v="0"/>
    <n v="0"/>
    <n v="1246"/>
    <n v="9812"/>
  </r>
  <r>
    <n v="42"/>
    <s v="GPAMZ00053"/>
    <s v="P INDU BAI"/>
    <x v="1"/>
    <x v="0"/>
    <s v="HELPER"/>
    <n v="11058"/>
    <n v="8765"/>
    <n v="0"/>
    <n v="0"/>
    <n v="0"/>
    <n v="1015"/>
    <n v="714"/>
    <n v="564"/>
    <n v="0"/>
    <n v="0"/>
    <n v="11058"/>
    <n v="31"/>
    <n v="19"/>
    <n v="12"/>
    <n v="3393"/>
    <n v="0"/>
    <n v="0"/>
    <n v="0"/>
    <n v="393"/>
    <n v="276"/>
    <n v="218"/>
    <n v="0"/>
    <n v="0"/>
    <n v="0"/>
    <n v="0"/>
    <n v="4280"/>
    <n v="407"/>
    <n v="75"/>
    <n v="0"/>
    <n v="0"/>
    <n v="0"/>
    <n v="482"/>
    <n v="3798"/>
  </r>
  <r>
    <n v="43"/>
    <s v="GPAMZ00064"/>
    <s v="BUDHMANI"/>
    <x v="1"/>
    <x v="0"/>
    <s v="HELPER"/>
    <n v="10253"/>
    <n v="8949"/>
    <n v="0"/>
    <n v="0"/>
    <n v="0"/>
    <n v="0"/>
    <n v="745"/>
    <n v="559"/>
    <n v="0"/>
    <n v="0"/>
    <n v="10253"/>
    <n v="31"/>
    <n v="11"/>
    <n v="20"/>
    <n v="5774"/>
    <n v="0"/>
    <n v="0"/>
    <n v="0"/>
    <n v="0"/>
    <n v="481"/>
    <n v="361"/>
    <n v="0"/>
    <n v="0"/>
    <n v="0"/>
    <n v="0"/>
    <n v="6616"/>
    <n v="693"/>
    <n v="116"/>
    <n v="0"/>
    <n v="0"/>
    <n v="0"/>
    <n v="809"/>
    <n v="5807"/>
  </r>
  <r>
    <n v="44"/>
    <s v="GPAMZ00070"/>
    <s v="ASHISH KUMAR KUSHWAHA"/>
    <x v="1"/>
    <x v="0"/>
    <s v="HELPER"/>
    <n v="10253"/>
    <n v="8949"/>
    <n v="0"/>
    <n v="0"/>
    <n v="0"/>
    <n v="0"/>
    <n v="745"/>
    <n v="559"/>
    <n v="0"/>
    <n v="0"/>
    <n v="10253"/>
    <n v="31"/>
    <n v="1"/>
    <n v="30"/>
    <n v="8660"/>
    <n v="0"/>
    <n v="0"/>
    <n v="0"/>
    <n v="0"/>
    <n v="721"/>
    <n v="541"/>
    <n v="0"/>
    <n v="0"/>
    <n v="0"/>
    <n v="0"/>
    <n v="9922"/>
    <n v="1039"/>
    <n v="174"/>
    <n v="2000"/>
    <n v="0"/>
    <n v="0"/>
    <n v="3213"/>
    <n v="6709"/>
  </r>
  <r>
    <n v="45"/>
    <s v="GPAMZ00239"/>
    <s v="RAJ KISHORE "/>
    <x v="1"/>
    <x v="0"/>
    <s v="COOK"/>
    <n v="19695"/>
    <n v="10000"/>
    <n v="0"/>
    <n v="0"/>
    <n v="0"/>
    <n v="7816"/>
    <n v="833"/>
    <n v="1046"/>
    <n v="0"/>
    <n v="0"/>
    <n v="19695"/>
    <n v="31"/>
    <n v="0"/>
    <n v="31"/>
    <n v="10000"/>
    <n v="0"/>
    <n v="0"/>
    <n v="0"/>
    <n v="7816"/>
    <n v="833"/>
    <n v="1046"/>
    <n v="0"/>
    <n v="0"/>
    <n v="0"/>
    <n v="0"/>
    <n v="19695"/>
    <n v="1200"/>
    <n v="345"/>
    <n v="0"/>
    <n v="0"/>
    <n v="150"/>
    <n v="1695"/>
    <n v="18000"/>
  </r>
  <r>
    <n v="46"/>
    <s v="GPAMZ00272"/>
    <s v="MADHAV PATHRA"/>
    <x v="1"/>
    <x v="0"/>
    <s v="HELPER"/>
    <n v="11505"/>
    <n v="9592"/>
    <n v="0"/>
    <n v="0"/>
    <n v="0"/>
    <n v="530"/>
    <n v="799"/>
    <n v="584"/>
    <n v="0"/>
    <n v="0"/>
    <n v="11505"/>
    <n v="31"/>
    <n v="0"/>
    <n v="31"/>
    <n v="9592"/>
    <n v="0"/>
    <n v="0"/>
    <n v="0"/>
    <n v="530"/>
    <n v="799"/>
    <n v="584"/>
    <n v="0"/>
    <n v="0"/>
    <n v="5879"/>
    <n v="1173"/>
    <n v="18557"/>
    <n v="1857"/>
    <n v="325"/>
    <n v="0"/>
    <n v="0"/>
    <n v="150"/>
    <n v="2332"/>
    <n v="16225"/>
  </r>
  <r>
    <n v="47"/>
    <s v="GPAMZ00054"/>
    <s v="USHA RANI BEHERA"/>
    <x v="2"/>
    <x v="0"/>
    <s v="GRE"/>
    <n v="15001"/>
    <n v="9792"/>
    <n v="0"/>
    <n v="0"/>
    <n v="0"/>
    <n v="3635"/>
    <n v="799"/>
    <n v="775"/>
    <n v="0"/>
    <n v="0"/>
    <n v="15001"/>
    <n v="31"/>
    <n v="0"/>
    <n v="31"/>
    <n v="9792"/>
    <n v="0"/>
    <n v="0"/>
    <n v="0"/>
    <n v="3635"/>
    <n v="799"/>
    <n v="775"/>
    <n v="0"/>
    <n v="0"/>
    <n v="0"/>
    <n v="0"/>
    <n v="15001"/>
    <n v="1175"/>
    <n v="263"/>
    <n v="0"/>
    <n v="0"/>
    <n v="150"/>
    <n v="1588"/>
    <n v="13413"/>
  </r>
  <r>
    <n v="48"/>
    <s v="GPAMZ00057"/>
    <s v="MANOJ KUMAR DASH"/>
    <x v="2"/>
    <x v="0"/>
    <s v="DEPUTY MANAGER"/>
    <n v="38000"/>
    <n v="22800"/>
    <n v="9120"/>
    <n v="1140"/>
    <n v="1140"/>
    <n v="0"/>
    <n v="0"/>
    <n v="0"/>
    <n v="1900"/>
    <n v="1900"/>
    <n v="38000"/>
    <n v="31"/>
    <n v="0"/>
    <n v="31"/>
    <n v="22800"/>
    <n v="9120"/>
    <n v="1140"/>
    <n v="1140"/>
    <n v="0"/>
    <n v="0"/>
    <n v="0"/>
    <n v="1900"/>
    <n v="1900"/>
    <n v="0"/>
    <n v="0"/>
    <n v="38000"/>
    <n v="2736"/>
    <n v="0"/>
    <n v="0"/>
    <n v="0"/>
    <n v="200"/>
    <n v="2936"/>
    <n v="35064"/>
  </r>
  <r>
    <n v="49"/>
    <s v="GPAMZ00059"/>
    <s v="GURRAM SRIKANYA"/>
    <x v="2"/>
    <x v="0"/>
    <s v="STEWARD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0"/>
    <n v="0"/>
    <n v="0"/>
    <n v="1352"/>
    <n v="10148"/>
  </r>
  <r>
    <n v="50"/>
    <s v="GPAMZ00074"/>
    <s v="SHADA ANURADHA"/>
    <x v="2"/>
    <x v="0"/>
    <s v="STEWARD"/>
    <n v="11500"/>
    <n v="9592"/>
    <n v="0"/>
    <n v="0"/>
    <n v="0"/>
    <n v="525"/>
    <n v="799"/>
    <n v="584"/>
    <n v="0"/>
    <n v="0"/>
    <n v="11500"/>
    <n v="31"/>
    <n v="1"/>
    <n v="30"/>
    <n v="9283"/>
    <n v="0"/>
    <n v="0"/>
    <n v="0"/>
    <n v="508"/>
    <n v="773"/>
    <n v="565"/>
    <n v="0"/>
    <n v="0"/>
    <n v="0"/>
    <n v="0"/>
    <n v="11129"/>
    <n v="1114"/>
    <n v="195"/>
    <n v="0"/>
    <n v="0"/>
    <n v="0"/>
    <n v="1309"/>
    <n v="9820"/>
  </r>
  <r>
    <n v="51"/>
    <s v="GPAMZ00075"/>
    <s v="NAVEEN KUMAR ANUMASA"/>
    <x v="2"/>
    <x v="0"/>
    <s v="ASST MANAGER"/>
    <n v="32396"/>
    <n v="18300"/>
    <n v="7320"/>
    <n v="1863"/>
    <n v="1863"/>
    <n v="0"/>
    <n v="0"/>
    <n v="0"/>
    <n v="1525"/>
    <n v="1525"/>
    <n v="32396"/>
    <n v="31"/>
    <n v="0"/>
    <n v="31"/>
    <n v="18300"/>
    <n v="7320"/>
    <n v="1863"/>
    <n v="1863"/>
    <n v="0"/>
    <n v="0"/>
    <n v="0"/>
    <n v="1525"/>
    <n v="1525"/>
    <n v="0"/>
    <n v="0"/>
    <n v="32396"/>
    <n v="2196"/>
    <n v="0"/>
    <n v="0"/>
    <n v="0"/>
    <n v="200"/>
    <n v="2396"/>
    <n v="30000"/>
  </r>
  <r>
    <n v="52"/>
    <s v="GPAMZ00077"/>
    <s v="MAMILLA SHIVARAMA KRISHNA"/>
    <x v="2"/>
    <x v="0"/>
    <s v="SR.STEWARD"/>
    <n v="12500"/>
    <n v="8765"/>
    <n v="0"/>
    <n v="0"/>
    <n v="0"/>
    <n v="2378"/>
    <n v="714"/>
    <n v="643"/>
    <n v="0"/>
    <n v="0"/>
    <n v="12500"/>
    <n v="31"/>
    <n v="2"/>
    <n v="29"/>
    <n v="8200"/>
    <n v="0"/>
    <n v="0"/>
    <n v="0"/>
    <n v="2225"/>
    <n v="668"/>
    <n v="602"/>
    <n v="0"/>
    <n v="0"/>
    <n v="0"/>
    <n v="0"/>
    <n v="11695"/>
    <n v="984"/>
    <n v="205"/>
    <n v="0"/>
    <n v="0"/>
    <n v="0"/>
    <n v="1189"/>
    <n v="10506"/>
  </r>
  <r>
    <n v="53"/>
    <s v="GPAMZ00078"/>
    <s v="KARREMAISANI KASHIRAM"/>
    <x v="2"/>
    <x v="0"/>
    <s v="SR.STEWARD"/>
    <n v="12500"/>
    <n v="8765"/>
    <n v="0"/>
    <n v="0"/>
    <n v="0"/>
    <n v="2378"/>
    <n v="714"/>
    <n v="643"/>
    <n v="0"/>
    <n v="0"/>
    <n v="12500"/>
    <n v="31"/>
    <n v="1"/>
    <n v="30"/>
    <n v="8482"/>
    <n v="0"/>
    <n v="0"/>
    <n v="0"/>
    <n v="2301"/>
    <n v="691"/>
    <n v="622"/>
    <n v="0"/>
    <n v="0"/>
    <n v="0"/>
    <n v="0"/>
    <n v="12096"/>
    <n v="1018"/>
    <n v="212"/>
    <n v="0"/>
    <n v="0"/>
    <n v="0"/>
    <n v="1230"/>
    <n v="10866"/>
  </r>
  <r>
    <n v="54"/>
    <s v="GPAMZ00082"/>
    <s v="JYOTIRANJAN SHATPATHY"/>
    <x v="2"/>
    <x v="0"/>
    <s v="SUPERVISOR"/>
    <n v="17781"/>
    <n v="11000"/>
    <n v="0"/>
    <n v="0"/>
    <n v="0"/>
    <n v="5126"/>
    <n v="799"/>
    <n v="856"/>
    <n v="0"/>
    <n v="0"/>
    <n v="17781"/>
    <n v="31"/>
    <n v="0"/>
    <n v="31"/>
    <n v="11000"/>
    <n v="0"/>
    <n v="0"/>
    <n v="0"/>
    <n v="5126"/>
    <n v="799"/>
    <n v="856"/>
    <n v="0"/>
    <n v="0"/>
    <n v="0"/>
    <n v="0"/>
    <n v="17781"/>
    <n v="1320"/>
    <n v="311"/>
    <n v="0"/>
    <n v="0"/>
    <n v="150"/>
    <n v="1781"/>
    <n v="16000"/>
  </r>
  <r>
    <n v="55"/>
    <s v="GPAMZ00084"/>
    <s v="RAMPA SURESH"/>
    <x v="2"/>
    <x v="0"/>
    <s v="SUPERVISOR"/>
    <n v="15500"/>
    <n v="9792"/>
    <n v="0"/>
    <n v="0"/>
    <n v="0"/>
    <n v="4107"/>
    <n v="799"/>
    <n v="802"/>
    <n v="0"/>
    <n v="0"/>
    <n v="15500"/>
    <n v="31"/>
    <n v="0"/>
    <n v="31"/>
    <n v="9792"/>
    <n v="0"/>
    <n v="0"/>
    <n v="0"/>
    <n v="4107"/>
    <n v="799"/>
    <n v="802"/>
    <n v="0"/>
    <n v="0"/>
    <n v="0"/>
    <n v="0"/>
    <n v="15500"/>
    <n v="1175"/>
    <n v="271"/>
    <n v="0"/>
    <n v="0"/>
    <n v="150"/>
    <n v="1596"/>
    <n v="13904"/>
  </r>
  <r>
    <n v="56"/>
    <s v="GPAMZ00085"/>
    <s v="BANAMBAR NAYAK"/>
    <x v="2"/>
    <x v="0"/>
    <s v="STEWARD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0"/>
    <n v="0"/>
    <n v="0"/>
    <n v="1352"/>
    <n v="10148"/>
  </r>
  <r>
    <n v="57"/>
    <s v="GPAMZ00088"/>
    <s v="ALOK KUMAR SUNAMUDI"/>
    <x v="2"/>
    <x v="0"/>
    <s v="STEWARD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0"/>
    <n v="0"/>
    <n v="0"/>
    <n v="1352"/>
    <n v="10148"/>
  </r>
  <r>
    <n v="58"/>
    <s v="GPAMZ00089"/>
    <s v="BHOOPENDRA SINGH"/>
    <x v="2"/>
    <x v="0"/>
    <s v="STEWARD"/>
    <n v="11500"/>
    <n v="9592"/>
    <n v="0"/>
    <n v="0"/>
    <n v="0"/>
    <n v="525"/>
    <n v="799"/>
    <n v="584"/>
    <n v="0"/>
    <n v="0"/>
    <n v="11500"/>
    <n v="31"/>
    <n v="9"/>
    <n v="22"/>
    <n v="6807"/>
    <n v="0"/>
    <n v="0"/>
    <n v="0"/>
    <n v="373"/>
    <n v="567"/>
    <n v="414"/>
    <n v="0"/>
    <n v="0"/>
    <n v="0"/>
    <n v="0"/>
    <n v="8161"/>
    <n v="817"/>
    <n v="143"/>
    <n v="0"/>
    <n v="0"/>
    <n v="0"/>
    <n v="960"/>
    <n v="7201"/>
  </r>
  <r>
    <n v="59"/>
    <s v="GPAMZ00090"/>
    <s v="AJAY PANIGRAHI"/>
    <x v="2"/>
    <x v="0"/>
    <s v="STEWARD"/>
    <n v="13500"/>
    <n v="8765"/>
    <n v="0"/>
    <n v="0"/>
    <n v="0"/>
    <n v="3324"/>
    <n v="714"/>
    <n v="697"/>
    <n v="0"/>
    <n v="0"/>
    <n v="13500"/>
    <n v="31"/>
    <n v="11"/>
    <n v="20"/>
    <n v="5655"/>
    <n v="0"/>
    <n v="0"/>
    <n v="0"/>
    <n v="2145"/>
    <n v="461"/>
    <n v="450"/>
    <n v="0"/>
    <n v="0"/>
    <n v="0"/>
    <n v="0"/>
    <n v="8711"/>
    <n v="679"/>
    <n v="152"/>
    <n v="0"/>
    <n v="0"/>
    <n v="0"/>
    <n v="831"/>
    <n v="7880"/>
  </r>
  <r>
    <n v="60"/>
    <s v="GPAMZ00091"/>
    <s v="MAN SINGH"/>
    <x v="2"/>
    <x v="0"/>
    <s v="STEWARD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0"/>
    <n v="0"/>
    <n v="0"/>
    <n v="1352"/>
    <n v="10148"/>
  </r>
  <r>
    <n v="61"/>
    <s v="GPAMZ00092"/>
    <s v="HARBAJAN THAPPA"/>
    <x v="2"/>
    <x v="0"/>
    <s v="ASST MANAGER"/>
    <n v="28000"/>
    <n v="15000"/>
    <n v="4500"/>
    <n v="3000"/>
    <n v="3000"/>
    <n v="0"/>
    <n v="0"/>
    <n v="0"/>
    <n v="1250"/>
    <n v="1250"/>
    <n v="28000"/>
    <n v="31"/>
    <n v="0"/>
    <n v="31"/>
    <n v="15000"/>
    <n v="4500"/>
    <n v="3000"/>
    <n v="3000"/>
    <n v="0"/>
    <n v="0"/>
    <n v="0"/>
    <n v="1250"/>
    <n v="1250"/>
    <n v="0"/>
    <n v="0"/>
    <n v="28000"/>
    <n v="1800"/>
    <n v="0"/>
    <n v="0"/>
    <n v="0"/>
    <n v="200"/>
    <n v="2000"/>
    <n v="26000"/>
  </r>
  <r>
    <n v="62"/>
    <s v="GPAMZ00094"/>
    <s v="KRUSHNA CHANDRA BEHERA"/>
    <x v="2"/>
    <x v="0"/>
    <s v="STEWARD"/>
    <n v="11500"/>
    <n v="9592"/>
    <n v="0"/>
    <n v="0"/>
    <n v="0"/>
    <n v="525"/>
    <n v="799"/>
    <n v="584"/>
    <n v="0"/>
    <n v="0"/>
    <n v="11500"/>
    <n v="31"/>
    <n v="8"/>
    <n v="23"/>
    <n v="7117"/>
    <n v="0"/>
    <n v="0"/>
    <n v="0"/>
    <n v="390"/>
    <n v="593"/>
    <n v="433"/>
    <n v="0"/>
    <n v="0"/>
    <n v="0"/>
    <n v="0"/>
    <n v="8533"/>
    <n v="854"/>
    <n v="149"/>
    <n v="0"/>
    <n v="0"/>
    <n v="0"/>
    <n v="1003"/>
    <n v="7530"/>
  </r>
  <r>
    <n v="63"/>
    <s v="GPAMZ00095"/>
    <s v="NADIMETLA SANDEEP KUMAR"/>
    <x v="2"/>
    <x v="0"/>
    <s v="STEWARD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1000"/>
    <n v="0"/>
    <n v="0"/>
    <n v="2352"/>
    <n v="9148"/>
  </r>
  <r>
    <n v="64"/>
    <s v="GPAMZ00097"/>
    <s v="NOKKU CHANTIBABU"/>
    <x v="2"/>
    <x v="0"/>
    <s v="STEWARD"/>
    <n v="11500"/>
    <n v="9592"/>
    <n v="0"/>
    <n v="0"/>
    <n v="0"/>
    <n v="525"/>
    <n v="799"/>
    <n v="584"/>
    <n v="0"/>
    <n v="0"/>
    <n v="11500"/>
    <n v="31"/>
    <n v="4"/>
    <n v="27"/>
    <n v="8354"/>
    <n v="0"/>
    <n v="0"/>
    <n v="0"/>
    <n v="457"/>
    <n v="696"/>
    <n v="509"/>
    <n v="0"/>
    <n v="0"/>
    <n v="0"/>
    <n v="0"/>
    <n v="10016"/>
    <n v="1002"/>
    <n v="175"/>
    <n v="1000"/>
    <n v="0"/>
    <n v="0"/>
    <n v="2177"/>
    <n v="7839"/>
  </r>
  <r>
    <n v="65"/>
    <s v="GPAMZ00098"/>
    <s v="KOUDI JEEVAN KUMAR"/>
    <x v="2"/>
    <x v="0"/>
    <s v="STEWARD"/>
    <n v="11500"/>
    <n v="9592"/>
    <n v="0"/>
    <n v="0"/>
    <n v="0"/>
    <n v="525"/>
    <n v="799"/>
    <n v="584"/>
    <n v="0"/>
    <n v="0"/>
    <n v="11500"/>
    <n v="31"/>
    <n v="2"/>
    <n v="29"/>
    <n v="8973"/>
    <n v="0"/>
    <n v="0"/>
    <n v="0"/>
    <n v="491"/>
    <n v="747"/>
    <n v="546"/>
    <n v="0"/>
    <n v="0"/>
    <n v="0"/>
    <n v="0"/>
    <n v="10757"/>
    <n v="1077"/>
    <n v="188"/>
    <n v="0"/>
    <n v="0"/>
    <n v="0"/>
    <n v="1265"/>
    <n v="9492"/>
  </r>
  <r>
    <n v="66"/>
    <s v="GPAMZ00099"/>
    <s v="J. NAVEEN"/>
    <x v="2"/>
    <x v="0"/>
    <s v="STEWARD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0"/>
    <n v="0"/>
    <n v="0"/>
    <n v="1352"/>
    <n v="10148"/>
  </r>
  <r>
    <n v="67"/>
    <s v="GPAMZ00235"/>
    <s v="KOSURI RAVI KUMAR"/>
    <x v="2"/>
    <x v="0"/>
    <s v="SUPERVISOR"/>
    <n v="15000"/>
    <n v="9792"/>
    <n v="0"/>
    <n v="0"/>
    <n v="0"/>
    <n v="3634"/>
    <n v="799"/>
    <n v="775"/>
    <n v="0"/>
    <n v="0"/>
    <n v="15000"/>
    <n v="31"/>
    <n v="0"/>
    <n v="31"/>
    <n v="9792"/>
    <n v="0"/>
    <n v="0"/>
    <n v="0"/>
    <n v="3634"/>
    <n v="799"/>
    <n v="775"/>
    <n v="0"/>
    <n v="0"/>
    <n v="0"/>
    <n v="0"/>
    <n v="15000"/>
    <n v="1175"/>
    <n v="263"/>
    <n v="0"/>
    <n v="0"/>
    <n v="0"/>
    <n v="1438"/>
    <n v="13562"/>
  </r>
  <r>
    <n v="68"/>
    <s v="GPAMZ00237"/>
    <s v="SANTHOSH KUMAR BAHERA"/>
    <x v="2"/>
    <x v="0"/>
    <s v="SR.STEWARD"/>
    <n v="13750"/>
    <n v="8765"/>
    <n v="0"/>
    <n v="0"/>
    <n v="0"/>
    <n v="3664"/>
    <n v="714"/>
    <n v="607"/>
    <n v="0"/>
    <n v="0"/>
    <n v="13750"/>
    <n v="31"/>
    <n v="0"/>
    <n v="31"/>
    <n v="8765"/>
    <n v="0"/>
    <n v="0"/>
    <n v="0"/>
    <n v="3664"/>
    <n v="714"/>
    <n v="607"/>
    <n v="0"/>
    <n v="0"/>
    <n v="0"/>
    <n v="0"/>
    <n v="13750"/>
    <n v="1052"/>
    <n v="241"/>
    <n v="0"/>
    <n v="0"/>
    <n v="0"/>
    <n v="1293"/>
    <n v="12457"/>
  </r>
  <r>
    <n v="69"/>
    <s v="GPAMZ00268"/>
    <s v="RAJU SINGH"/>
    <x v="2"/>
    <x v="0"/>
    <s v="STEWARD"/>
    <n v="11500"/>
    <n v="9592"/>
    <n v="0"/>
    <n v="0"/>
    <n v="0"/>
    <n v="525"/>
    <n v="799"/>
    <n v="584"/>
    <n v="0"/>
    <n v="0"/>
    <n v="11500"/>
    <n v="31"/>
    <n v="23"/>
    <n v="8"/>
    <n v="2475"/>
    <n v="0"/>
    <n v="0"/>
    <n v="0"/>
    <n v="135"/>
    <n v="206"/>
    <n v="151"/>
    <n v="0"/>
    <n v="0"/>
    <n v="0"/>
    <n v="0"/>
    <n v="2967"/>
    <n v="297"/>
    <n v="52"/>
    <n v="0"/>
    <n v="0"/>
    <n v="0"/>
    <n v="349"/>
    <n v="2618"/>
  </r>
  <r>
    <n v="70"/>
    <s v="GPAMZ00269"/>
    <s v="MURRARI LAL"/>
    <x v="2"/>
    <x v="0"/>
    <s v="STEWARD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0"/>
    <n v="0"/>
    <n v="0"/>
    <n v="1352"/>
    <n v="10148"/>
  </r>
  <r>
    <n v="71"/>
    <s v="GPAMZ00270"/>
    <s v="RAJENDAR"/>
    <x v="2"/>
    <x v="0"/>
    <s v="STEWARD"/>
    <n v="11500"/>
    <n v="9592"/>
    <n v="0"/>
    <n v="0"/>
    <n v="0"/>
    <n v="525"/>
    <n v="799"/>
    <n v="584"/>
    <n v="0"/>
    <n v="0"/>
    <n v="11500"/>
    <n v="31"/>
    <n v="1"/>
    <n v="30"/>
    <n v="9283"/>
    <n v="0"/>
    <n v="0"/>
    <n v="0"/>
    <n v="508"/>
    <n v="773"/>
    <n v="565"/>
    <n v="0"/>
    <n v="0"/>
    <n v="0"/>
    <n v="0"/>
    <n v="11129"/>
    <n v="1114"/>
    <n v="195"/>
    <n v="0"/>
    <n v="0"/>
    <n v="0"/>
    <n v="1309"/>
    <n v="9820"/>
  </r>
  <r>
    <n v="72"/>
    <s v="GPAMZ00271"/>
    <s v="RAM GOPAL"/>
    <x v="2"/>
    <x v="0"/>
    <s v="STEWARD"/>
    <n v="11500"/>
    <n v="9592"/>
    <n v="0"/>
    <n v="0"/>
    <n v="0"/>
    <n v="525"/>
    <n v="799"/>
    <n v="584"/>
    <n v="0"/>
    <n v="0"/>
    <n v="11500"/>
    <n v="31"/>
    <n v="22"/>
    <n v="9"/>
    <n v="2785"/>
    <n v="0"/>
    <n v="0"/>
    <n v="0"/>
    <n v="152"/>
    <n v="232"/>
    <n v="170"/>
    <n v="0"/>
    <n v="0"/>
    <n v="0"/>
    <n v="0"/>
    <n v="3339"/>
    <n v="334"/>
    <n v="58"/>
    <n v="0"/>
    <n v="0"/>
    <n v="0"/>
    <n v="392"/>
    <n v="2947"/>
  </r>
  <r>
    <n v="73"/>
    <s v="GPAMZ00281"/>
    <s v="MANTU MAHARANA"/>
    <x v="2"/>
    <x v="0"/>
    <s v="STEWARD"/>
    <n v="11500"/>
    <n v="9592"/>
    <n v="0"/>
    <n v="0"/>
    <n v="0"/>
    <n v="446"/>
    <n v="799"/>
    <n v="663"/>
    <n v="0"/>
    <n v="0"/>
    <n v="11500"/>
    <n v="31"/>
    <n v="0"/>
    <n v="31"/>
    <n v="9592"/>
    <n v="0"/>
    <n v="0"/>
    <n v="0"/>
    <n v="446"/>
    <n v="799"/>
    <n v="663"/>
    <n v="0"/>
    <n v="0"/>
    <n v="0"/>
    <n v="0"/>
    <n v="11500"/>
    <n v="1151"/>
    <n v="201"/>
    <n v="0"/>
    <n v="0"/>
    <n v="0"/>
    <n v="1352"/>
    <n v="10148"/>
  </r>
  <r>
    <n v="74"/>
    <s v="GPAMZ00280"/>
    <s v="KOUDI BALAIAH"/>
    <x v="2"/>
    <x v="0"/>
    <s v="STEWARD"/>
    <n v="11500"/>
    <n v="9592"/>
    <n v="0"/>
    <n v="0"/>
    <n v="0"/>
    <n v="446"/>
    <n v="799"/>
    <n v="663"/>
    <n v="0"/>
    <n v="0"/>
    <n v="11500"/>
    <n v="31"/>
    <n v="0"/>
    <n v="31"/>
    <n v="9592"/>
    <n v="0"/>
    <n v="0"/>
    <n v="0"/>
    <n v="446"/>
    <n v="799"/>
    <n v="663"/>
    <n v="0"/>
    <n v="0"/>
    <n v="0"/>
    <n v="0"/>
    <n v="11500"/>
    <n v="1151"/>
    <n v="201"/>
    <n v="0"/>
    <n v="0"/>
    <n v="0"/>
    <n v="1352"/>
    <n v="10148"/>
  </r>
  <r>
    <n v="75"/>
    <s v="GPAMZ00103"/>
    <s v="DAITARI BARIK"/>
    <x v="3"/>
    <x v="0"/>
    <s v="SUPERVISOR"/>
    <n v="15114"/>
    <n v="10000"/>
    <n v="0"/>
    <n v="0"/>
    <n v="0"/>
    <n v="3457"/>
    <n v="833"/>
    <n v="824"/>
    <n v="0"/>
    <n v="0"/>
    <n v="15114"/>
    <n v="31"/>
    <n v="0"/>
    <n v="31"/>
    <n v="10000"/>
    <n v="0"/>
    <n v="0"/>
    <n v="0"/>
    <n v="3457"/>
    <n v="833"/>
    <n v="824"/>
    <n v="0"/>
    <n v="0"/>
    <n v="0"/>
    <n v="0"/>
    <n v="15114"/>
    <n v="1200"/>
    <n v="264"/>
    <n v="0"/>
    <n v="0"/>
    <n v="150"/>
    <n v="1614"/>
    <n v="13500"/>
  </r>
  <r>
    <n v="76"/>
    <s v="GPAMZ00104"/>
    <s v="SABHAVAT THULASI"/>
    <x v="3"/>
    <x v="0"/>
    <s v="UTILITY WORKER"/>
    <n v="11058"/>
    <n v="8765"/>
    <n v="0"/>
    <n v="0"/>
    <n v="0"/>
    <n v="1015"/>
    <n v="714"/>
    <n v="564"/>
    <n v="0"/>
    <n v="0"/>
    <n v="11058"/>
    <n v="31"/>
    <n v="1"/>
    <n v="30"/>
    <n v="8482"/>
    <n v="0"/>
    <n v="0"/>
    <n v="0"/>
    <n v="982"/>
    <n v="691"/>
    <n v="546"/>
    <n v="0"/>
    <n v="0"/>
    <n v="0"/>
    <n v="0"/>
    <n v="10701"/>
    <n v="1018"/>
    <n v="187"/>
    <n v="0"/>
    <n v="0"/>
    <n v="0"/>
    <n v="1205"/>
    <n v="9496"/>
  </r>
  <r>
    <n v="77"/>
    <s v="GPAMZ00106"/>
    <s v="KETHAVATH SITA"/>
    <x v="3"/>
    <x v="0"/>
    <s v="UTILITY WORKER"/>
    <n v="11058"/>
    <n v="8765"/>
    <n v="0"/>
    <n v="0"/>
    <n v="0"/>
    <n v="1015"/>
    <n v="714"/>
    <n v="564"/>
    <n v="0"/>
    <n v="0"/>
    <n v="11058"/>
    <n v="31"/>
    <n v="6"/>
    <n v="25"/>
    <n v="7069"/>
    <n v="0"/>
    <n v="0"/>
    <n v="0"/>
    <n v="819"/>
    <n v="576"/>
    <n v="455"/>
    <n v="0"/>
    <n v="0"/>
    <n v="0"/>
    <n v="0"/>
    <n v="8919"/>
    <n v="848"/>
    <n v="156"/>
    <n v="0"/>
    <n v="0"/>
    <n v="0"/>
    <n v="1004"/>
    <n v="7915"/>
  </r>
  <r>
    <n v="78"/>
    <s v="GPAMZ00108"/>
    <s v="ABHIRAM KALAI"/>
    <x v="3"/>
    <x v="0"/>
    <s v="UTILITY WORKER"/>
    <n v="11058"/>
    <n v="8765"/>
    <n v="0"/>
    <n v="0"/>
    <n v="0"/>
    <n v="1015"/>
    <n v="714"/>
    <n v="564"/>
    <n v="0"/>
    <n v="0"/>
    <n v="11058"/>
    <n v="31"/>
    <n v="2"/>
    <n v="29"/>
    <n v="8200"/>
    <n v="0"/>
    <n v="0"/>
    <n v="0"/>
    <n v="950"/>
    <n v="668"/>
    <n v="528"/>
    <n v="0"/>
    <n v="0"/>
    <n v="0"/>
    <n v="0"/>
    <n v="10346"/>
    <n v="984"/>
    <n v="181"/>
    <n v="0"/>
    <n v="0"/>
    <n v="0"/>
    <n v="1165"/>
    <n v="9181"/>
  </r>
  <r>
    <n v="79"/>
    <s v="GPAMZ00112"/>
    <s v="LAKKI"/>
    <x v="3"/>
    <x v="0"/>
    <s v="UTILITY WORKER"/>
    <n v="11058"/>
    <n v="8765"/>
    <n v="0"/>
    <n v="0"/>
    <n v="0"/>
    <n v="1015"/>
    <n v="714"/>
    <n v="564"/>
    <n v="0"/>
    <n v="0"/>
    <n v="11058"/>
    <n v="31"/>
    <n v="1"/>
    <n v="30"/>
    <n v="8482"/>
    <n v="0"/>
    <n v="0"/>
    <n v="0"/>
    <n v="982"/>
    <n v="691"/>
    <n v="546"/>
    <n v="0"/>
    <n v="0"/>
    <n v="0"/>
    <n v="0"/>
    <n v="10701"/>
    <n v="1018"/>
    <n v="187"/>
    <n v="0"/>
    <n v="0"/>
    <n v="0"/>
    <n v="1205"/>
    <n v="9496"/>
  </r>
  <r>
    <n v="80"/>
    <s v="GPAMZ00115"/>
    <s v="SABAVATH DEVI"/>
    <x v="3"/>
    <x v="0"/>
    <s v="UTILITY WORKER"/>
    <n v="11058"/>
    <n v="8765"/>
    <n v="0"/>
    <n v="0"/>
    <n v="0"/>
    <n v="1015"/>
    <n v="714"/>
    <n v="564"/>
    <n v="0"/>
    <n v="0"/>
    <n v="11058"/>
    <n v="31"/>
    <n v="1"/>
    <n v="30"/>
    <n v="8482"/>
    <n v="0"/>
    <n v="0"/>
    <n v="0"/>
    <n v="982"/>
    <n v="691"/>
    <n v="546"/>
    <n v="0"/>
    <n v="0"/>
    <n v="0"/>
    <n v="0"/>
    <n v="10701"/>
    <n v="1018"/>
    <n v="187"/>
    <n v="0"/>
    <n v="0"/>
    <n v="0"/>
    <n v="1205"/>
    <n v="9496"/>
  </r>
  <r>
    <n v="81"/>
    <s v="GPAMZ00116"/>
    <s v="PATHLAVATH LALITHA"/>
    <x v="3"/>
    <x v="0"/>
    <s v="UTILITY WORKER"/>
    <n v="11058"/>
    <n v="8765"/>
    <n v="0"/>
    <n v="0"/>
    <n v="0"/>
    <n v="1015"/>
    <n v="714"/>
    <n v="564"/>
    <n v="0"/>
    <n v="0"/>
    <n v="11058"/>
    <n v="31"/>
    <n v="0"/>
    <n v="31"/>
    <n v="8765"/>
    <n v="0"/>
    <n v="0"/>
    <n v="0"/>
    <n v="1015"/>
    <n v="714"/>
    <n v="564"/>
    <n v="0"/>
    <n v="0"/>
    <n v="0"/>
    <n v="0"/>
    <n v="11058"/>
    <n v="1052"/>
    <n v="194"/>
    <n v="0"/>
    <n v="0"/>
    <n v="0"/>
    <n v="1246"/>
    <n v="9812"/>
  </r>
  <r>
    <n v="82"/>
    <s v="GPAMZ00245"/>
    <s v="GAGAN BARIK"/>
    <x v="3"/>
    <x v="0"/>
    <s v="UTILITY WORKER"/>
    <n v="11249"/>
    <n v="8765"/>
    <n v="0"/>
    <n v="0"/>
    <n v="0"/>
    <n v="1035"/>
    <n v="828"/>
    <n v="621"/>
    <n v="0"/>
    <n v="0"/>
    <n v="11249"/>
    <n v="31"/>
    <n v="3"/>
    <n v="28"/>
    <n v="7917"/>
    <n v="0"/>
    <n v="0"/>
    <n v="0"/>
    <n v="935"/>
    <n v="748"/>
    <n v="561"/>
    <n v="0"/>
    <n v="0"/>
    <n v="0"/>
    <n v="0"/>
    <n v="10161"/>
    <n v="950"/>
    <n v="178"/>
    <n v="0"/>
    <n v="0"/>
    <n v="0"/>
    <n v="1128"/>
    <n v="9033"/>
  </r>
  <r>
    <n v="83"/>
    <s v="GPAMZ00251"/>
    <s v="RAJESH SAHU"/>
    <x v="3"/>
    <x v="0"/>
    <s v="UTILITY WORKER"/>
    <n v="11249"/>
    <n v="8765"/>
    <n v="0"/>
    <n v="0"/>
    <n v="0"/>
    <n v="1035"/>
    <n v="828"/>
    <n v="621"/>
    <n v="0"/>
    <n v="0"/>
    <n v="11249"/>
    <n v="31"/>
    <n v="1"/>
    <n v="30"/>
    <n v="8482"/>
    <n v="0"/>
    <n v="0"/>
    <n v="0"/>
    <n v="1002"/>
    <n v="801"/>
    <n v="601"/>
    <n v="0"/>
    <n v="0"/>
    <n v="0"/>
    <n v="0"/>
    <n v="10886"/>
    <n v="1018"/>
    <n v="191"/>
    <n v="0"/>
    <n v="0"/>
    <n v="0"/>
    <n v="1209"/>
    <n v="9677"/>
  </r>
  <r>
    <n v="84"/>
    <s v="GPAMZ00260"/>
    <s v="kailash sahu"/>
    <x v="3"/>
    <x v="0"/>
    <s v="UTILITY WORKER"/>
    <n v="11249"/>
    <n v="8765"/>
    <n v="0"/>
    <n v="0"/>
    <n v="0"/>
    <n v="1035"/>
    <n v="828"/>
    <n v="621"/>
    <n v="0"/>
    <n v="0"/>
    <n v="11249"/>
    <n v="31"/>
    <n v="2"/>
    <n v="29"/>
    <n v="8200"/>
    <n v="0"/>
    <n v="0"/>
    <n v="0"/>
    <n v="968"/>
    <n v="775"/>
    <n v="581"/>
    <n v="0"/>
    <n v="0"/>
    <n v="0"/>
    <n v="0"/>
    <n v="10524"/>
    <n v="984"/>
    <n v="184"/>
    <n v="0"/>
    <n v="0"/>
    <n v="0"/>
    <n v="1168"/>
    <n v="9356"/>
  </r>
  <r>
    <n v="85"/>
    <s v="GPAMZ00273"/>
    <s v="CHANDRA SHAHU"/>
    <x v="3"/>
    <x v="0"/>
    <s v="UTILITY WORKER"/>
    <n v="11249"/>
    <n v="8765"/>
    <n v="0"/>
    <n v="0"/>
    <n v="0"/>
    <n v="1035"/>
    <n v="828"/>
    <n v="621"/>
    <n v="0"/>
    <n v="0"/>
    <n v="11249"/>
    <n v="31"/>
    <n v="25"/>
    <n v="6"/>
    <n v="1696"/>
    <n v="0"/>
    <n v="0"/>
    <n v="0"/>
    <n v="200"/>
    <n v="160"/>
    <n v="120"/>
    <n v="0"/>
    <n v="0"/>
    <n v="0"/>
    <n v="0"/>
    <n v="2176"/>
    <n v="204"/>
    <n v="38"/>
    <n v="0"/>
    <n v="0"/>
    <n v="0"/>
    <n v="242"/>
    <n v="1934"/>
  </r>
  <r>
    <n v="86"/>
    <s v="GPAMZ00274"/>
    <s v="LAXMI"/>
    <x v="3"/>
    <x v="0"/>
    <s v="UTILITY WORKER"/>
    <n v="11249"/>
    <n v="8765"/>
    <n v="0"/>
    <n v="0"/>
    <n v="0"/>
    <n v="1035"/>
    <n v="828"/>
    <n v="621"/>
    <n v="0"/>
    <n v="0"/>
    <n v="11249"/>
    <n v="31"/>
    <n v="0"/>
    <n v="31"/>
    <n v="8765"/>
    <n v="0"/>
    <n v="0"/>
    <n v="0"/>
    <n v="1035"/>
    <n v="828"/>
    <n v="621"/>
    <n v="0"/>
    <n v="0"/>
    <n v="0"/>
    <n v="0"/>
    <n v="11249"/>
    <n v="1052"/>
    <n v="197"/>
    <n v="0"/>
    <n v="0"/>
    <n v="0"/>
    <n v="1249"/>
    <n v="10000"/>
  </r>
  <r>
    <n v="87"/>
    <s v="GPAMZ00275"/>
    <s v="LAVANYA"/>
    <x v="3"/>
    <x v="0"/>
    <s v="UTILITY WORKER"/>
    <n v="11249"/>
    <n v="8765"/>
    <n v="0"/>
    <n v="0"/>
    <n v="0"/>
    <n v="1035"/>
    <n v="828"/>
    <n v="621"/>
    <n v="0"/>
    <n v="0"/>
    <n v="11249"/>
    <n v="31"/>
    <n v="1"/>
    <n v="30"/>
    <n v="8482"/>
    <n v="0"/>
    <n v="0"/>
    <n v="0"/>
    <n v="1002"/>
    <n v="801"/>
    <n v="601"/>
    <n v="0"/>
    <n v="0"/>
    <n v="0"/>
    <n v="0"/>
    <n v="10886"/>
    <n v="1018"/>
    <n v="191"/>
    <n v="0"/>
    <n v="0"/>
    <n v="0"/>
    <n v="1209"/>
    <n v="9677"/>
  </r>
  <r>
    <n v="88"/>
    <s v="GPAMZ00276"/>
    <s v="GOVINDAMMA"/>
    <x v="3"/>
    <x v="0"/>
    <s v="UTILITY WORKER"/>
    <n v="11249"/>
    <n v="8765"/>
    <n v="0"/>
    <n v="0"/>
    <n v="0"/>
    <n v="1035"/>
    <n v="828"/>
    <n v="621"/>
    <n v="0"/>
    <n v="0"/>
    <n v="11249"/>
    <n v="31"/>
    <n v="3"/>
    <n v="28"/>
    <n v="7917"/>
    <n v="0"/>
    <n v="0"/>
    <n v="0"/>
    <n v="935"/>
    <n v="748"/>
    <n v="561"/>
    <n v="0"/>
    <n v="0"/>
    <n v="0"/>
    <n v="0"/>
    <n v="10161"/>
    <n v="950"/>
    <n v="178"/>
    <n v="0"/>
    <n v="0"/>
    <n v="0"/>
    <n v="1128"/>
    <n v="9033"/>
  </r>
  <r>
    <n v="89"/>
    <s v="GPAMZ00277"/>
    <s v="ANITHA"/>
    <x v="3"/>
    <x v="0"/>
    <s v="UTILITY WORKER"/>
    <n v="11249"/>
    <n v="8765"/>
    <n v="0"/>
    <n v="0"/>
    <n v="0"/>
    <n v="1035"/>
    <n v="828"/>
    <n v="621"/>
    <n v="0"/>
    <n v="0"/>
    <n v="11249"/>
    <n v="31"/>
    <n v="1"/>
    <n v="30"/>
    <n v="8482"/>
    <n v="0"/>
    <n v="0"/>
    <n v="0"/>
    <n v="1002"/>
    <n v="801"/>
    <n v="601"/>
    <n v="0"/>
    <n v="0"/>
    <n v="0"/>
    <n v="0"/>
    <n v="10886"/>
    <n v="1018"/>
    <n v="191"/>
    <n v="0"/>
    <n v="0"/>
    <n v="0"/>
    <n v="1209"/>
    <n v="9677"/>
  </r>
  <r>
    <n v="90"/>
    <s v="GPAMZ00278"/>
    <s v="VINOD KUMAR SAHU"/>
    <x v="3"/>
    <x v="0"/>
    <s v="UTILITY WORKER"/>
    <n v="11249"/>
    <n v="8765"/>
    <n v="0"/>
    <n v="0"/>
    <n v="0"/>
    <n v="1035"/>
    <n v="828"/>
    <n v="621"/>
    <n v="0"/>
    <n v="0"/>
    <n v="11249"/>
    <n v="31"/>
    <n v="2"/>
    <n v="29"/>
    <n v="8200"/>
    <n v="0"/>
    <n v="0"/>
    <n v="0"/>
    <n v="968"/>
    <n v="775"/>
    <n v="581"/>
    <n v="0"/>
    <n v="0"/>
    <n v="0"/>
    <n v="0"/>
    <n v="10524"/>
    <n v="984"/>
    <n v="184"/>
    <n v="0"/>
    <n v="0"/>
    <n v="0"/>
    <n v="1168"/>
    <n v="9356"/>
  </r>
  <r>
    <n v="91"/>
    <s v="GPAMZ00121"/>
    <s v="G.RAVI"/>
    <x v="0"/>
    <x v="1"/>
    <s v="CASHIER"/>
    <n v="15000"/>
    <n v="9592"/>
    <n v="0"/>
    <n v="0"/>
    <n v="0"/>
    <n v="3801"/>
    <n v="799"/>
    <n v="808"/>
    <n v="0"/>
    <n v="0"/>
    <n v="15000"/>
    <n v="31"/>
    <n v="0"/>
    <n v="31"/>
    <n v="9592"/>
    <n v="0"/>
    <n v="0"/>
    <n v="0"/>
    <n v="3801"/>
    <n v="799"/>
    <n v="808"/>
    <n v="0"/>
    <n v="0"/>
    <n v="0"/>
    <n v="0"/>
    <n v="15000"/>
    <n v="1151"/>
    <n v="263"/>
    <n v="0"/>
    <n v="0"/>
    <n v="0"/>
    <n v="1414"/>
    <n v="13586"/>
  </r>
  <r>
    <n v="92"/>
    <s v="GPAMZ00124"/>
    <s v="VENKATESH"/>
    <x v="1"/>
    <x v="1"/>
    <s v="HELPER"/>
    <n v="11500"/>
    <n v="9592"/>
    <n v="0"/>
    <n v="0"/>
    <n v="0"/>
    <n v="525"/>
    <n v="799"/>
    <n v="584"/>
    <n v="0"/>
    <n v="0"/>
    <n v="11500"/>
    <n v="31"/>
    <n v="7"/>
    <n v="24"/>
    <n v="7426"/>
    <n v="0"/>
    <n v="0"/>
    <n v="0"/>
    <n v="406"/>
    <n v="619"/>
    <n v="452"/>
    <n v="0"/>
    <n v="0"/>
    <n v="0"/>
    <n v="0"/>
    <n v="8903"/>
    <n v="891"/>
    <n v="156"/>
    <n v="0"/>
    <n v="0"/>
    <n v="0"/>
    <n v="1047"/>
    <n v="7856"/>
  </r>
  <r>
    <n v="93"/>
    <s v="GPAMZ00125"/>
    <s v="GALIPELLY SRIKANTH"/>
    <x v="1"/>
    <x v="1"/>
    <s v="HELPER"/>
    <n v="11500"/>
    <n v="9592"/>
    <n v="0"/>
    <n v="0"/>
    <n v="0"/>
    <n v="525"/>
    <n v="799"/>
    <n v="584"/>
    <n v="0"/>
    <n v="0"/>
    <n v="11500"/>
    <n v="31"/>
    <n v="8"/>
    <n v="23"/>
    <n v="7117"/>
    <n v="0"/>
    <n v="0"/>
    <n v="0"/>
    <n v="390"/>
    <n v="593"/>
    <n v="433"/>
    <n v="0"/>
    <n v="0"/>
    <n v="0"/>
    <n v="0"/>
    <n v="8533"/>
    <n v="854"/>
    <n v="149"/>
    <n v="0"/>
    <n v="0"/>
    <n v="0"/>
    <n v="1003"/>
    <n v="7530"/>
  </r>
  <r>
    <n v="94"/>
    <s v="GPAMZ00132"/>
    <s v="P.SUSI KUMAR"/>
    <x v="1"/>
    <x v="1"/>
    <s v="COOK"/>
    <n v="22000"/>
    <n v="10500"/>
    <n v="4200"/>
    <n v="2775"/>
    <n v="2775"/>
    <n v="0"/>
    <n v="0"/>
    <n v="0"/>
    <n v="875"/>
    <n v="875"/>
    <n v="22000"/>
    <n v="31"/>
    <n v="0"/>
    <n v="31"/>
    <n v="10500"/>
    <n v="4200"/>
    <n v="2775"/>
    <n v="2775"/>
    <n v="0"/>
    <n v="0"/>
    <n v="0"/>
    <n v="875"/>
    <n v="875"/>
    <n v="0"/>
    <n v="0"/>
    <n v="22000"/>
    <n v="1260"/>
    <n v="0"/>
    <n v="0"/>
    <n v="0"/>
    <n v="200"/>
    <n v="1460"/>
    <n v="20540"/>
  </r>
  <r>
    <n v="95"/>
    <s v="GPAMZ00262"/>
    <s v="GADDE SANTOSH"/>
    <x v="1"/>
    <x v="1"/>
    <s v="COOK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0"/>
    <n v="0"/>
    <n v="0"/>
    <n v="1352"/>
    <n v="10148"/>
  </r>
  <r>
    <n v="96"/>
    <s v="GPAMZ00267"/>
    <s v="CHANDRA MALIK"/>
    <x v="1"/>
    <x v="1"/>
    <s v="HELPER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0"/>
    <n v="0"/>
    <n v="0"/>
    <n v="1352"/>
    <n v="10148"/>
  </r>
  <r>
    <n v="97"/>
    <s v="GPAMZ00291"/>
    <s v="Manoj Malik"/>
    <x v="1"/>
    <x v="1"/>
    <s v="HELPER"/>
    <n v="11500"/>
    <n v="9592"/>
    <n v="0"/>
    <n v="0"/>
    <n v="0"/>
    <n v="446"/>
    <n v="799"/>
    <n v="663"/>
    <n v="0"/>
    <n v="0"/>
    <n v="11500"/>
    <n v="31"/>
    <n v="27"/>
    <n v="4"/>
    <n v="1238"/>
    <n v="0"/>
    <n v="0"/>
    <n v="0"/>
    <n v="58"/>
    <n v="103"/>
    <n v="86"/>
    <n v="0"/>
    <n v="0"/>
    <n v="0"/>
    <n v="0"/>
    <n v="1485"/>
    <n v="149"/>
    <n v="26"/>
    <n v="0"/>
    <n v="0"/>
    <n v="0"/>
    <n v="175"/>
    <n v="1310"/>
  </r>
  <r>
    <n v="98"/>
    <s v="GPAMZ00133"/>
    <s v="B POLI NAIDU"/>
    <x v="2"/>
    <x v="1"/>
    <s v="ASST MANAGER"/>
    <n v="23760"/>
    <n v="13000"/>
    <n v="6000"/>
    <n v="1130"/>
    <n v="1130"/>
    <n v="0"/>
    <n v="0"/>
    <n v="0"/>
    <n v="1250"/>
    <n v="1250"/>
    <n v="23760"/>
    <n v="31"/>
    <n v="0"/>
    <n v="31"/>
    <n v="13000"/>
    <n v="6000"/>
    <n v="1130"/>
    <n v="1130"/>
    <n v="0"/>
    <n v="0"/>
    <n v="0"/>
    <n v="1250"/>
    <n v="1250"/>
    <n v="0"/>
    <n v="0"/>
    <n v="23760"/>
    <n v="1560"/>
    <n v="0"/>
    <n v="0"/>
    <n v="0"/>
    <n v="200"/>
    <n v="1760"/>
    <n v="22000"/>
  </r>
  <r>
    <n v="99"/>
    <s v="GPAMZ00135"/>
    <s v="L SHIVAIAH"/>
    <x v="2"/>
    <x v="1"/>
    <s v="STEWARD"/>
    <n v="11500"/>
    <n v="9592"/>
    <n v="0"/>
    <n v="0"/>
    <n v="0"/>
    <n v="446"/>
    <n v="799"/>
    <n v="663"/>
    <n v="0"/>
    <n v="0"/>
    <n v="11500"/>
    <n v="31"/>
    <n v="0"/>
    <n v="31"/>
    <n v="9592"/>
    <n v="0"/>
    <n v="0"/>
    <n v="0"/>
    <n v="446"/>
    <n v="799"/>
    <n v="663"/>
    <n v="0"/>
    <n v="0"/>
    <n v="0"/>
    <n v="0"/>
    <n v="11500"/>
    <n v="1151"/>
    <n v="201"/>
    <n v="0"/>
    <n v="0"/>
    <n v="0"/>
    <n v="1352"/>
    <n v="10148"/>
  </r>
  <r>
    <n v="100"/>
    <s v="GPAMZ00137"/>
    <s v="ELURI KIRAN KUMAR"/>
    <x v="2"/>
    <x v="1"/>
    <s v="DEPUTY MANAGER"/>
    <n v="30000"/>
    <n v="18000"/>
    <n v="7200"/>
    <n v="900"/>
    <n v="900"/>
    <n v="0"/>
    <n v="0"/>
    <n v="0"/>
    <n v="1500"/>
    <n v="1500"/>
    <n v="30000"/>
    <n v="31"/>
    <n v="0"/>
    <n v="31"/>
    <n v="18000"/>
    <n v="7200"/>
    <n v="900"/>
    <n v="900"/>
    <n v="0"/>
    <n v="0"/>
    <n v="0"/>
    <n v="1500"/>
    <n v="1500"/>
    <n v="0"/>
    <n v="0"/>
    <n v="30000"/>
    <n v="2160"/>
    <n v="0"/>
    <n v="0"/>
    <n v="0"/>
    <n v="200"/>
    <n v="2360"/>
    <n v="27640"/>
  </r>
  <r>
    <n v="101"/>
    <s v="GPAMZ00140"/>
    <s v="KAMALAKANTA MAIKAP"/>
    <x v="2"/>
    <x v="1"/>
    <s v="STEWARD"/>
    <n v="11500"/>
    <n v="9592"/>
    <n v="0"/>
    <n v="0"/>
    <n v="0"/>
    <n v="446"/>
    <n v="799"/>
    <n v="663"/>
    <n v="0"/>
    <n v="0"/>
    <n v="11500"/>
    <n v="31"/>
    <n v="7"/>
    <n v="24"/>
    <n v="7426"/>
    <n v="0"/>
    <n v="0"/>
    <n v="0"/>
    <n v="345"/>
    <n v="619"/>
    <n v="513"/>
    <n v="0"/>
    <n v="0"/>
    <n v="0"/>
    <n v="0"/>
    <n v="8903"/>
    <n v="891"/>
    <n v="156"/>
    <n v="0"/>
    <n v="0"/>
    <n v="0"/>
    <n v="1047"/>
    <n v="7856"/>
  </r>
  <r>
    <n v="102"/>
    <s v="GPAMZ00146"/>
    <s v="PILLI VENKATESH"/>
    <x v="2"/>
    <x v="1"/>
    <s v="STEWARD"/>
    <n v="11500"/>
    <n v="9592"/>
    <n v="0"/>
    <n v="0"/>
    <n v="0"/>
    <n v="446"/>
    <n v="799"/>
    <n v="663"/>
    <n v="0"/>
    <n v="0"/>
    <n v="11500"/>
    <n v="31"/>
    <n v="0"/>
    <n v="31"/>
    <n v="9592"/>
    <n v="0"/>
    <n v="0"/>
    <n v="0"/>
    <n v="446"/>
    <n v="799"/>
    <n v="663"/>
    <n v="0"/>
    <n v="0"/>
    <n v="0"/>
    <n v="0"/>
    <n v="11500"/>
    <n v="1151"/>
    <n v="201"/>
    <n v="0"/>
    <n v="0"/>
    <n v="0"/>
    <n v="1352"/>
    <n v="10148"/>
  </r>
  <r>
    <n v="103"/>
    <s v="GPAMZ00148"/>
    <s v="PATLOLLA MAHENDAR REDDY"/>
    <x v="2"/>
    <x v="1"/>
    <s v="CAPTAIN"/>
    <n v="18000"/>
    <n v="11000"/>
    <n v="4400"/>
    <n v="0"/>
    <n v="0"/>
    <n v="954"/>
    <n v="916"/>
    <n v="730"/>
    <n v="0"/>
    <n v="0"/>
    <n v="18000"/>
    <n v="31"/>
    <n v="0"/>
    <n v="31"/>
    <n v="11000"/>
    <n v="4400"/>
    <n v="0"/>
    <n v="0"/>
    <n v="954"/>
    <n v="916"/>
    <n v="730"/>
    <n v="0"/>
    <n v="0"/>
    <n v="0"/>
    <n v="0"/>
    <n v="18000"/>
    <n v="1320"/>
    <n v="315"/>
    <n v="0"/>
    <n v="0"/>
    <n v="150"/>
    <n v="1785"/>
    <n v="16215"/>
  </r>
  <r>
    <n v="104"/>
    <s v="GPAMZ00283"/>
    <s v="RAJU"/>
    <x v="2"/>
    <x v="1"/>
    <s v="STEWARD"/>
    <n v="11500"/>
    <n v="9592"/>
    <n v="0"/>
    <n v="0"/>
    <n v="0"/>
    <n v="446"/>
    <n v="799"/>
    <n v="663"/>
    <n v="0"/>
    <n v="0"/>
    <n v="11500"/>
    <n v="31"/>
    <n v="5"/>
    <n v="26"/>
    <n v="8045"/>
    <n v="0"/>
    <n v="0"/>
    <n v="0"/>
    <n v="374"/>
    <n v="670"/>
    <n v="556"/>
    <n v="0"/>
    <n v="0"/>
    <n v="0"/>
    <n v="0"/>
    <n v="9645"/>
    <n v="965"/>
    <n v="169"/>
    <n v="0"/>
    <n v="0"/>
    <n v="0"/>
    <n v="1134"/>
    <n v="8511"/>
  </r>
  <r>
    <n v="105"/>
    <s v="GPAMZ00152"/>
    <s v="KRISHNA VENI"/>
    <x v="3"/>
    <x v="1"/>
    <s v="UTILITY WORKER"/>
    <n v="11058"/>
    <n v="8765"/>
    <n v="0"/>
    <n v="0"/>
    <n v="0"/>
    <n v="1015"/>
    <n v="714"/>
    <n v="564"/>
    <n v="0"/>
    <n v="0"/>
    <n v="11058"/>
    <n v="31"/>
    <n v="0"/>
    <n v="31"/>
    <n v="8765"/>
    <n v="0"/>
    <n v="0"/>
    <n v="0"/>
    <n v="1015"/>
    <n v="714"/>
    <n v="564"/>
    <n v="0"/>
    <n v="0"/>
    <n v="0"/>
    <n v="0"/>
    <n v="11058"/>
    <n v="1052"/>
    <n v="194"/>
    <n v="0"/>
    <n v="0"/>
    <n v="0"/>
    <n v="1246"/>
    <n v="9812"/>
  </r>
  <r>
    <n v="106"/>
    <s v="GPAMZ00248"/>
    <s v="JAGANNADA RAO"/>
    <x v="3"/>
    <x v="1"/>
    <s v="UTILITY WORKER"/>
    <n v="11249"/>
    <n v="8765"/>
    <n v="0"/>
    <n v="0"/>
    <n v="0"/>
    <n v="1035"/>
    <n v="828"/>
    <n v="621"/>
    <n v="0"/>
    <n v="0"/>
    <n v="11249"/>
    <n v="31"/>
    <n v="0"/>
    <n v="31"/>
    <n v="8765"/>
    <n v="0"/>
    <n v="0"/>
    <n v="0"/>
    <n v="1035"/>
    <n v="828"/>
    <n v="621"/>
    <n v="0"/>
    <n v="0"/>
    <n v="0"/>
    <n v="0"/>
    <n v="11249"/>
    <n v="1052"/>
    <n v="197"/>
    <n v="0"/>
    <n v="0"/>
    <n v="0"/>
    <n v="1249"/>
    <n v="10000"/>
  </r>
  <r>
    <n v="107"/>
    <n v="6003190"/>
    <s v="BUSI ABHILASH"/>
    <x v="0"/>
    <x v="2"/>
    <s v="Store Supervisor"/>
    <n v="13581"/>
    <n v="10000"/>
    <n v="0"/>
    <n v="0"/>
    <n v="0"/>
    <n v="1915"/>
    <n v="833"/>
    <n v="833"/>
    <n v="0"/>
    <n v="0"/>
    <n v="13581"/>
    <n v="31"/>
    <n v="0"/>
    <n v="31"/>
    <n v="10000"/>
    <n v="0"/>
    <n v="0"/>
    <n v="0"/>
    <n v="1915"/>
    <n v="833"/>
    <n v="833"/>
    <n v="0"/>
    <n v="0"/>
    <n v="0"/>
    <n v="0"/>
    <n v="13581"/>
    <n v="1200"/>
    <n v="238"/>
    <n v="0"/>
    <n v="0"/>
    <n v="0"/>
    <n v="1438"/>
    <n v="12143"/>
  </r>
  <r>
    <n v="108"/>
    <n v="6003753"/>
    <s v="I YASHWANTH SRINIVASA RAO"/>
    <x v="0"/>
    <x v="2"/>
    <s v="Controlar"/>
    <n v="21171"/>
    <n v="12000"/>
    <n v="4800"/>
    <n v="0"/>
    <n v="0"/>
    <n v="2371"/>
    <n v="1000"/>
    <n v="1000"/>
    <n v="0"/>
    <n v="0"/>
    <n v="21171"/>
    <n v="31"/>
    <n v="0"/>
    <n v="31"/>
    <n v="12000"/>
    <n v="4800"/>
    <n v="0"/>
    <n v="0"/>
    <n v="2371"/>
    <n v="1000"/>
    <n v="1000"/>
    <n v="0"/>
    <n v="0"/>
    <n v="0"/>
    <n v="0"/>
    <n v="21171"/>
    <n v="1440"/>
    <n v="0"/>
    <n v="0"/>
    <n v="0"/>
    <n v="200"/>
    <n v="1640"/>
    <n v="19531"/>
  </r>
  <r>
    <n v="109"/>
    <n v="6003913"/>
    <s v="K RAMAKRISHNA"/>
    <x v="0"/>
    <x v="2"/>
    <s v="Sr.Executive"/>
    <n v="22575"/>
    <n v="11288"/>
    <n v="4515"/>
    <n v="3386"/>
    <n v="3386"/>
    <n v="0"/>
    <n v="0"/>
    <n v="0"/>
    <n v="0"/>
    <n v="0"/>
    <n v="22575"/>
    <n v="31"/>
    <n v="0"/>
    <n v="31"/>
    <n v="11288"/>
    <n v="4515"/>
    <n v="3386"/>
    <n v="3386"/>
    <n v="0"/>
    <n v="0"/>
    <n v="0"/>
    <n v="0"/>
    <n v="0"/>
    <n v="0"/>
    <n v="0"/>
    <n v="22575"/>
    <n v="1355"/>
    <n v="0"/>
    <n v="0"/>
    <n v="0"/>
    <n v="200"/>
    <n v="1555"/>
    <n v="21020"/>
  </r>
  <r>
    <n v="110"/>
    <s v="GPAMZ00009"/>
    <s v="ATLA KARUNAKAR"/>
    <x v="0"/>
    <x v="2"/>
    <s v="STORE KEEPER"/>
    <n v="11000"/>
    <n v="8765"/>
    <n v="0"/>
    <n v="0"/>
    <n v="0"/>
    <n v="1000"/>
    <n v="714"/>
    <n v="521"/>
    <n v="0"/>
    <n v="0"/>
    <n v="11000"/>
    <n v="31"/>
    <n v="0"/>
    <n v="31"/>
    <n v="8765"/>
    <n v="0"/>
    <n v="0"/>
    <n v="0"/>
    <n v="1000"/>
    <n v="714"/>
    <n v="521"/>
    <n v="0"/>
    <n v="0"/>
    <n v="0"/>
    <n v="0"/>
    <n v="11000"/>
    <n v="1052"/>
    <n v="193"/>
    <n v="0"/>
    <n v="0"/>
    <n v="0"/>
    <n v="1245"/>
    <n v="9755"/>
  </r>
  <r>
    <n v="111"/>
    <s v="GPAMZ00056"/>
    <s v="BOORLA VARALAKSHMI"/>
    <x v="0"/>
    <x v="2"/>
    <s v="CASHIER"/>
    <n v="10253"/>
    <n v="8949"/>
    <n v="0"/>
    <n v="0"/>
    <n v="0"/>
    <n v="0"/>
    <n v="745"/>
    <n v="559"/>
    <n v="0"/>
    <n v="0"/>
    <n v="10253"/>
    <n v="31"/>
    <n v="1"/>
    <n v="30"/>
    <n v="8660"/>
    <n v="0"/>
    <n v="0"/>
    <n v="0"/>
    <n v="0"/>
    <n v="721"/>
    <n v="541"/>
    <n v="0"/>
    <n v="0"/>
    <n v="0"/>
    <n v="0"/>
    <n v="9922"/>
    <n v="1039"/>
    <n v="174"/>
    <n v="0"/>
    <n v="0"/>
    <n v="0"/>
    <n v="1213"/>
    <n v="8709"/>
  </r>
  <r>
    <n v="112"/>
    <s v="GPAMZ00155"/>
    <s v="MADIVADA NAGA HAREESH"/>
    <x v="0"/>
    <x v="2"/>
    <s v="CASHIER"/>
    <n v="11474"/>
    <n v="9670"/>
    <n v="0"/>
    <n v="0"/>
    <n v="0"/>
    <n v="336"/>
    <n v="806"/>
    <n v="662"/>
    <n v="0"/>
    <n v="0"/>
    <n v="11474"/>
    <n v="31"/>
    <n v="0"/>
    <n v="31"/>
    <n v="9670"/>
    <n v="0"/>
    <n v="0"/>
    <n v="0"/>
    <n v="336"/>
    <n v="806"/>
    <n v="662"/>
    <n v="0"/>
    <n v="0"/>
    <n v="0"/>
    <n v="0"/>
    <n v="11474"/>
    <n v="1160"/>
    <n v="201"/>
    <n v="0"/>
    <n v="0"/>
    <n v="0"/>
    <n v="1361"/>
    <n v="10113"/>
  </r>
  <r>
    <n v="113"/>
    <s v="GPAMZ00156"/>
    <s v="BYROJU NAVANITHA"/>
    <x v="0"/>
    <x v="2"/>
    <s v="CASHIER"/>
    <n v="11900"/>
    <n v="9592"/>
    <n v="0"/>
    <n v="0"/>
    <n v="0"/>
    <n v="822"/>
    <n v="799"/>
    <n v="687"/>
    <n v="0"/>
    <n v="0"/>
    <n v="11900"/>
    <n v="31"/>
    <n v="2"/>
    <n v="29"/>
    <n v="8973"/>
    <n v="0"/>
    <n v="0"/>
    <n v="0"/>
    <n v="769"/>
    <n v="747"/>
    <n v="643"/>
    <n v="0"/>
    <n v="0"/>
    <n v="0"/>
    <n v="0"/>
    <n v="11132"/>
    <n v="1077"/>
    <n v="195"/>
    <n v="0"/>
    <n v="0"/>
    <n v="0"/>
    <n v="1272"/>
    <n v="9860"/>
  </r>
  <r>
    <n v="114"/>
    <s v="GPAMZ00157"/>
    <s v="MACHETTI SHRAVAN"/>
    <x v="0"/>
    <x v="2"/>
    <s v="CASHIER"/>
    <n v="14000"/>
    <n v="8972"/>
    <n v="0"/>
    <n v="0"/>
    <n v="0"/>
    <n v="3558"/>
    <n v="747"/>
    <n v="723"/>
    <n v="0"/>
    <n v="0"/>
    <n v="14000"/>
    <n v="31"/>
    <n v="2"/>
    <n v="29"/>
    <n v="8393"/>
    <n v="0"/>
    <n v="0"/>
    <n v="0"/>
    <n v="3328"/>
    <n v="699"/>
    <n v="676"/>
    <n v="0"/>
    <n v="0"/>
    <n v="0"/>
    <n v="0"/>
    <n v="13096"/>
    <n v="1007"/>
    <n v="229"/>
    <n v="0"/>
    <n v="0"/>
    <n v="0"/>
    <n v="1236"/>
    <n v="11860"/>
  </r>
  <r>
    <n v="115"/>
    <s v="GPAMZ00279"/>
    <s v="E SAI KUMAR"/>
    <x v="0"/>
    <x v="2"/>
    <s v="CASHIER"/>
    <n v="10500"/>
    <n v="8949"/>
    <n v="0"/>
    <n v="0"/>
    <n v="0"/>
    <n v="247"/>
    <n v="745"/>
    <n v="559"/>
    <n v="0"/>
    <n v="0"/>
    <n v="10500"/>
    <n v="31"/>
    <n v="2"/>
    <n v="29"/>
    <n v="8372"/>
    <n v="0"/>
    <n v="0"/>
    <n v="0"/>
    <n v="231"/>
    <n v="697"/>
    <n v="523"/>
    <n v="0"/>
    <n v="0"/>
    <n v="5774"/>
    <n v="1001"/>
    <n v="16598"/>
    <n v="1698"/>
    <n v="290"/>
    <n v="0"/>
    <n v="0"/>
    <n v="150"/>
    <n v="2138"/>
    <n v="14460"/>
  </r>
  <r>
    <n v="116"/>
    <s v="GPAMZ00126"/>
    <s v="RAJU"/>
    <x v="1"/>
    <x v="2"/>
    <s v="COOK"/>
    <n v="24000"/>
    <n v="15000"/>
    <n v="6000"/>
    <n v="250"/>
    <n v="250"/>
    <n v="0"/>
    <n v="0"/>
    <n v="0"/>
    <n v="1250"/>
    <n v="1250"/>
    <n v="24000"/>
    <n v="31"/>
    <n v="0"/>
    <n v="31"/>
    <n v="15000"/>
    <n v="6000"/>
    <n v="250"/>
    <n v="250"/>
    <n v="0"/>
    <n v="0"/>
    <n v="0"/>
    <n v="1250"/>
    <n v="1250"/>
    <n v="0"/>
    <n v="0"/>
    <n v="24000"/>
    <n v="1800"/>
    <n v="0"/>
    <n v="0"/>
    <n v="0"/>
    <n v="200"/>
    <n v="2000"/>
    <n v="22000"/>
  </r>
  <r>
    <n v="117"/>
    <s v="GPAMZ00161"/>
    <s v="SHABUDDIN"/>
    <x v="1"/>
    <x v="2"/>
    <s v="COOK"/>
    <n v="18798"/>
    <n v="11000"/>
    <n v="4400"/>
    <n v="0"/>
    <n v="0"/>
    <n v="1697"/>
    <n v="916"/>
    <n v="785"/>
    <n v="0"/>
    <n v="0"/>
    <n v="18798"/>
    <n v="31"/>
    <n v="0"/>
    <n v="31"/>
    <n v="11000"/>
    <n v="4400"/>
    <n v="0"/>
    <n v="0"/>
    <n v="1697"/>
    <n v="916"/>
    <n v="785"/>
    <n v="0"/>
    <n v="0"/>
    <n v="0"/>
    <n v="0"/>
    <n v="18798"/>
    <n v="1320"/>
    <n v="329"/>
    <n v="2000"/>
    <n v="0"/>
    <n v="150"/>
    <n v="3799"/>
    <n v="14999"/>
  </r>
  <r>
    <n v="118"/>
    <s v="GPAMZ00163"/>
    <s v="SUKANT HALDER"/>
    <x v="1"/>
    <x v="2"/>
    <s v="COOK"/>
    <n v="18801"/>
    <n v="11000"/>
    <n v="4400"/>
    <n v="0"/>
    <n v="0"/>
    <n v="1700"/>
    <n v="916"/>
    <n v="785"/>
    <n v="0"/>
    <n v="0"/>
    <n v="18801"/>
    <n v="31"/>
    <n v="23"/>
    <n v="8"/>
    <n v="2839"/>
    <n v="1135"/>
    <n v="0"/>
    <n v="0"/>
    <n v="439"/>
    <n v="236"/>
    <n v="203"/>
    <n v="0"/>
    <n v="0"/>
    <n v="0"/>
    <n v="0"/>
    <n v="4852"/>
    <n v="341"/>
    <n v="85"/>
    <n v="0"/>
    <n v="0"/>
    <n v="0"/>
    <n v="426"/>
    <n v="4426"/>
  </r>
  <r>
    <n v="119"/>
    <s v="GPAMZ00164"/>
    <s v="RAVINDAR SAWARI"/>
    <x v="1"/>
    <x v="2"/>
    <s v="COOK"/>
    <n v="13435"/>
    <n v="10000"/>
    <n v="0"/>
    <n v="0"/>
    <n v="0"/>
    <n v="1863"/>
    <n v="833"/>
    <n v="739"/>
    <n v="0"/>
    <n v="0"/>
    <n v="13435"/>
    <n v="31"/>
    <n v="0"/>
    <n v="31"/>
    <n v="10000"/>
    <n v="0"/>
    <n v="0"/>
    <n v="0"/>
    <n v="1863"/>
    <n v="833"/>
    <n v="739"/>
    <n v="0"/>
    <n v="0"/>
    <n v="0"/>
    <n v="0"/>
    <n v="13435"/>
    <n v="1200"/>
    <n v="235"/>
    <n v="0"/>
    <n v="0"/>
    <n v="0"/>
    <n v="1435"/>
    <n v="12000"/>
  </r>
  <r>
    <n v="120"/>
    <s v="GPAMZ00165"/>
    <s v="MANOJ KUMAR BEHERA"/>
    <x v="1"/>
    <x v="2"/>
    <s v="COOK"/>
    <n v="18801"/>
    <n v="11000"/>
    <n v="4400"/>
    <n v="0"/>
    <n v="0"/>
    <n v="1700"/>
    <n v="916"/>
    <n v="785"/>
    <n v="0"/>
    <n v="0"/>
    <n v="18801"/>
    <n v="31"/>
    <n v="0"/>
    <n v="31"/>
    <n v="11000"/>
    <n v="4400"/>
    <n v="0"/>
    <n v="0"/>
    <n v="1700"/>
    <n v="916"/>
    <n v="785"/>
    <n v="0"/>
    <n v="0"/>
    <n v="0"/>
    <n v="0"/>
    <n v="18801"/>
    <n v="1320"/>
    <n v="329"/>
    <n v="0"/>
    <n v="0"/>
    <n v="150"/>
    <n v="1799"/>
    <n v="17002"/>
  </r>
  <r>
    <n v="121"/>
    <s v="GPAMZ00166"/>
    <s v="SURYA HARIJAN"/>
    <x v="1"/>
    <x v="2"/>
    <s v="HELPER"/>
    <n v="12417"/>
    <n v="10000"/>
    <n v="0"/>
    <n v="0"/>
    <n v="0"/>
    <n v="907"/>
    <n v="833"/>
    <n v="677"/>
    <n v="0"/>
    <n v="0"/>
    <n v="12417"/>
    <n v="31"/>
    <n v="2"/>
    <n v="29"/>
    <n v="9355"/>
    <n v="0"/>
    <n v="0"/>
    <n v="0"/>
    <n v="848"/>
    <n v="779"/>
    <n v="633"/>
    <n v="0"/>
    <n v="0"/>
    <n v="0"/>
    <n v="0"/>
    <n v="11615"/>
    <n v="1123"/>
    <n v="203"/>
    <n v="0"/>
    <n v="0"/>
    <n v="0"/>
    <n v="1326"/>
    <n v="10289"/>
  </r>
  <r>
    <n v="122"/>
    <s v="GPAMZ00167"/>
    <s v="SABITA KUMARI NAYAK"/>
    <x v="1"/>
    <x v="2"/>
    <s v="HELPER"/>
    <n v="12417"/>
    <n v="10000"/>
    <n v="0"/>
    <n v="0"/>
    <n v="0"/>
    <n v="907"/>
    <n v="833"/>
    <n v="677"/>
    <n v="0"/>
    <n v="0"/>
    <n v="12417"/>
    <n v="31"/>
    <n v="0"/>
    <n v="31"/>
    <n v="10000"/>
    <n v="0"/>
    <n v="0"/>
    <n v="0"/>
    <n v="907"/>
    <n v="833"/>
    <n v="677"/>
    <n v="0"/>
    <n v="0"/>
    <n v="0"/>
    <n v="0"/>
    <n v="12417"/>
    <n v="1200"/>
    <n v="217"/>
    <n v="0"/>
    <n v="0"/>
    <n v="0"/>
    <n v="1417"/>
    <n v="11000"/>
  </r>
  <r>
    <n v="123"/>
    <s v="GPAMZ00168"/>
    <s v="SANTOSH PRAMANIK"/>
    <x v="1"/>
    <x v="2"/>
    <s v="COOK"/>
    <n v="17781"/>
    <n v="11000"/>
    <n v="4400"/>
    <n v="0"/>
    <n v="0"/>
    <n v="735"/>
    <n v="916"/>
    <n v="730"/>
    <n v="0"/>
    <n v="0"/>
    <n v="17781"/>
    <n v="31"/>
    <n v="10"/>
    <n v="21"/>
    <n v="7452"/>
    <n v="2981"/>
    <n v="0"/>
    <n v="0"/>
    <n v="498"/>
    <n v="621"/>
    <n v="495"/>
    <n v="0"/>
    <n v="0"/>
    <n v="0"/>
    <n v="0"/>
    <n v="12047"/>
    <n v="894"/>
    <n v="211"/>
    <n v="0"/>
    <n v="0"/>
    <n v="0"/>
    <n v="1105"/>
    <n v="10942"/>
  </r>
  <r>
    <n v="124"/>
    <s v="GPAMZ00169"/>
    <s v="YELAGANDULA SRINATH"/>
    <x v="1"/>
    <x v="2"/>
    <s v="COOK"/>
    <n v="17781"/>
    <n v="11000"/>
    <n v="4400"/>
    <n v="0"/>
    <n v="0"/>
    <n v="735"/>
    <n v="916"/>
    <n v="730"/>
    <n v="0"/>
    <n v="0"/>
    <n v="17781"/>
    <n v="31"/>
    <n v="0"/>
    <n v="31"/>
    <n v="11000"/>
    <n v="4400"/>
    <n v="0"/>
    <n v="0"/>
    <n v="735"/>
    <n v="916"/>
    <n v="730"/>
    <n v="0"/>
    <n v="0"/>
    <n v="0"/>
    <n v="0"/>
    <n v="17781"/>
    <n v="1320"/>
    <n v="311"/>
    <n v="0"/>
    <n v="0"/>
    <n v="150"/>
    <n v="1781"/>
    <n v="16000"/>
  </r>
  <r>
    <n v="125"/>
    <s v="GPAMZ00171"/>
    <s v="NENAVATH BABU RAO"/>
    <x v="1"/>
    <x v="2"/>
    <s v="CDP"/>
    <n v="29000"/>
    <n v="15000"/>
    <n v="6000"/>
    <n v="2750"/>
    <n v="2750"/>
    <n v="0"/>
    <n v="0"/>
    <n v="0"/>
    <n v="1250"/>
    <n v="1250"/>
    <n v="29000"/>
    <n v="31"/>
    <n v="0"/>
    <n v="31"/>
    <n v="15000"/>
    <n v="6000"/>
    <n v="2750"/>
    <n v="2750"/>
    <n v="0"/>
    <n v="0"/>
    <n v="0"/>
    <n v="1250"/>
    <n v="1250"/>
    <n v="0"/>
    <n v="0"/>
    <n v="29000"/>
    <n v="1800"/>
    <n v="0"/>
    <n v="0"/>
    <n v="0"/>
    <n v="200"/>
    <n v="2000"/>
    <n v="27000"/>
  </r>
  <r>
    <n v="126"/>
    <s v="GPAMZ00172"/>
    <s v="DEBNATH HAZRA"/>
    <x v="1"/>
    <x v="2"/>
    <s v="COOK"/>
    <n v="16703"/>
    <n v="10500"/>
    <n v="4200"/>
    <n v="0"/>
    <n v="0"/>
    <n v="446"/>
    <n v="875"/>
    <n v="682"/>
    <n v="0"/>
    <n v="0"/>
    <n v="16703"/>
    <n v="31"/>
    <n v="0"/>
    <n v="31"/>
    <n v="10500"/>
    <n v="4200"/>
    <n v="0"/>
    <n v="0"/>
    <n v="446"/>
    <n v="875"/>
    <n v="682"/>
    <n v="0"/>
    <n v="0"/>
    <n v="0"/>
    <n v="0"/>
    <n v="16703"/>
    <n v="1260"/>
    <n v="292"/>
    <n v="0"/>
    <n v="0"/>
    <n v="150"/>
    <n v="1702"/>
    <n v="15001"/>
  </r>
  <r>
    <n v="127"/>
    <s v="GPAMZ00173"/>
    <s v="KUCHULAKANTI NAGAVENKATA SAI"/>
    <x v="1"/>
    <x v="2"/>
    <s v="HOT"/>
    <n v="15491"/>
    <n v="10000"/>
    <n v="0"/>
    <n v="0"/>
    <n v="0"/>
    <n v="3813"/>
    <n v="833"/>
    <n v="845"/>
    <n v="0"/>
    <n v="0"/>
    <n v="15491"/>
    <n v="31"/>
    <n v="3"/>
    <n v="28"/>
    <n v="9032"/>
    <n v="0"/>
    <n v="0"/>
    <n v="0"/>
    <n v="3444"/>
    <n v="752"/>
    <n v="763"/>
    <n v="0"/>
    <n v="0"/>
    <n v="0"/>
    <n v="0"/>
    <n v="13991"/>
    <n v="1084"/>
    <n v="245"/>
    <n v="0"/>
    <n v="0"/>
    <n v="0"/>
    <n v="1329"/>
    <n v="12662"/>
  </r>
  <r>
    <n v="128"/>
    <s v="GPAMZ00174"/>
    <s v="SARABJEET SINGH"/>
    <x v="1"/>
    <x v="2"/>
    <s v="HOT"/>
    <n v="15491"/>
    <n v="10000"/>
    <n v="0"/>
    <n v="0"/>
    <n v="0"/>
    <n v="3813"/>
    <n v="833"/>
    <n v="845"/>
    <n v="0"/>
    <n v="0"/>
    <n v="15491"/>
    <n v="31"/>
    <n v="1"/>
    <n v="30"/>
    <n v="9677"/>
    <n v="0"/>
    <n v="0"/>
    <n v="0"/>
    <n v="3690"/>
    <n v="806"/>
    <n v="818"/>
    <n v="0"/>
    <n v="0"/>
    <n v="4194"/>
    <n v="2302"/>
    <n v="21487"/>
    <n v="1665"/>
    <n v="376"/>
    <n v="0"/>
    <n v="0"/>
    <n v="200"/>
    <n v="2241"/>
    <n v="19246"/>
  </r>
  <r>
    <n v="129"/>
    <s v="GPAMZ00175"/>
    <s v="BOLINENI NAVEEN"/>
    <x v="1"/>
    <x v="2"/>
    <s v="COOK"/>
    <n v="12417"/>
    <n v="10000"/>
    <n v="0"/>
    <n v="0"/>
    <n v="0"/>
    <n v="907"/>
    <n v="833"/>
    <n v="677"/>
    <n v="0"/>
    <n v="0"/>
    <n v="12417"/>
    <n v="31"/>
    <n v="2"/>
    <n v="29"/>
    <n v="9355"/>
    <n v="0"/>
    <n v="0"/>
    <n v="0"/>
    <n v="848"/>
    <n v="779"/>
    <n v="633"/>
    <n v="0"/>
    <n v="0"/>
    <n v="0"/>
    <n v="0"/>
    <n v="11615"/>
    <n v="1123"/>
    <n v="203"/>
    <n v="0"/>
    <n v="0"/>
    <n v="0"/>
    <n v="1326"/>
    <n v="10289"/>
  </r>
  <r>
    <n v="130"/>
    <s v="GPAMZ00177"/>
    <s v="KOLANUPAKA VAMSHI KRISHNA"/>
    <x v="1"/>
    <x v="2"/>
    <s v="COOK"/>
    <n v="14453"/>
    <n v="10000"/>
    <n v="0"/>
    <n v="0"/>
    <n v="0"/>
    <n v="2822"/>
    <n v="833"/>
    <n v="798"/>
    <n v="0"/>
    <n v="0"/>
    <n v="14453"/>
    <n v="31"/>
    <n v="0"/>
    <n v="31"/>
    <n v="10000"/>
    <n v="0"/>
    <n v="0"/>
    <n v="0"/>
    <n v="2822"/>
    <n v="833"/>
    <n v="798"/>
    <n v="0"/>
    <n v="0"/>
    <n v="0"/>
    <n v="0"/>
    <n v="14453"/>
    <n v="1200"/>
    <n v="253"/>
    <n v="0"/>
    <n v="0"/>
    <n v="0"/>
    <n v="1453"/>
    <n v="13000"/>
  </r>
  <r>
    <n v="131"/>
    <s v="GPAMZ00180"/>
    <s v="BISWA RANJAN PRUSTY"/>
    <x v="1"/>
    <x v="2"/>
    <s v="HELPER"/>
    <n v="12417"/>
    <n v="10000"/>
    <n v="0"/>
    <n v="0"/>
    <n v="0"/>
    <n v="907"/>
    <n v="833"/>
    <n v="677"/>
    <n v="0"/>
    <n v="0"/>
    <n v="12417"/>
    <n v="31"/>
    <n v="0"/>
    <n v="31"/>
    <n v="10000"/>
    <n v="0"/>
    <n v="0"/>
    <n v="0"/>
    <n v="907"/>
    <n v="833"/>
    <n v="677"/>
    <n v="0"/>
    <n v="0"/>
    <n v="0"/>
    <n v="0"/>
    <n v="12417"/>
    <n v="1200"/>
    <n v="217"/>
    <n v="0"/>
    <n v="0"/>
    <n v="0"/>
    <n v="1417"/>
    <n v="11000"/>
  </r>
  <r>
    <n v="132"/>
    <s v="GPAMZ00182"/>
    <s v="PRATAP SINGH RANA"/>
    <x v="1"/>
    <x v="2"/>
    <s v="COOK"/>
    <n v="14453"/>
    <n v="10000"/>
    <n v="0"/>
    <n v="0"/>
    <n v="0"/>
    <n v="2822"/>
    <n v="833"/>
    <n v="798"/>
    <n v="0"/>
    <n v="0"/>
    <n v="14453"/>
    <n v="31"/>
    <n v="0"/>
    <n v="31"/>
    <n v="10000"/>
    <n v="0"/>
    <n v="0"/>
    <n v="0"/>
    <n v="2822"/>
    <n v="833"/>
    <n v="798"/>
    <n v="0"/>
    <n v="0"/>
    <n v="0"/>
    <n v="0"/>
    <n v="14453"/>
    <n v="1200"/>
    <n v="253"/>
    <n v="0"/>
    <n v="0"/>
    <n v="0"/>
    <n v="1453"/>
    <n v="13000"/>
  </r>
  <r>
    <n v="133"/>
    <s v="GPAMZ00184"/>
    <s v="HARISH CHANDAR SINGH"/>
    <x v="1"/>
    <x v="2"/>
    <s v="COOK"/>
    <n v="14453"/>
    <n v="10000"/>
    <n v="0"/>
    <n v="0"/>
    <n v="0"/>
    <n v="2822"/>
    <n v="833"/>
    <n v="798"/>
    <n v="0"/>
    <n v="0"/>
    <n v="14453"/>
    <n v="31"/>
    <n v="0"/>
    <n v="31"/>
    <n v="10000"/>
    <n v="0"/>
    <n v="0"/>
    <n v="0"/>
    <n v="2822"/>
    <n v="833"/>
    <n v="798"/>
    <n v="0"/>
    <n v="0"/>
    <n v="0"/>
    <n v="0"/>
    <n v="14453"/>
    <n v="1200"/>
    <n v="253"/>
    <n v="0"/>
    <n v="0"/>
    <n v="0"/>
    <n v="1453"/>
    <n v="13000"/>
  </r>
  <r>
    <n v="134"/>
    <s v="GPAMZ00185"/>
    <s v="SAI KUMAR"/>
    <x v="1"/>
    <x v="2"/>
    <s v="HELPER"/>
    <n v="11392"/>
    <n v="9943"/>
    <n v="0"/>
    <n v="0"/>
    <n v="0"/>
    <n v="0"/>
    <n v="828"/>
    <n v="621"/>
    <n v="0"/>
    <n v="0"/>
    <n v="11392"/>
    <n v="31"/>
    <n v="0"/>
    <n v="31"/>
    <n v="9943"/>
    <n v="0"/>
    <n v="0"/>
    <n v="0"/>
    <n v="0"/>
    <n v="828"/>
    <n v="621"/>
    <n v="0"/>
    <n v="0"/>
    <n v="0"/>
    <n v="0"/>
    <n v="11392"/>
    <n v="1193"/>
    <n v="199"/>
    <n v="0"/>
    <n v="0"/>
    <n v="0"/>
    <n v="1392"/>
    <n v="10000"/>
  </r>
  <r>
    <n v="135"/>
    <s v="GPAMZ00187"/>
    <s v="MEESALA JAYA DEEP"/>
    <x v="1"/>
    <x v="2"/>
    <s v="HELPER"/>
    <n v="11500"/>
    <n v="9592"/>
    <n v="0"/>
    <n v="0"/>
    <n v="0"/>
    <n v="525"/>
    <n v="799"/>
    <n v="584"/>
    <n v="0"/>
    <n v="0"/>
    <n v="11500"/>
    <n v="31"/>
    <n v="0"/>
    <n v="31"/>
    <n v="9592"/>
    <n v="0"/>
    <n v="0"/>
    <n v="0"/>
    <n v="525"/>
    <n v="799"/>
    <n v="584"/>
    <n v="0"/>
    <n v="0"/>
    <n v="0"/>
    <n v="0"/>
    <n v="11500"/>
    <n v="1151"/>
    <n v="201"/>
    <n v="0"/>
    <n v="0"/>
    <n v="0"/>
    <n v="1352"/>
    <n v="10148"/>
  </r>
  <r>
    <n v="136"/>
    <s v="GPAMZ00259"/>
    <s v="PREM PRAKASH"/>
    <x v="1"/>
    <x v="2"/>
    <s v="COOK"/>
    <n v="18798"/>
    <n v="11000"/>
    <n v="4400"/>
    <n v="0"/>
    <n v="0"/>
    <n v="1697"/>
    <n v="916"/>
    <n v="785"/>
    <n v="0"/>
    <n v="0"/>
    <n v="18798"/>
    <n v="31"/>
    <n v="0"/>
    <n v="31"/>
    <n v="11000"/>
    <n v="4400"/>
    <n v="0"/>
    <n v="0"/>
    <n v="1697"/>
    <n v="916"/>
    <n v="785"/>
    <n v="0"/>
    <n v="0"/>
    <n v="0"/>
    <n v="0"/>
    <n v="18798"/>
    <n v="1320"/>
    <n v="329"/>
    <n v="0"/>
    <n v="0"/>
    <n v="150"/>
    <n v="1799"/>
    <n v="16999"/>
  </r>
  <r>
    <n v="137"/>
    <s v="GPAMZ00190"/>
    <s v="LIZABEHERA"/>
    <x v="2"/>
    <x v="2"/>
    <s v="CAPTAIN"/>
    <n v="19817"/>
    <n v="11000"/>
    <n v="4400"/>
    <n v="0"/>
    <n v="0"/>
    <n v="2660"/>
    <n v="916"/>
    <n v="841"/>
    <n v="0"/>
    <n v="0"/>
    <n v="19817"/>
    <n v="31"/>
    <n v="0"/>
    <n v="31"/>
    <n v="11000"/>
    <n v="4400"/>
    <n v="0"/>
    <n v="0"/>
    <n v="2660"/>
    <n v="916"/>
    <n v="841"/>
    <n v="0"/>
    <n v="0"/>
    <n v="0"/>
    <n v="0"/>
    <n v="19817"/>
    <n v="1320"/>
    <n v="347"/>
    <n v="0"/>
    <n v="0"/>
    <n v="150"/>
    <n v="1817"/>
    <n v="18000"/>
  </r>
  <r>
    <n v="138"/>
    <s v="GPAMZ00191"/>
    <s v="NIBHA KUMARI "/>
    <x v="2"/>
    <x v="2"/>
    <s v="SUPERVISOR"/>
    <n v="13892"/>
    <n v="9943"/>
    <n v="0"/>
    <n v="0"/>
    <n v="0"/>
    <n v="2500"/>
    <n v="828"/>
    <n v="621"/>
    <n v="0"/>
    <n v="0"/>
    <n v="13892"/>
    <n v="31"/>
    <n v="0"/>
    <n v="31"/>
    <n v="9943"/>
    <n v="0"/>
    <n v="0"/>
    <n v="0"/>
    <n v="2500"/>
    <n v="828"/>
    <n v="621"/>
    <n v="0"/>
    <n v="0"/>
    <n v="0"/>
    <n v="0"/>
    <n v="13892"/>
    <n v="1193"/>
    <n v="243"/>
    <n v="0"/>
    <n v="0"/>
    <n v="0"/>
    <n v="1436"/>
    <n v="12456"/>
  </r>
  <r>
    <n v="139"/>
    <s v="GPAMZ00192"/>
    <s v="B.SHYAMTEJA"/>
    <x v="2"/>
    <x v="2"/>
    <s v="SUPERVISOR"/>
    <n v="13892"/>
    <n v="9943"/>
    <n v="0"/>
    <n v="0"/>
    <n v="0"/>
    <n v="2500"/>
    <n v="828"/>
    <n v="621"/>
    <n v="0"/>
    <n v="0"/>
    <n v="13892"/>
    <n v="31"/>
    <n v="0"/>
    <n v="31"/>
    <n v="9943"/>
    <n v="0"/>
    <n v="0"/>
    <n v="0"/>
    <n v="2500"/>
    <n v="828"/>
    <n v="621"/>
    <n v="0"/>
    <n v="0"/>
    <n v="0"/>
    <n v="0"/>
    <n v="13892"/>
    <n v="1193"/>
    <n v="243"/>
    <n v="0"/>
    <n v="0"/>
    <n v="0"/>
    <n v="1436"/>
    <n v="12456"/>
  </r>
  <r>
    <n v="140"/>
    <s v="GPAMZ00194"/>
    <s v="GANGADAR PUJARI"/>
    <x v="2"/>
    <x v="2"/>
    <s v="STEWARD"/>
    <n v="10253"/>
    <n v="8949"/>
    <n v="0"/>
    <n v="0"/>
    <n v="0"/>
    <n v="0"/>
    <n v="745"/>
    <n v="559"/>
    <n v="0"/>
    <n v="0"/>
    <n v="10253"/>
    <n v="31"/>
    <n v="0"/>
    <n v="31"/>
    <n v="8949"/>
    <n v="0"/>
    <n v="0"/>
    <n v="0"/>
    <n v="0"/>
    <n v="745"/>
    <n v="559"/>
    <n v="0"/>
    <n v="0"/>
    <n v="0"/>
    <n v="0"/>
    <n v="10253"/>
    <n v="1074"/>
    <n v="179"/>
    <n v="0"/>
    <n v="0"/>
    <n v="0"/>
    <n v="1253"/>
    <n v="9000"/>
  </r>
  <r>
    <n v="141"/>
    <s v="GPAMZ00196"/>
    <s v="TUKUNA BEHERA"/>
    <x v="2"/>
    <x v="2"/>
    <s v="STEWARD"/>
    <n v="10253"/>
    <n v="8949"/>
    <n v="0"/>
    <n v="0"/>
    <n v="0"/>
    <n v="0"/>
    <n v="745"/>
    <n v="559"/>
    <n v="0"/>
    <n v="0"/>
    <n v="10253"/>
    <n v="31"/>
    <n v="0"/>
    <n v="31"/>
    <n v="8949"/>
    <n v="0"/>
    <n v="0"/>
    <n v="0"/>
    <n v="0"/>
    <n v="745"/>
    <n v="559"/>
    <n v="0"/>
    <n v="0"/>
    <n v="0"/>
    <n v="0"/>
    <n v="10253"/>
    <n v="1074"/>
    <n v="179"/>
    <n v="0"/>
    <n v="0"/>
    <n v="0"/>
    <n v="1253"/>
    <n v="9000"/>
  </r>
  <r>
    <n v="142"/>
    <s v="GPAMZ00197"/>
    <s v="SOMESHETTY NIKHIL"/>
    <x v="2"/>
    <x v="2"/>
    <s v="CAPTAIN"/>
    <n v="14962"/>
    <n v="10000"/>
    <n v="0"/>
    <n v="0"/>
    <n v="0"/>
    <n v="3452"/>
    <n v="833"/>
    <n v="677"/>
    <n v="0"/>
    <n v="0"/>
    <n v="14962"/>
    <n v="31"/>
    <n v="6"/>
    <n v="25"/>
    <n v="8065"/>
    <n v="0"/>
    <n v="0"/>
    <n v="0"/>
    <n v="2784"/>
    <n v="672"/>
    <n v="546"/>
    <n v="0"/>
    <n v="0"/>
    <n v="0"/>
    <n v="0"/>
    <n v="12067"/>
    <n v="968"/>
    <n v="211"/>
    <n v="0"/>
    <n v="0"/>
    <n v="0"/>
    <n v="1179"/>
    <n v="10888"/>
  </r>
  <r>
    <n v="143"/>
    <s v="GPAMZ00203"/>
    <s v="M NAVANEETHA"/>
    <x v="2"/>
    <x v="2"/>
    <s v="STEWARD"/>
    <n v="10253"/>
    <n v="8949"/>
    <n v="0"/>
    <n v="0"/>
    <n v="0"/>
    <n v="0"/>
    <n v="745"/>
    <n v="559"/>
    <n v="0"/>
    <n v="0"/>
    <n v="10253"/>
    <n v="31"/>
    <n v="0"/>
    <n v="31"/>
    <n v="8949"/>
    <n v="0"/>
    <n v="0"/>
    <n v="0"/>
    <n v="0"/>
    <n v="745"/>
    <n v="559"/>
    <n v="0"/>
    <n v="0"/>
    <n v="0"/>
    <n v="0"/>
    <n v="10253"/>
    <n v="1074"/>
    <n v="179"/>
    <n v="0"/>
    <n v="0"/>
    <n v="0"/>
    <n v="1253"/>
    <n v="9000"/>
  </r>
  <r>
    <n v="144"/>
    <s v="GPAMZ00206"/>
    <s v="SANABOYINA SUBRAMANYAM"/>
    <x v="2"/>
    <x v="2"/>
    <s v="CAPTAIN"/>
    <n v="16703"/>
    <n v="10500"/>
    <n v="4200"/>
    <n v="0"/>
    <n v="0"/>
    <n v="446"/>
    <n v="875"/>
    <n v="682"/>
    <n v="0"/>
    <n v="0"/>
    <n v="16703"/>
    <n v="31"/>
    <n v="6"/>
    <n v="25"/>
    <n v="8468"/>
    <n v="3387"/>
    <n v="0"/>
    <n v="0"/>
    <n v="360"/>
    <n v="706"/>
    <n v="550"/>
    <n v="0"/>
    <n v="0"/>
    <n v="0"/>
    <n v="0"/>
    <n v="13471"/>
    <n v="1016"/>
    <n v="236"/>
    <n v="0"/>
    <n v="0"/>
    <n v="0"/>
    <n v="1252"/>
    <n v="12219"/>
  </r>
  <r>
    <n v="145"/>
    <s v="GPAMZ00208"/>
    <s v="MULA SRIDHAR"/>
    <x v="2"/>
    <x v="2"/>
    <s v="ASST MANAGER"/>
    <n v="25000"/>
    <n v="15000"/>
    <n v="6000"/>
    <n v="750"/>
    <n v="750"/>
    <n v="0"/>
    <n v="0"/>
    <n v="0"/>
    <n v="1250"/>
    <n v="1250"/>
    <n v="25000"/>
    <n v="31"/>
    <n v="0"/>
    <n v="31"/>
    <n v="15000"/>
    <n v="6000"/>
    <n v="750"/>
    <n v="750"/>
    <n v="0"/>
    <n v="0"/>
    <n v="0"/>
    <n v="1250"/>
    <n v="1250"/>
    <n v="0"/>
    <n v="0"/>
    <n v="25000"/>
    <n v="1800"/>
    <n v="0"/>
    <n v="0"/>
    <n v="0"/>
    <n v="200"/>
    <n v="2000"/>
    <n v="23000"/>
  </r>
  <r>
    <n v="146"/>
    <s v="GPAMZ00266"/>
    <s v="MAHENDER SINGH"/>
    <x v="2"/>
    <x v="2"/>
    <s v="STEWARD"/>
    <n v="11392"/>
    <n v="9943"/>
    <n v="0"/>
    <n v="0"/>
    <n v="0"/>
    <n v="0"/>
    <n v="828"/>
    <n v="621"/>
    <n v="0"/>
    <n v="0"/>
    <n v="11392"/>
    <n v="31"/>
    <n v="1"/>
    <n v="30"/>
    <n v="9622"/>
    <n v="0"/>
    <n v="0"/>
    <n v="0"/>
    <n v="0"/>
    <n v="801"/>
    <n v="601"/>
    <n v="0"/>
    <n v="0"/>
    <n v="2021"/>
    <n v="294"/>
    <n v="13339"/>
    <n v="1397"/>
    <n v="233"/>
    <n v="0"/>
    <n v="0"/>
    <n v="0"/>
    <n v="1630"/>
    <n v="11709"/>
  </r>
  <r>
    <n v="147"/>
    <s v="GPAMZ00282"/>
    <s v="AKHALESH KUMAR"/>
    <x v="2"/>
    <x v="2"/>
    <s v="STEWARD"/>
    <n v="11392"/>
    <n v="9943"/>
    <n v="0"/>
    <n v="0"/>
    <n v="0"/>
    <n v="0"/>
    <n v="828"/>
    <n v="621"/>
    <n v="0"/>
    <n v="0"/>
    <n v="11392"/>
    <n v="31"/>
    <n v="5"/>
    <n v="26"/>
    <n v="8339"/>
    <n v="0"/>
    <n v="0"/>
    <n v="0"/>
    <n v="0"/>
    <n v="694"/>
    <n v="521"/>
    <n v="0"/>
    <n v="0"/>
    <n v="0"/>
    <n v="0"/>
    <n v="9554"/>
    <n v="1001"/>
    <n v="167"/>
    <n v="0"/>
    <n v="0"/>
    <n v="0"/>
    <n v="1168"/>
    <n v="8386"/>
  </r>
  <r>
    <n v="148"/>
    <s v="GPAMZ00286"/>
    <s v="Ram Varan"/>
    <x v="2"/>
    <x v="2"/>
    <s v="STEWARD"/>
    <n v="11392"/>
    <n v="9943"/>
    <n v="0"/>
    <n v="0"/>
    <n v="0"/>
    <n v="0"/>
    <n v="828"/>
    <n v="621"/>
    <n v="0"/>
    <n v="0"/>
    <n v="11392"/>
    <n v="31"/>
    <n v="13"/>
    <n v="18"/>
    <n v="5773"/>
    <n v="0"/>
    <n v="0"/>
    <n v="0"/>
    <n v="0"/>
    <n v="481"/>
    <n v="361"/>
    <n v="0"/>
    <n v="0"/>
    <n v="0"/>
    <n v="0"/>
    <n v="6615"/>
    <n v="693"/>
    <n v="116"/>
    <n v="0"/>
    <n v="0"/>
    <n v="0"/>
    <n v="809"/>
    <n v="5806"/>
  </r>
  <r>
    <n v="149"/>
    <s v="GPAMZ00287"/>
    <s v="RAHUL"/>
    <x v="2"/>
    <x v="2"/>
    <s v="STEWARD"/>
    <n v="11392"/>
    <n v="9943"/>
    <n v="0"/>
    <n v="0"/>
    <n v="0"/>
    <n v="0"/>
    <n v="828"/>
    <n v="621"/>
    <n v="0"/>
    <n v="0"/>
    <n v="11392"/>
    <n v="31"/>
    <n v="13"/>
    <n v="18"/>
    <n v="5773"/>
    <n v="0"/>
    <n v="0"/>
    <n v="0"/>
    <n v="0"/>
    <n v="481"/>
    <n v="361"/>
    <n v="0"/>
    <n v="0"/>
    <n v="0"/>
    <n v="0"/>
    <n v="6615"/>
    <n v="693"/>
    <n v="116"/>
    <n v="0"/>
    <n v="0"/>
    <n v="0"/>
    <n v="809"/>
    <n v="5806"/>
  </r>
  <r>
    <n v="150"/>
    <s v="GPAMZ00290"/>
    <s v="SUNIL"/>
    <x v="2"/>
    <x v="2"/>
    <s v="STEWARD"/>
    <n v="11392"/>
    <n v="9943"/>
    <n v="0"/>
    <n v="0"/>
    <n v="0"/>
    <n v="0"/>
    <n v="828"/>
    <n v="621"/>
    <n v="0"/>
    <n v="0"/>
    <n v="11392"/>
    <n v="31"/>
    <n v="16"/>
    <n v="15"/>
    <n v="4811"/>
    <n v="0"/>
    <n v="0"/>
    <n v="0"/>
    <n v="0"/>
    <n v="401"/>
    <n v="300"/>
    <n v="0"/>
    <n v="0"/>
    <n v="0"/>
    <n v="0"/>
    <n v="5512"/>
    <n v="577"/>
    <n v="96"/>
    <n v="0"/>
    <n v="0"/>
    <n v="0"/>
    <n v="673"/>
    <n v="4839"/>
  </r>
  <r>
    <n v="151"/>
    <s v="GPAMZ00216"/>
    <s v="MANOJ KUMAR MANDAL"/>
    <x v="3"/>
    <x v="2"/>
    <s v="EXECUTIVE"/>
    <n v="18801"/>
    <n v="11000"/>
    <n v="4400"/>
    <n v="0"/>
    <n v="0"/>
    <n v="1700"/>
    <n v="916"/>
    <n v="785"/>
    <n v="0"/>
    <n v="0"/>
    <n v="18801"/>
    <n v="31"/>
    <n v="0"/>
    <n v="31"/>
    <n v="11000"/>
    <n v="4400"/>
    <n v="0"/>
    <n v="0"/>
    <n v="1700"/>
    <n v="916"/>
    <n v="785"/>
    <n v="0"/>
    <n v="0"/>
    <n v="0"/>
    <n v="0"/>
    <n v="18801"/>
    <n v="1320"/>
    <n v="329"/>
    <n v="0"/>
    <n v="0"/>
    <n v="150"/>
    <n v="1799"/>
    <n v="17002"/>
  </r>
  <r>
    <n v="152"/>
    <s v="GPAMZ00217"/>
    <s v="SONU GHANSHYAM JHA"/>
    <x v="3"/>
    <x v="2"/>
    <s v="UTILITY WORKER"/>
    <n v="11249"/>
    <n v="8765"/>
    <n v="0"/>
    <n v="0"/>
    <n v="0"/>
    <n v="1035"/>
    <n v="828"/>
    <n v="621"/>
    <n v="0"/>
    <n v="0"/>
    <n v="11249"/>
    <n v="31"/>
    <n v="17"/>
    <n v="14"/>
    <n v="3958"/>
    <n v="0"/>
    <n v="0"/>
    <n v="0"/>
    <n v="467"/>
    <n v="374"/>
    <n v="280"/>
    <n v="0"/>
    <n v="0"/>
    <n v="0"/>
    <n v="0"/>
    <n v="5079"/>
    <n v="475"/>
    <n v="89"/>
    <n v="0"/>
    <n v="0"/>
    <n v="0"/>
    <n v="564"/>
    <n v="4515"/>
  </r>
  <r>
    <n v="153"/>
    <s v="GPAMZ00218"/>
    <s v="GUNJAN DEVI"/>
    <x v="3"/>
    <x v="2"/>
    <s v="UTILITY WORKER"/>
    <n v="11249"/>
    <n v="8765"/>
    <n v="0"/>
    <n v="0"/>
    <n v="0"/>
    <n v="1035"/>
    <n v="828"/>
    <n v="621"/>
    <n v="0"/>
    <n v="0"/>
    <n v="11249"/>
    <n v="31"/>
    <n v="0"/>
    <n v="31"/>
    <n v="8765"/>
    <n v="0"/>
    <n v="0"/>
    <n v="0"/>
    <n v="1035"/>
    <n v="828"/>
    <n v="621"/>
    <n v="0"/>
    <n v="0"/>
    <n v="0"/>
    <n v="0"/>
    <n v="11249"/>
    <n v="1052"/>
    <n v="197"/>
    <n v="0"/>
    <n v="0"/>
    <n v="0"/>
    <n v="1249"/>
    <n v="10000"/>
  </r>
  <r>
    <n v="154"/>
    <s v="GPAMZ00222"/>
    <s v="POBI GHIMRE"/>
    <x v="3"/>
    <x v="2"/>
    <s v="UTILITY WORKER"/>
    <n v="11249"/>
    <n v="8765"/>
    <n v="0"/>
    <n v="0"/>
    <n v="0"/>
    <n v="1035"/>
    <n v="828"/>
    <n v="621"/>
    <n v="0"/>
    <n v="0"/>
    <n v="11249"/>
    <n v="31"/>
    <n v="0"/>
    <n v="31"/>
    <n v="8765"/>
    <n v="0"/>
    <n v="0"/>
    <n v="0"/>
    <n v="1035"/>
    <n v="828"/>
    <n v="621"/>
    <n v="0"/>
    <n v="0"/>
    <n v="0"/>
    <n v="0"/>
    <n v="11249"/>
    <n v="1052"/>
    <n v="197"/>
    <n v="0"/>
    <n v="0"/>
    <n v="0"/>
    <n v="1249"/>
    <n v="10000"/>
  </r>
  <r>
    <n v="155"/>
    <s v="GPAMZ00223"/>
    <s v="JUNNU RAM MALLU"/>
    <x v="3"/>
    <x v="2"/>
    <s v="UTILITY WORKER"/>
    <n v="11204"/>
    <n v="8765"/>
    <n v="0"/>
    <n v="0"/>
    <n v="0"/>
    <n v="990"/>
    <n v="828"/>
    <n v="621"/>
    <n v="0"/>
    <n v="0"/>
    <n v="11204"/>
    <n v="31"/>
    <n v="0"/>
    <n v="31"/>
    <n v="8765"/>
    <n v="0"/>
    <n v="0"/>
    <n v="0"/>
    <n v="990"/>
    <n v="828"/>
    <n v="621"/>
    <n v="0"/>
    <n v="0"/>
    <n v="0"/>
    <n v="0"/>
    <n v="11204"/>
    <n v="1052"/>
    <n v="196"/>
    <n v="0"/>
    <n v="0"/>
    <n v="0"/>
    <n v="1248"/>
    <n v="9956"/>
  </r>
  <r>
    <n v="156"/>
    <s v="GPAMZ00229"/>
    <s v="SAGAR UPADHYAY"/>
    <x v="3"/>
    <x v="2"/>
    <s v="UTILITY WORKER"/>
    <n v="11249"/>
    <n v="8765"/>
    <n v="0"/>
    <n v="0"/>
    <n v="0"/>
    <n v="1035"/>
    <n v="828"/>
    <n v="621"/>
    <n v="0"/>
    <n v="0"/>
    <n v="11249"/>
    <n v="31"/>
    <n v="0"/>
    <n v="31"/>
    <n v="8765"/>
    <n v="0"/>
    <n v="0"/>
    <n v="0"/>
    <n v="1035"/>
    <n v="828"/>
    <n v="621"/>
    <n v="0"/>
    <n v="0"/>
    <n v="0"/>
    <n v="0"/>
    <n v="11249"/>
    <n v="1052"/>
    <n v="197"/>
    <n v="0"/>
    <n v="0"/>
    <n v="0"/>
    <n v="1249"/>
    <n v="10000"/>
  </r>
  <r>
    <n v="157"/>
    <s v="GPAMZ00230"/>
    <s v="DIPAK ADHIKARI"/>
    <x v="3"/>
    <x v="2"/>
    <s v="UTILITY WORKER"/>
    <n v="11249"/>
    <n v="8765"/>
    <n v="0"/>
    <n v="0"/>
    <n v="0"/>
    <n v="1035"/>
    <n v="828"/>
    <n v="621"/>
    <n v="0"/>
    <n v="0"/>
    <n v="11249"/>
    <n v="31"/>
    <n v="0"/>
    <n v="31"/>
    <n v="8765"/>
    <n v="0"/>
    <n v="0"/>
    <n v="0"/>
    <n v="1035"/>
    <n v="828"/>
    <n v="621"/>
    <n v="0"/>
    <n v="0"/>
    <n v="0"/>
    <n v="0"/>
    <n v="11249"/>
    <n v="1052"/>
    <n v="197"/>
    <n v="0"/>
    <n v="0"/>
    <n v="0"/>
    <n v="1249"/>
    <n v="10000"/>
  </r>
  <r>
    <n v="158"/>
    <s v="GPAMZ00231"/>
    <s v="RAMCHANDRA"/>
    <x v="3"/>
    <x v="2"/>
    <s v="UTILITY WORKER"/>
    <n v="11249"/>
    <n v="8765"/>
    <n v="0"/>
    <n v="0"/>
    <n v="0"/>
    <n v="1035"/>
    <n v="828"/>
    <n v="621"/>
    <n v="0"/>
    <n v="0"/>
    <n v="11249"/>
    <n v="31"/>
    <n v="19"/>
    <n v="12"/>
    <n v="3393"/>
    <n v="0"/>
    <n v="0"/>
    <n v="0"/>
    <n v="401"/>
    <n v="321"/>
    <n v="240"/>
    <n v="0"/>
    <n v="0"/>
    <n v="0"/>
    <n v="0"/>
    <n v="4355"/>
    <n v="407"/>
    <n v="76"/>
    <n v="0"/>
    <n v="0"/>
    <n v="0"/>
    <n v="483"/>
    <n v="3872"/>
  </r>
  <r>
    <n v="159"/>
    <s v="GPAMZ00255"/>
    <s v="GOVINDAMMA"/>
    <x v="3"/>
    <x v="2"/>
    <s v="UTILITY WORKER"/>
    <n v="11249"/>
    <n v="8765"/>
    <n v="0"/>
    <n v="0"/>
    <n v="0"/>
    <n v="1035"/>
    <n v="828"/>
    <n v="621"/>
    <n v="0"/>
    <n v="0"/>
    <n v="11249"/>
    <n v="31"/>
    <n v="1"/>
    <n v="30"/>
    <n v="8482"/>
    <n v="0"/>
    <n v="0"/>
    <n v="0"/>
    <n v="1002"/>
    <n v="801"/>
    <n v="601"/>
    <n v="0"/>
    <n v="0"/>
    <n v="0"/>
    <n v="0"/>
    <n v="10886"/>
    <n v="1018"/>
    <n v="191"/>
    <n v="0"/>
    <n v="0"/>
    <n v="0"/>
    <n v="1209"/>
    <n v="9677"/>
  </r>
  <r>
    <n v="160"/>
    <s v="GPAMZ00258"/>
    <s v="NUMAL PEGU"/>
    <x v="3"/>
    <x v="2"/>
    <s v="UTILITY WORKER"/>
    <n v="11249"/>
    <n v="8765"/>
    <n v="0"/>
    <n v="0"/>
    <n v="0"/>
    <n v="1035"/>
    <n v="828"/>
    <n v="621"/>
    <n v="0"/>
    <n v="0"/>
    <n v="11249"/>
    <n v="31"/>
    <n v="0"/>
    <n v="31"/>
    <n v="8765"/>
    <n v="0"/>
    <n v="0"/>
    <n v="0"/>
    <n v="1035"/>
    <n v="828"/>
    <n v="621"/>
    <n v="0"/>
    <n v="0"/>
    <n v="0"/>
    <n v="0"/>
    <n v="11249"/>
    <n v="1052"/>
    <n v="197"/>
    <n v="0"/>
    <n v="0"/>
    <n v="0"/>
    <n v="1249"/>
    <n v="10000"/>
  </r>
  <r>
    <n v="161"/>
    <s v="GPAMZ00265"/>
    <s v="PINTU KUMAR"/>
    <x v="3"/>
    <x v="2"/>
    <s v="UTILITY WORKER"/>
    <n v="11249"/>
    <n v="8765"/>
    <n v="0"/>
    <n v="0"/>
    <n v="0"/>
    <n v="1035"/>
    <n v="828"/>
    <n v="621"/>
    <n v="0"/>
    <n v="0"/>
    <n v="11249"/>
    <n v="31"/>
    <n v="22"/>
    <n v="9"/>
    <n v="2545"/>
    <n v="0"/>
    <n v="0"/>
    <n v="0"/>
    <n v="300"/>
    <n v="240"/>
    <n v="180"/>
    <n v="0"/>
    <n v="0"/>
    <n v="0"/>
    <n v="0"/>
    <n v="3265"/>
    <n v="305"/>
    <n v="57"/>
    <n v="0"/>
    <n v="0"/>
    <n v="0"/>
    <n v="362"/>
    <n v="2903"/>
  </r>
  <r>
    <n v="162"/>
    <s v="GPAMZ00284"/>
    <s v="PATHA SAROJA"/>
    <x v="3"/>
    <x v="2"/>
    <s v="UTILITY WORKER"/>
    <n v="11249"/>
    <n v="8765"/>
    <n v="0"/>
    <n v="0"/>
    <n v="0"/>
    <n v="1035"/>
    <n v="828"/>
    <n v="621"/>
    <n v="0"/>
    <n v="0"/>
    <n v="11249"/>
    <n v="31"/>
    <n v="12"/>
    <n v="19"/>
    <n v="5372"/>
    <n v="0"/>
    <n v="0"/>
    <n v="0"/>
    <n v="634"/>
    <n v="507"/>
    <n v="381"/>
    <n v="0"/>
    <n v="0"/>
    <n v="0"/>
    <n v="0"/>
    <n v="6894"/>
    <n v="645"/>
    <n v="121"/>
    <n v="600"/>
    <n v="0"/>
    <n v="0"/>
    <n v="1366"/>
    <n v="5528"/>
  </r>
  <r>
    <n v="163"/>
    <s v="GPAMZ00285"/>
    <s v="AJMEERA MOUNIKA"/>
    <x v="3"/>
    <x v="2"/>
    <s v="UTILITY WORKER"/>
    <n v="11249"/>
    <n v="8765"/>
    <n v="0"/>
    <n v="0"/>
    <n v="0"/>
    <n v="1035"/>
    <n v="828"/>
    <n v="621"/>
    <n v="0"/>
    <n v="0"/>
    <n v="11249"/>
    <n v="31"/>
    <n v="13"/>
    <n v="18"/>
    <n v="5089"/>
    <n v="0"/>
    <n v="0"/>
    <n v="0"/>
    <n v="601"/>
    <n v="481"/>
    <n v="361"/>
    <n v="0"/>
    <n v="0"/>
    <n v="0"/>
    <n v="0"/>
    <n v="6532"/>
    <n v="611"/>
    <n v="114"/>
    <n v="0"/>
    <n v="0"/>
    <n v="0"/>
    <n v="725"/>
    <n v="5807"/>
  </r>
  <r>
    <n v="164"/>
    <s v="GPAMZ00288"/>
    <s v="RIZWANA BEGUM"/>
    <x v="3"/>
    <x v="2"/>
    <s v="UTILITY WORKER"/>
    <n v="11249"/>
    <n v="8765"/>
    <n v="0"/>
    <n v="0"/>
    <n v="0"/>
    <n v="1035"/>
    <n v="828"/>
    <n v="621"/>
    <n v="0"/>
    <n v="0"/>
    <n v="11249"/>
    <n v="31"/>
    <n v="15"/>
    <n v="16"/>
    <n v="4524"/>
    <n v="0"/>
    <n v="0"/>
    <n v="0"/>
    <n v="534"/>
    <n v="427"/>
    <n v="321"/>
    <n v="0"/>
    <n v="0"/>
    <n v="0"/>
    <n v="0"/>
    <n v="5806"/>
    <n v="543"/>
    <n v="102"/>
    <n v="0"/>
    <n v="0"/>
    <n v="0"/>
    <n v="645"/>
    <n v="5161"/>
  </r>
  <r>
    <n v="165"/>
    <s v="GPAMZ00289"/>
    <s v="MASRATH BEGUM"/>
    <x v="3"/>
    <x v="2"/>
    <s v="UTILITY WORKER"/>
    <n v="11249"/>
    <n v="8765"/>
    <n v="0"/>
    <n v="0"/>
    <n v="0"/>
    <n v="1035"/>
    <n v="828"/>
    <n v="621"/>
    <n v="0"/>
    <n v="0"/>
    <n v="11249"/>
    <n v="31"/>
    <n v="14"/>
    <n v="17"/>
    <n v="4807"/>
    <n v="0"/>
    <n v="0"/>
    <n v="0"/>
    <n v="568"/>
    <n v="454"/>
    <n v="341"/>
    <n v="0"/>
    <n v="0"/>
    <n v="0"/>
    <n v="0"/>
    <n v="6170"/>
    <n v="577"/>
    <n v="108"/>
    <n v="0"/>
    <n v="0"/>
    <n v="0"/>
    <n v="685"/>
    <n v="54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gridDropZones="1" multipleFieldFilters="0">
  <location ref="A33:U39" firstHeaderRow="1" firstDataRow="2" firstDataCol="1" rowPageCount="1" colPageCount="1"/>
  <pivotFields count="39">
    <pivotField compact="0" outline="0" showAll="0"/>
    <pivotField compact="0" outline="0" showAll="0"/>
    <pivotField dataField="1" compact="0" outline="0" showAll="0" countASubtotal="1"/>
    <pivotField axis="axisRow" compact="0" outline="0" showAll="0">
      <items count="5">
        <item x="0"/>
        <item x="1"/>
        <item x="2"/>
        <item x="3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1" outline="0" showAll="0"/>
    <pivotField dataField="1" compact="0" outline="0" showAll="0"/>
    <pivotField compact="0" outline="0" showAll="0"/>
    <pivotField dataField="1" compact="0" numFmtId="1" outline="0" showAll="0"/>
    <pivotField dataField="1" compact="0" outline="0" showAll="0"/>
    <pivotField dataField="1"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4" item="2" hier="-1"/>
  </pageFields>
  <dataFields count="20">
    <dataField name="Count of Name" fld="2" subtotal="count" baseField="0" baseItem="0"/>
    <dataField name="Sum of Present days" fld="19" baseField="0" baseItem="0"/>
    <dataField name="Sum of Basic2" fld="20" baseField="0" baseItem="0"/>
    <dataField name="Sum of HRA2" fld="21" baseField="0" baseItem="0"/>
    <dataField name="Sum of CCA2" fld="22" baseField="0" baseItem="0"/>
    <dataField name="Sum of TA2" fld="23" baseField="0" baseItem="0"/>
    <dataField name="Sum of OTHERS 2" fld="24" baseField="0" baseItem="0"/>
    <dataField name="Sum of BONUS2" fld="25" baseField="0" baseItem="0"/>
    <dataField name="Sum of LEAVE2" fld="26" baseField="0" baseItem="0"/>
    <dataField name="Sum of MEDICAL2" fld="27" baseField="0" baseItem="0"/>
    <dataField name="Sum of LTA2" fld="28" baseField="0" baseItem="0"/>
    <dataField name="Sum of Salary Arrears Basic" fld="29" baseField="0" baseItem="0"/>
    <dataField name="Sum of Salary Arrears Othe" fld="30" baseField="0" baseItem="0"/>
    <dataField name="Sum of EARNED GROSS" fld="31" baseField="0" baseItem="0"/>
    <dataField name="Sum of PF" fld="32" baseField="0" baseItem="0"/>
    <dataField name="Sum of ESI" fld="33" baseField="0" baseItem="0"/>
    <dataField name="Sum of SALARY ADV" fld="34" baseField="0" baseItem="0"/>
    <dataField name="Sum of PT" fld="36" baseField="0" baseItem="0"/>
    <dataField name="Sum of TOTAL DEDCTION" fld="37" baseField="0" baseItem="0"/>
    <dataField name="Sum of NET" fld="38" baseField="0" baseItem="0"/>
  </dataFields>
  <formats count="2">
    <format dxfId="56">
      <pivotArea field="3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gridDropZones="1" multipleFieldFilters="0">
  <location ref="A23:U29" firstHeaderRow="1" firstDataRow="2" firstDataCol="1" rowPageCount="1" colPageCount="1"/>
  <pivotFields count="39">
    <pivotField compact="0" outline="0" showAll="0"/>
    <pivotField compact="0" outline="0" showAll="0"/>
    <pivotField dataField="1" compact="0" outline="0" showAll="0" countASubtotal="1"/>
    <pivotField axis="axisRow" compact="0" outline="0" showAll="0">
      <items count="5">
        <item x="0"/>
        <item x="1"/>
        <item x="2"/>
        <item x="3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1" outline="0" showAll="0"/>
    <pivotField dataField="1" compact="0" outline="0" showAll="0"/>
    <pivotField compact="0" outline="0" showAll="0"/>
    <pivotField dataField="1" compact="0" numFmtId="1" outline="0" showAll="0"/>
    <pivotField dataField="1" compact="0" outline="0" showAll="0"/>
    <pivotField dataField="1"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4" item="1" hier="-1"/>
  </pageFields>
  <dataFields count="20">
    <dataField name="Count of Name" fld="2" subtotal="count" baseField="0" baseItem="0"/>
    <dataField name="Sum of Present days" fld="19" baseField="0" baseItem="0"/>
    <dataField name="Sum of Basic2" fld="20" baseField="0" baseItem="0"/>
    <dataField name="Sum of HRA2" fld="21" baseField="0" baseItem="0"/>
    <dataField name="Sum of CCA2" fld="22" baseField="0" baseItem="0"/>
    <dataField name="Sum of TA2" fld="23" baseField="0" baseItem="0"/>
    <dataField name="Sum of OTHERS 2" fld="24" baseField="0" baseItem="0"/>
    <dataField name="Sum of BONUS2" fld="25" baseField="0" baseItem="0"/>
    <dataField name="Sum of LEAVE2" fld="26" baseField="0" baseItem="0"/>
    <dataField name="Sum of MEDICAL2" fld="27" baseField="0" baseItem="0"/>
    <dataField name="Sum of LTA2" fld="28" baseField="0" baseItem="0"/>
    <dataField name="Sum of Salary Arrears Basic" fld="29" baseField="0" baseItem="0"/>
    <dataField name="Sum of Salary Arrears Othe" fld="30" baseField="0" baseItem="0"/>
    <dataField name="Sum of EARNED GROSS" fld="31" baseField="0" baseItem="0"/>
    <dataField name="Sum of PF" fld="32" baseField="0" baseItem="0"/>
    <dataField name="Sum of ESI" fld="33" baseField="0" baseItem="0"/>
    <dataField name="Sum of SALARY ADV" fld="34" baseField="0" baseItem="0"/>
    <dataField name="Sum of PT" fld="36" baseField="0" baseItem="0"/>
    <dataField name="Sum of TOTAL DEDCTION" fld="37" baseField="0" baseItem="0"/>
    <dataField name="Sum of NET" fld="38" baseField="0" baseItem="0"/>
  </dataFields>
  <formats count="2">
    <format dxfId="58">
      <pivotArea field="3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gridDropZones="1" multipleFieldFilters="0">
  <location ref="A13:U19" firstHeaderRow="1" firstDataRow="2" firstDataCol="1" rowPageCount="1" colPageCount="1"/>
  <pivotFields count="39">
    <pivotField compact="0" outline="0" showAll="0"/>
    <pivotField compact="0" outline="0" showAll="0"/>
    <pivotField dataField="1" compact="0" outline="0" showAll="0" countASubtotal="1"/>
    <pivotField axis="axisRow" compact="0" outline="0" showAll="0">
      <items count="5">
        <item x="0"/>
        <item x="1"/>
        <item x="2"/>
        <item x="3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1" outline="0" showAll="0"/>
    <pivotField dataField="1" compact="0" outline="0" showAll="0"/>
    <pivotField compact="0" outline="0" showAll="0"/>
    <pivotField dataField="1" compact="0" numFmtId="1" outline="0" showAll="0"/>
    <pivotField dataField="1" compact="0" outline="0" showAll="0"/>
    <pivotField dataField="1"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4" item="0" hier="-1"/>
  </pageFields>
  <dataFields count="20">
    <dataField name="Count of Name" fld="2" subtotal="count" baseField="0" baseItem="0"/>
    <dataField name="Sum of Present days" fld="19" baseField="0" baseItem="0"/>
    <dataField name="Sum of Basic2" fld="20" baseField="0" baseItem="0"/>
    <dataField name="Sum of HRA2" fld="21" baseField="0" baseItem="0"/>
    <dataField name="Sum of CCA2" fld="22" baseField="0" baseItem="0"/>
    <dataField name="Sum of TA2" fld="23" baseField="0" baseItem="0"/>
    <dataField name="Sum of OTHERS 2" fld="24" baseField="0" baseItem="0"/>
    <dataField name="Sum of BONUS2" fld="25" baseField="0" baseItem="0"/>
    <dataField name="Sum of LEAVE2" fld="26" baseField="0" baseItem="0"/>
    <dataField name="Sum of MEDICAL2" fld="27" baseField="0" baseItem="0"/>
    <dataField name="Sum of LTA2" fld="28" baseField="0" baseItem="0"/>
    <dataField name="Sum of Salary Arrears Basic" fld="29" baseField="0" baseItem="0"/>
    <dataField name="Sum of Salary Arrears Othe" fld="30" baseField="0" baseItem="0"/>
    <dataField name="Sum of EARNED GROSS" fld="31" baseField="0" baseItem="0"/>
    <dataField name="Sum of PF" fld="32" baseField="0" baseItem="0"/>
    <dataField name="Sum of ESI" fld="33" baseField="0" baseItem="0"/>
    <dataField name="Sum of SALARY ADV" fld="34" baseField="0" baseItem="0"/>
    <dataField name="Sum of PT" fld="36" baseField="0" baseItem="0"/>
    <dataField name="Sum of TOTAL DEDCTION" fld="37" baseField="0" baseItem="0"/>
    <dataField name="Sum of NET" fld="38" baseField="0" baseItem="0"/>
  </dataFields>
  <formats count="2">
    <format dxfId="60">
      <pivotArea field="3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gridDropZones="1" multipleFieldFilters="0">
  <location ref="A3:U9" firstHeaderRow="1" firstDataRow="2" firstDataCol="1" rowPageCount="1" colPageCount="1"/>
  <pivotFields count="39">
    <pivotField compact="0" outline="0" showAll="0"/>
    <pivotField compact="0" outline="0" showAll="0"/>
    <pivotField dataField="1" compact="0" outline="0" showAll="0" countASubtotal="1"/>
    <pivotField axis="axisRow" compact="0" outline="0" showAll="0">
      <items count="5">
        <item x="0"/>
        <item x="1"/>
        <item x="2"/>
        <item x="3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1" outline="0" showAll="0"/>
    <pivotField dataField="1" compact="0" outline="0" showAll="0"/>
    <pivotField compact="0" outline="0" showAll="0"/>
    <pivotField dataField="1" compact="0" numFmtId="1" outline="0" showAll="0"/>
    <pivotField dataField="1" compact="0" outline="0" showAll="0"/>
    <pivotField dataField="1"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4" hier="-1"/>
  </pageFields>
  <dataFields count="20">
    <dataField name="Count of Name" fld="2" subtotal="count" baseField="0" baseItem="0"/>
    <dataField name="Sum of Present days" fld="19" baseField="0" baseItem="0"/>
    <dataField name="Sum of Basic2" fld="20" baseField="0" baseItem="0"/>
    <dataField name="Sum of HRA2" fld="21" baseField="0" baseItem="0"/>
    <dataField name="Sum of CCA2" fld="22" baseField="0" baseItem="0"/>
    <dataField name="Sum of TA2" fld="23" baseField="0" baseItem="0"/>
    <dataField name="Sum of OTHERS 2" fld="24" baseField="0" baseItem="0"/>
    <dataField name="Sum of BONUS2" fld="25" baseField="0" baseItem="0"/>
    <dataField name="Sum of LEAVE2" fld="26" baseField="0" baseItem="0"/>
    <dataField name="Sum of MEDICAL2" fld="27" baseField="0" baseItem="0"/>
    <dataField name="Sum of LTA2" fld="28" baseField="0" baseItem="0"/>
    <dataField name="Sum of Salary Arrears Basic" fld="29" baseField="0" baseItem="0"/>
    <dataField name="Sum of Salary Arrears Othe" fld="30" baseField="0" baseItem="0"/>
    <dataField name="Sum of EARNED GROSS" fld="31" baseField="0" baseItem="0"/>
    <dataField name="Sum of PF" fld="32" baseField="0" baseItem="0"/>
    <dataField name="Sum of ESI" fld="33" baseField="0" baseItem="0"/>
    <dataField name="Sum of SALARY ADV" fld="34" baseField="0" baseItem="0"/>
    <dataField name="Sum of PT" fld="36" baseField="0" baseItem="0"/>
    <dataField name="Sum of TOTAL DEDCTION" fld="37" baseField="0" baseItem="0"/>
    <dataField name="Sum of NET" fld="38" baseField="0" baseItem="0"/>
  </dataFields>
  <formats count="2">
    <format dxfId="62">
      <pivotArea field="3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5" Type="http://schemas.openxmlformats.org/officeDocument/2006/relationships/printerSettings" Target="../printerSettings/printerSettings3.bin" /><Relationship Id="rId4" Type="http://schemas.openxmlformats.org/officeDocument/2006/relationships/pivotTable" Target="../pivotTables/pivotTable4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zoomScaleNormal="100" workbookViewId="0" xr3:uid="{AEA406A1-0E4B-5B11-9CD5-51D6E497D94C}">
      <selection activeCell="F8" sqref="F8"/>
    </sheetView>
  </sheetViews>
  <sheetFormatPr defaultRowHeight="15" x14ac:dyDescent="0.2"/>
  <cols>
    <col min="1" max="1" width="28.3828125" customWidth="1"/>
    <col min="2" max="2" width="11.296875" customWidth="1"/>
    <col min="3" max="3" width="8.7421875" customWidth="1"/>
    <col min="4" max="4" width="35.37890625" customWidth="1"/>
    <col min="5" max="5" width="11.56640625" bestFit="1" customWidth="1"/>
    <col min="6" max="1025" width="8.7421875" customWidth="1"/>
  </cols>
  <sheetData>
    <row r="1" spans="1:5" ht="15.75" customHeight="1" x14ac:dyDescent="0.2">
      <c r="A1" s="225" t="s">
        <v>0</v>
      </c>
      <c r="B1" s="225"/>
      <c r="C1" s="225"/>
      <c r="D1" s="225"/>
      <c r="E1" s="225"/>
    </row>
    <row r="2" spans="1:5" ht="20.25" customHeight="1" x14ac:dyDescent="0.2">
      <c r="A2" s="226" t="s">
        <v>1</v>
      </c>
      <c r="B2" s="226"/>
      <c r="C2" s="226"/>
      <c r="D2" s="226"/>
      <c r="E2" s="226"/>
    </row>
    <row r="3" spans="1:5" x14ac:dyDescent="0.2">
      <c r="A3" s="1"/>
      <c r="B3" s="2"/>
      <c r="C3" s="3"/>
      <c r="D3" s="2"/>
      <c r="E3" s="4"/>
    </row>
    <row r="4" spans="1:5" x14ac:dyDescent="0.2">
      <c r="A4" s="5" t="s">
        <v>2</v>
      </c>
      <c r="B4" s="2"/>
      <c r="C4" s="3"/>
      <c r="D4" s="6" t="s">
        <v>3</v>
      </c>
      <c r="E4" s="7"/>
    </row>
    <row r="5" spans="1:5" x14ac:dyDescent="0.2">
      <c r="A5" s="1"/>
      <c r="B5" s="2"/>
      <c r="C5" s="3"/>
      <c r="D5" s="2"/>
      <c r="E5" s="4"/>
    </row>
    <row r="6" spans="1:5" x14ac:dyDescent="0.2">
      <c r="A6" s="1" t="s">
        <v>679</v>
      </c>
      <c r="B6" s="2"/>
      <c r="C6" s="3"/>
      <c r="D6" s="2"/>
      <c r="E6" s="4"/>
    </row>
    <row r="7" spans="1:5" ht="18" x14ac:dyDescent="0.2">
      <c r="A7" s="227" t="s">
        <v>4</v>
      </c>
      <c r="B7" s="227"/>
      <c r="C7" s="227"/>
      <c r="D7" s="227"/>
      <c r="E7" s="227"/>
    </row>
    <row r="8" spans="1:5" x14ac:dyDescent="0.2">
      <c r="A8" s="8"/>
      <c r="B8" s="9"/>
      <c r="C8" s="10"/>
      <c r="D8" s="10"/>
      <c r="E8" s="11"/>
    </row>
    <row r="9" spans="1:5" x14ac:dyDescent="0.2">
      <c r="A9" s="1"/>
      <c r="B9" s="2"/>
      <c r="C9" s="3"/>
      <c r="D9" s="2"/>
      <c r="E9" s="4"/>
    </row>
    <row r="10" spans="1:5" ht="18" x14ac:dyDescent="0.2">
      <c r="A10" s="12" t="s">
        <v>680</v>
      </c>
      <c r="B10" s="2"/>
      <c r="C10" s="3"/>
      <c r="D10" s="2"/>
      <c r="E10" s="4"/>
    </row>
    <row r="11" spans="1:5" x14ac:dyDescent="0.2">
      <c r="A11" s="1"/>
      <c r="B11" s="2"/>
      <c r="C11" s="3"/>
      <c r="D11" s="2"/>
      <c r="E11" s="4"/>
    </row>
    <row r="12" spans="1:5" x14ac:dyDescent="0.2">
      <c r="A12" s="13" t="s">
        <v>681</v>
      </c>
      <c r="B12" s="2"/>
      <c r="C12" s="3"/>
      <c r="D12" s="2"/>
      <c r="E12" s="4"/>
    </row>
    <row r="13" spans="1:5" x14ac:dyDescent="0.2">
      <c r="A13" s="1"/>
      <c r="B13" s="2"/>
      <c r="C13" s="3"/>
      <c r="D13" s="2"/>
      <c r="E13" s="4"/>
    </row>
    <row r="14" spans="1:5" x14ac:dyDescent="0.2">
      <c r="A14" s="1"/>
      <c r="B14" s="2"/>
      <c r="C14" s="3"/>
      <c r="D14" s="2"/>
      <c r="E14" s="4"/>
    </row>
    <row r="15" spans="1:5" x14ac:dyDescent="0.2">
      <c r="A15" s="14" t="s">
        <v>5</v>
      </c>
      <c r="B15" s="15" t="s">
        <v>6</v>
      </c>
      <c r="C15" s="16"/>
      <c r="D15" s="17" t="s">
        <v>7</v>
      </c>
      <c r="E15" s="18" t="s">
        <v>8</v>
      </c>
    </row>
    <row r="16" spans="1:5" x14ac:dyDescent="0.2">
      <c r="A16" s="14" t="s">
        <v>9</v>
      </c>
      <c r="B16" s="213">
        <f>GETPIVOTDATA("Sum of Basic2",Summary!$A$3)</f>
        <v>1508756</v>
      </c>
      <c r="C16" s="16"/>
      <c r="D16" s="15" t="s">
        <v>10</v>
      </c>
      <c r="E16" s="215">
        <f>GETPIVOTDATA("Sum of PF",Summary!$A$3)</f>
        <v>183200</v>
      </c>
    </row>
    <row r="17" spans="1:5" x14ac:dyDescent="0.2">
      <c r="A17" s="14" t="s">
        <v>11</v>
      </c>
      <c r="B17" s="213" t="s">
        <v>12</v>
      </c>
      <c r="C17" s="16"/>
      <c r="D17" s="15" t="s">
        <v>13</v>
      </c>
      <c r="E17" s="215">
        <f>GETPIVOTDATA("Sum of ESI",Summary!$A$3)</f>
        <v>29958</v>
      </c>
    </row>
    <row r="18" spans="1:5" x14ac:dyDescent="0.2">
      <c r="A18" s="14" t="s">
        <v>14</v>
      </c>
      <c r="B18" s="213">
        <f>GETPIVOTDATA("Sum of HRA2",Summary!$A$3)</f>
        <v>146566</v>
      </c>
      <c r="C18" s="16"/>
      <c r="D18" s="15" t="s">
        <v>15</v>
      </c>
      <c r="E18" s="215">
        <f>GETPIVOTDATA("Sum of PT",Summary!$A$3)</f>
        <v>7250</v>
      </c>
    </row>
    <row r="19" spans="1:5" x14ac:dyDescent="0.2">
      <c r="A19" s="14" t="s">
        <v>16</v>
      </c>
      <c r="B19" s="213">
        <f>GETPIVOTDATA("Sum of CCA2",Summary!$A$3)</f>
        <v>58551</v>
      </c>
      <c r="C19" s="16"/>
      <c r="D19" s="15" t="s">
        <v>17</v>
      </c>
      <c r="E19" s="215" t="s">
        <v>12</v>
      </c>
    </row>
    <row r="20" spans="1:5" x14ac:dyDescent="0.2">
      <c r="A20" s="14" t="s">
        <v>18</v>
      </c>
      <c r="B20" s="213">
        <f>GETPIVOTDATA("Sum of TA2",Summary!$A$3)</f>
        <v>58551</v>
      </c>
      <c r="C20" s="16"/>
      <c r="D20" s="15" t="s">
        <v>19</v>
      </c>
      <c r="E20" s="215">
        <f>GETPIVOTDATA("Sum of SALARY ADV",Summary!$A$3)</f>
        <v>12600</v>
      </c>
    </row>
    <row r="21" spans="1:5" x14ac:dyDescent="0.2">
      <c r="A21" s="14" t="s">
        <v>20</v>
      </c>
      <c r="B21" s="213" t="s">
        <v>12</v>
      </c>
      <c r="C21" s="16"/>
      <c r="D21" s="15" t="s">
        <v>21</v>
      </c>
      <c r="E21" s="215" t="s">
        <v>12</v>
      </c>
    </row>
    <row r="22" spans="1:5" x14ac:dyDescent="0.2">
      <c r="A22" s="14" t="s">
        <v>22</v>
      </c>
      <c r="B22" s="213">
        <f>GETPIVOTDATA("Sum of OTHERS 2",Summary!$A$3)</f>
        <v>222747</v>
      </c>
      <c r="C22" s="16"/>
      <c r="D22" s="19" t="s">
        <v>23</v>
      </c>
      <c r="E22" s="215" t="s">
        <v>12</v>
      </c>
    </row>
    <row r="23" spans="1:5" x14ac:dyDescent="0.2">
      <c r="A23" s="14" t="s">
        <v>24</v>
      </c>
      <c r="B23" s="213">
        <f>GETPIVOTDATA("Sum of BONUS2",Summary!$A$3)</f>
        <v>105301</v>
      </c>
      <c r="C23" s="16"/>
      <c r="D23" s="19"/>
      <c r="E23" s="215"/>
    </row>
    <row r="24" spans="1:5" x14ac:dyDescent="0.2">
      <c r="A24" s="14" t="s">
        <v>25</v>
      </c>
      <c r="B24" s="213">
        <f>GETPIVOTDATA("Sum of LEAVE2",Summary!$A$3)</f>
        <v>87858</v>
      </c>
      <c r="C24" s="16"/>
      <c r="D24" s="19"/>
      <c r="E24" s="215"/>
    </row>
    <row r="25" spans="1:5" x14ac:dyDescent="0.2">
      <c r="A25" s="20" t="s">
        <v>26</v>
      </c>
      <c r="B25" s="213">
        <f>GETPIVOTDATA("Sum of MEDICAL2",Summary!$A$3)</f>
        <v>21015</v>
      </c>
      <c r="C25" s="16"/>
      <c r="D25" s="15" t="s">
        <v>27</v>
      </c>
      <c r="E25" s="215" t="s">
        <v>12</v>
      </c>
    </row>
    <row r="26" spans="1:5" x14ac:dyDescent="0.2">
      <c r="A26" s="21" t="s">
        <v>28</v>
      </c>
      <c r="B26" s="213">
        <f>GETPIVOTDATA("Sum of LTA2",Summary!$A$3)</f>
        <v>21015</v>
      </c>
      <c r="C26" s="16"/>
      <c r="D26" s="15"/>
      <c r="E26" s="215"/>
    </row>
    <row r="27" spans="1:5" x14ac:dyDescent="0.2">
      <c r="A27" s="21" t="s">
        <v>29</v>
      </c>
      <c r="B27" s="213">
        <f>GETPIVOTDATA("Sum of Salary Arrears Basic",Summary!$A$3)+GETPIVOTDATA("Sum of Salary Arrears Othe",Summary!$A$3)</f>
        <v>22638</v>
      </c>
      <c r="C27" s="16"/>
      <c r="D27" s="15"/>
      <c r="E27" s="215"/>
    </row>
    <row r="28" spans="1:5" x14ac:dyDescent="0.2">
      <c r="A28" s="22" t="s">
        <v>30</v>
      </c>
      <c r="B28" s="216">
        <f>SUM(B16:B27)</f>
        <v>2252998</v>
      </c>
      <c r="C28" s="23"/>
      <c r="D28" s="24" t="s">
        <v>31</v>
      </c>
      <c r="E28" s="217">
        <f>SUM(E16:E25)</f>
        <v>233008</v>
      </c>
    </row>
    <row r="29" spans="1:5" x14ac:dyDescent="0.2">
      <c r="A29" s="25"/>
      <c r="B29" s="214"/>
      <c r="C29" s="26"/>
      <c r="D29" s="27"/>
      <c r="E29" s="28"/>
    </row>
    <row r="30" spans="1:5" x14ac:dyDescent="0.2">
      <c r="A30" s="25" t="s">
        <v>32</v>
      </c>
      <c r="B30" s="218">
        <f>B28-E28</f>
        <v>2019990</v>
      </c>
      <c r="C30" s="30"/>
      <c r="D30" s="27"/>
      <c r="E30" s="31"/>
    </row>
    <row r="31" spans="1:5" x14ac:dyDescent="0.2">
      <c r="A31" s="25" t="s">
        <v>33</v>
      </c>
      <c r="B31" s="213">
        <f>Reconciliation!G19</f>
        <v>1916558</v>
      </c>
      <c r="C31" s="33"/>
      <c r="D31" s="34"/>
      <c r="E31" s="28"/>
    </row>
    <row r="32" spans="1:5" x14ac:dyDescent="0.2">
      <c r="A32" s="25" t="s">
        <v>34</v>
      </c>
      <c r="B32" s="213">
        <f>Reconciliation!G20</f>
        <v>66732</v>
      </c>
      <c r="C32" s="35"/>
      <c r="D32" s="27"/>
      <c r="E32" s="28"/>
    </row>
    <row r="33" spans="1:5" x14ac:dyDescent="0.2">
      <c r="A33" s="25" t="s">
        <v>35</v>
      </c>
      <c r="B33" s="213">
        <f>Reconciliation!G21</f>
        <v>36700</v>
      </c>
      <c r="C33" s="33"/>
      <c r="D33" s="27"/>
      <c r="E33" s="28"/>
    </row>
    <row r="34" spans="1:5" x14ac:dyDescent="0.2">
      <c r="A34" s="1"/>
      <c r="B34" s="36"/>
      <c r="C34" s="37"/>
      <c r="D34" s="2"/>
      <c r="E34" s="4"/>
    </row>
    <row r="35" spans="1:5" x14ac:dyDescent="0.2">
      <c r="A35" s="1"/>
      <c r="B35" s="2"/>
      <c r="C35" s="3"/>
      <c r="D35" s="2"/>
      <c r="E35" s="4"/>
    </row>
    <row r="36" spans="1:5" x14ac:dyDescent="0.2">
      <c r="A36" s="5" t="s">
        <v>36</v>
      </c>
      <c r="B36" s="38"/>
      <c r="C36" s="39"/>
      <c r="D36" s="40" t="s">
        <v>37</v>
      </c>
      <c r="E36" s="7"/>
    </row>
    <row r="37" spans="1:5" x14ac:dyDescent="0.2">
      <c r="A37" s="1"/>
      <c r="B37" s="2"/>
      <c r="C37" s="3"/>
      <c r="D37" s="2"/>
      <c r="E37" s="4"/>
    </row>
    <row r="38" spans="1:5" x14ac:dyDescent="0.2">
      <c r="A38" s="1" t="s">
        <v>38</v>
      </c>
      <c r="B38" s="2"/>
      <c r="C38" s="3"/>
      <c r="D38" s="2"/>
      <c r="E38" s="4"/>
    </row>
    <row r="39" spans="1:5" x14ac:dyDescent="0.2">
      <c r="A39" s="1" t="s">
        <v>682</v>
      </c>
      <c r="B39" s="2"/>
      <c r="C39" s="3"/>
      <c r="D39" s="2"/>
      <c r="E39" s="4"/>
    </row>
    <row r="40" spans="1:5" x14ac:dyDescent="0.2">
      <c r="A40" s="1" t="s">
        <v>39</v>
      </c>
      <c r="B40" s="39"/>
      <c r="C40" s="3"/>
      <c r="D40" s="2"/>
      <c r="E40" s="4"/>
    </row>
    <row r="41" spans="1:5" x14ac:dyDescent="0.2">
      <c r="A41" s="1" t="s">
        <v>40</v>
      </c>
      <c r="B41" s="41"/>
      <c r="C41" s="3"/>
      <c r="D41" s="42"/>
      <c r="E41" s="43"/>
    </row>
    <row r="42" spans="1:5" x14ac:dyDescent="0.2">
      <c r="A42" s="1"/>
      <c r="B42" s="44"/>
      <c r="C42" s="3"/>
      <c r="D42" s="42"/>
      <c r="E42" s="4"/>
    </row>
    <row r="43" spans="1:5" x14ac:dyDescent="0.2">
      <c r="A43" s="1" t="s">
        <v>32</v>
      </c>
      <c r="B43" s="29">
        <v>1991242</v>
      </c>
      <c r="C43" s="3"/>
      <c r="D43" s="45"/>
      <c r="E43" s="4"/>
    </row>
    <row r="44" spans="1:5" x14ac:dyDescent="0.2">
      <c r="A44" s="1" t="s">
        <v>33</v>
      </c>
      <c r="B44" s="32">
        <v>1886360</v>
      </c>
      <c r="C44" s="3"/>
      <c r="D44" s="2"/>
      <c r="E44" s="4"/>
    </row>
    <row r="45" spans="1:5" x14ac:dyDescent="0.2">
      <c r="A45" s="1" t="s">
        <v>34</v>
      </c>
      <c r="B45" s="32">
        <v>104882</v>
      </c>
      <c r="C45" s="3"/>
      <c r="D45" s="2"/>
      <c r="E45" s="4"/>
    </row>
    <row r="46" spans="1:5" x14ac:dyDescent="0.2">
      <c r="A46" s="1" t="s">
        <v>41</v>
      </c>
      <c r="B46" s="32">
        <v>0</v>
      </c>
      <c r="C46" s="3"/>
      <c r="D46" s="2"/>
      <c r="E46" s="4"/>
    </row>
    <row r="47" spans="1:5" x14ac:dyDescent="0.2">
      <c r="A47" s="1" t="s">
        <v>35</v>
      </c>
      <c r="B47" s="32">
        <v>0</v>
      </c>
      <c r="C47" s="3"/>
      <c r="D47" s="2"/>
      <c r="E47" s="4"/>
    </row>
    <row r="48" spans="1:5" x14ac:dyDescent="0.2">
      <c r="A48" s="1"/>
      <c r="B48" s="2"/>
      <c r="C48" s="3"/>
      <c r="D48" s="2"/>
      <c r="E48" s="4"/>
    </row>
    <row r="49" spans="1:5" x14ac:dyDescent="0.2">
      <c r="A49" s="1"/>
      <c r="B49" s="2"/>
      <c r="C49" s="3"/>
      <c r="D49" s="2"/>
      <c r="E49" s="4"/>
    </row>
    <row r="50" spans="1:5" x14ac:dyDescent="0.2">
      <c r="A50" s="46" t="s">
        <v>42</v>
      </c>
      <c r="B50" s="47"/>
      <c r="C50" s="48"/>
      <c r="D50" s="47"/>
      <c r="E50" s="49"/>
    </row>
  </sheetData>
  <mergeCells count="3">
    <mergeCell ref="A1:E1"/>
    <mergeCell ref="A2:E2"/>
    <mergeCell ref="A7:E7"/>
  </mergeCells>
  <pageMargins left="0.7" right="0.7" top="0.75" bottom="0.75" header="0.51180555555555496" footer="0.51180555555555496"/>
  <pageSetup scale="90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0"/>
  <sheetViews>
    <sheetView workbookViewId="0" xr3:uid="{7BE570AB-09E9-518F-B8F7-3F91B7162CA9}">
      <selection activeCell="H16" sqref="H16"/>
    </sheetView>
  </sheetViews>
  <sheetFormatPr defaultColWidth="9.14453125" defaultRowHeight="15" x14ac:dyDescent="0.2"/>
  <cols>
    <col min="1" max="1" width="5.109375" style="108" bestFit="1" customWidth="1"/>
    <col min="2" max="2" width="12.375" style="108" bestFit="1" customWidth="1"/>
    <col min="3" max="3" width="16.54296875" style="108" bestFit="1" customWidth="1"/>
    <col min="4" max="4" width="7.26171875" style="108" bestFit="1" customWidth="1"/>
    <col min="5" max="5" width="8.47265625" style="108" bestFit="1" customWidth="1"/>
    <col min="6" max="6" width="15.6015625" style="108" bestFit="1" customWidth="1"/>
    <col min="7" max="7" width="10.625" style="108" bestFit="1" customWidth="1"/>
    <col min="8" max="8" width="16.140625" style="108" bestFit="1" customWidth="1"/>
    <col min="9" max="9" width="20.4453125" style="108" bestFit="1" customWidth="1"/>
    <col min="10" max="10" width="12.9140625" style="108" bestFit="1" customWidth="1"/>
    <col min="11" max="16384" width="9.14453125" style="108"/>
  </cols>
  <sheetData>
    <row r="1" spans="1:10" x14ac:dyDescent="0.2">
      <c r="A1" s="237" t="s">
        <v>806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0" x14ac:dyDescent="0.2">
      <c r="A2" s="109" t="s">
        <v>81</v>
      </c>
      <c r="B2" s="110" t="s">
        <v>82</v>
      </c>
      <c r="C2" s="111" t="s">
        <v>83</v>
      </c>
      <c r="D2" s="109" t="s">
        <v>44</v>
      </c>
      <c r="E2" s="109" t="s">
        <v>43</v>
      </c>
      <c r="F2" s="111" t="s">
        <v>94</v>
      </c>
      <c r="G2" s="112" t="s">
        <v>108</v>
      </c>
      <c r="H2" s="113" t="s">
        <v>109</v>
      </c>
      <c r="I2" s="112" t="s">
        <v>110</v>
      </c>
      <c r="J2" s="112" t="s">
        <v>111</v>
      </c>
    </row>
    <row r="3" spans="1:10" x14ac:dyDescent="0.2">
      <c r="A3" s="104">
        <v>1</v>
      </c>
      <c r="B3" s="105" t="s">
        <v>123</v>
      </c>
      <c r="C3" s="106" t="s">
        <v>124</v>
      </c>
      <c r="D3" s="106" t="s">
        <v>45</v>
      </c>
      <c r="E3" s="106" t="s">
        <v>49</v>
      </c>
      <c r="F3" s="106" t="s">
        <v>119</v>
      </c>
      <c r="G3" s="220">
        <f>VLOOKUP(B3,paysheet!$B$3:$AM$167,38,0)</f>
        <v>10498</v>
      </c>
      <c r="H3" s="114" t="s">
        <v>125</v>
      </c>
      <c r="I3" s="115" t="s">
        <v>126</v>
      </c>
      <c r="J3" s="115" t="s">
        <v>127</v>
      </c>
    </row>
    <row r="4" spans="1:10" x14ac:dyDescent="0.2">
      <c r="A4" s="104">
        <v>2</v>
      </c>
      <c r="B4" s="105" t="s">
        <v>163</v>
      </c>
      <c r="C4" s="106" t="s">
        <v>164</v>
      </c>
      <c r="D4" s="106" t="s">
        <v>60</v>
      </c>
      <c r="E4" s="106" t="s">
        <v>49</v>
      </c>
      <c r="F4" s="106" t="s">
        <v>119</v>
      </c>
      <c r="G4" s="220">
        <f>VLOOKUP(B4,paysheet!$B$3:$AM$167,38,0)</f>
        <v>8891</v>
      </c>
      <c r="H4" s="114" t="s">
        <v>165</v>
      </c>
      <c r="I4" s="115" t="s">
        <v>166</v>
      </c>
      <c r="J4" s="115" t="s">
        <v>167</v>
      </c>
    </row>
    <row r="5" spans="1:10" x14ac:dyDescent="0.2">
      <c r="A5" s="104">
        <v>3</v>
      </c>
      <c r="B5" s="105" t="s">
        <v>262</v>
      </c>
      <c r="C5" s="106" t="s">
        <v>263</v>
      </c>
      <c r="D5" s="106" t="s">
        <v>46</v>
      </c>
      <c r="E5" s="106" t="s">
        <v>49</v>
      </c>
      <c r="F5" s="106" t="s">
        <v>92</v>
      </c>
      <c r="G5" s="220">
        <f>VLOOKUP(B5,paysheet!$B$3:$AM$167,38,0)</f>
        <v>9812</v>
      </c>
      <c r="H5" s="114" t="s">
        <v>264</v>
      </c>
      <c r="I5" s="115" t="s">
        <v>265</v>
      </c>
      <c r="J5" s="115" t="s">
        <v>266</v>
      </c>
    </row>
    <row r="6" spans="1:10" x14ac:dyDescent="0.2">
      <c r="A6" s="104">
        <v>4</v>
      </c>
      <c r="B6" s="105" t="s">
        <v>368</v>
      </c>
      <c r="C6" s="106" t="s">
        <v>369</v>
      </c>
      <c r="D6" s="106" t="s">
        <v>47</v>
      </c>
      <c r="E6" s="106" t="s">
        <v>49</v>
      </c>
      <c r="F6" s="106" t="s">
        <v>87</v>
      </c>
      <c r="G6" s="220">
        <f>VLOOKUP(B6,paysheet!$B$3:$AM$167,38,0)</f>
        <v>2618</v>
      </c>
      <c r="H6" s="114" t="s">
        <v>370</v>
      </c>
      <c r="I6" s="115" t="s">
        <v>115</v>
      </c>
      <c r="J6" s="115" t="s">
        <v>371</v>
      </c>
    </row>
    <row r="7" spans="1:10" x14ac:dyDescent="0.2">
      <c r="A7" s="104">
        <v>5</v>
      </c>
      <c r="B7" s="105" t="s">
        <v>378</v>
      </c>
      <c r="C7" s="106" t="s">
        <v>379</v>
      </c>
      <c r="D7" s="106" t="s">
        <v>47</v>
      </c>
      <c r="E7" s="106" t="s">
        <v>49</v>
      </c>
      <c r="F7" s="106" t="s">
        <v>87</v>
      </c>
      <c r="G7" s="220">
        <f>VLOOKUP(B7,paysheet!$B$3:$AM$167,38,0)</f>
        <v>2947</v>
      </c>
      <c r="H7" s="114" t="s">
        <v>380</v>
      </c>
      <c r="I7" s="115" t="s">
        <v>222</v>
      </c>
      <c r="J7" s="115" t="s">
        <v>381</v>
      </c>
    </row>
    <row r="8" spans="1:10" x14ac:dyDescent="0.2">
      <c r="A8" s="104">
        <v>6</v>
      </c>
      <c r="B8" s="105" t="s">
        <v>430</v>
      </c>
      <c r="C8" s="106" t="s">
        <v>431</v>
      </c>
      <c r="D8" s="106" t="s">
        <v>48</v>
      </c>
      <c r="E8" s="106" t="s">
        <v>49</v>
      </c>
      <c r="F8" s="106" t="s">
        <v>89</v>
      </c>
      <c r="G8" s="220">
        <f>VLOOKUP(B8,paysheet!$B$3:$AM$167,38,0)</f>
        <v>1934</v>
      </c>
      <c r="H8" s="114"/>
      <c r="I8" s="115"/>
      <c r="J8" s="115"/>
    </row>
    <row r="9" spans="1:10" x14ac:dyDescent="0.2">
      <c r="G9" s="221"/>
    </row>
    <row r="10" spans="1:10" x14ac:dyDescent="0.2">
      <c r="F10" s="163" t="s">
        <v>71</v>
      </c>
      <c r="G10" s="222">
        <f>SUM(G3:G9)</f>
        <v>36700</v>
      </c>
    </row>
  </sheetData>
  <mergeCells count="1">
    <mergeCell ref="A1:J1"/>
  </mergeCells>
  <conditionalFormatting sqref="B2">
    <cfRule type="duplicateValues" dxfId="26" priority="3"/>
  </conditionalFormatting>
  <conditionalFormatting sqref="B2:B8">
    <cfRule type="duplicateValues" dxfId="25" priority="2"/>
  </conditionalFormatting>
  <conditionalFormatting sqref="B2:B8">
    <cfRule type="duplicateValues" dxfId="24" priority="4"/>
  </conditionalFormatting>
  <conditionalFormatting sqref="B3:B8">
    <cfRule type="duplicateValues" dxfId="23" priority="1"/>
  </conditionalFormatting>
  <pageMargins left="0.3" right="0.36" top="0.75" bottom="0.75" header="0.3" footer="0.3"/>
  <pageSetup scale="82" fitToHeight="0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6"/>
  <sheetViews>
    <sheetView tabSelected="1" workbookViewId="0" xr3:uid="{65FA3815-DCC1-5481-872F-D2879ED395ED}">
      <selection activeCell="C6" sqref="C6"/>
    </sheetView>
  </sheetViews>
  <sheetFormatPr defaultColWidth="9.14453125" defaultRowHeight="15" x14ac:dyDescent="0.2"/>
  <cols>
    <col min="1" max="1" width="9.14453125" style="147"/>
    <col min="2" max="2" width="12.375" style="147" bestFit="1" customWidth="1"/>
    <col min="3" max="3" width="17.484375" style="147" bestFit="1" customWidth="1"/>
    <col min="4" max="14" width="6.45703125" style="147" customWidth="1"/>
    <col min="15" max="15" width="5.37890625" style="147" bestFit="1" customWidth="1"/>
    <col min="16" max="16" width="7.80078125" style="147" bestFit="1" customWidth="1"/>
    <col min="17" max="17" width="7.3984375" style="147" bestFit="1" customWidth="1"/>
    <col min="18" max="18" width="6.45703125" style="147" bestFit="1" customWidth="1"/>
    <col min="19" max="16384" width="9.14453125" style="147"/>
  </cols>
  <sheetData>
    <row r="1" spans="1:19" x14ac:dyDescent="0.2">
      <c r="A1" s="238" t="s">
        <v>810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</row>
    <row r="2" spans="1:19" ht="27.75" x14ac:dyDescent="0.2">
      <c r="A2" s="170" t="s">
        <v>81</v>
      </c>
      <c r="B2" s="171" t="s">
        <v>82</v>
      </c>
      <c r="C2" s="172" t="s">
        <v>83</v>
      </c>
      <c r="D2" s="170" t="s">
        <v>44</v>
      </c>
      <c r="E2" s="170" t="s">
        <v>43</v>
      </c>
      <c r="F2" s="172" t="s">
        <v>94</v>
      </c>
      <c r="G2" s="173" t="s">
        <v>84</v>
      </c>
      <c r="H2" s="173" t="s">
        <v>9</v>
      </c>
      <c r="I2" s="173" t="s">
        <v>95</v>
      </c>
      <c r="J2" s="173" t="s">
        <v>96</v>
      </c>
      <c r="K2" s="173" t="s">
        <v>97</v>
      </c>
      <c r="L2" s="173" t="s">
        <v>61</v>
      </c>
      <c r="M2" s="174" t="s">
        <v>100</v>
      </c>
      <c r="N2" s="174" t="s">
        <v>102</v>
      </c>
      <c r="O2" s="174" t="s">
        <v>9</v>
      </c>
      <c r="P2" s="174" t="s">
        <v>95</v>
      </c>
      <c r="Q2" s="174" t="s">
        <v>96</v>
      </c>
      <c r="R2" s="174" t="s">
        <v>97</v>
      </c>
      <c r="S2" s="174" t="s">
        <v>811</v>
      </c>
    </row>
    <row r="3" spans="1:19" x14ac:dyDescent="0.2">
      <c r="A3" s="144">
        <v>1</v>
      </c>
      <c r="B3" s="175" t="s">
        <v>296</v>
      </c>
      <c r="C3" s="176" t="s">
        <v>297</v>
      </c>
      <c r="D3" s="176" t="s">
        <v>46</v>
      </c>
      <c r="E3" s="176" t="s">
        <v>49</v>
      </c>
      <c r="F3" s="176" t="s">
        <v>92</v>
      </c>
      <c r="G3" s="177">
        <v>11505</v>
      </c>
      <c r="H3" s="146">
        <v>9592</v>
      </c>
      <c r="I3" s="146">
        <v>530</v>
      </c>
      <c r="J3" s="146">
        <v>799</v>
      </c>
      <c r="K3" s="146">
        <v>584</v>
      </c>
      <c r="L3" s="146">
        <v>11505</v>
      </c>
      <c r="M3" s="145">
        <v>31</v>
      </c>
      <c r="N3" s="145">
        <v>19</v>
      </c>
      <c r="O3" s="178">
        <f>ROUND((H3/M3)*N3,0)</f>
        <v>5879</v>
      </c>
      <c r="P3" s="178">
        <f>ROUND((I3/M3)*N3,0)</f>
        <v>325</v>
      </c>
      <c r="Q3" s="178">
        <f>ROUND((J3/M3)*N3,0)</f>
        <v>490</v>
      </c>
      <c r="R3" s="178">
        <f>ROUND((K3/M3)*N3,0)</f>
        <v>358</v>
      </c>
      <c r="S3" s="178">
        <f>SUM(P3:R3)</f>
        <v>1173</v>
      </c>
    </row>
    <row r="4" spans="1:19" x14ac:dyDescent="0.2">
      <c r="A4" s="144">
        <v>2</v>
      </c>
      <c r="B4" s="175" t="s">
        <v>700</v>
      </c>
      <c r="C4" s="176" t="s">
        <v>707</v>
      </c>
      <c r="D4" s="176" t="s">
        <v>60</v>
      </c>
      <c r="E4" s="176" t="s">
        <v>51</v>
      </c>
      <c r="F4" s="176" t="s">
        <v>119</v>
      </c>
      <c r="G4" s="177">
        <v>10500</v>
      </c>
      <c r="H4" s="146">
        <v>8949</v>
      </c>
      <c r="I4" s="146">
        <v>247</v>
      </c>
      <c r="J4" s="146">
        <v>745</v>
      </c>
      <c r="K4" s="146">
        <v>559</v>
      </c>
      <c r="L4" s="146">
        <v>10500</v>
      </c>
      <c r="M4" s="145">
        <v>31</v>
      </c>
      <c r="N4" s="145">
        <v>20</v>
      </c>
      <c r="O4" s="178">
        <f>ROUND((H4/M4)*N4,0)</f>
        <v>5774</v>
      </c>
      <c r="P4" s="178">
        <f>ROUND((I4/M4)*N4,0)</f>
        <v>159</v>
      </c>
      <c r="Q4" s="178">
        <f>ROUND((J4/M4)*N4,0)</f>
        <v>481</v>
      </c>
      <c r="R4" s="178">
        <f>ROUND((K4/M4)*N4,0)</f>
        <v>361</v>
      </c>
      <c r="S4" s="178">
        <f t="shared" ref="S4:S6" si="0">SUM(P4:R4)</f>
        <v>1001</v>
      </c>
    </row>
    <row r="5" spans="1:19" x14ac:dyDescent="0.2">
      <c r="A5" s="144">
        <v>3</v>
      </c>
      <c r="B5" s="175" t="s">
        <v>518</v>
      </c>
      <c r="C5" s="176" t="s">
        <v>519</v>
      </c>
      <c r="D5" s="176" t="s">
        <v>46</v>
      </c>
      <c r="E5" s="176" t="s">
        <v>51</v>
      </c>
      <c r="F5" s="176" t="s">
        <v>516</v>
      </c>
      <c r="G5" s="177">
        <v>15491</v>
      </c>
      <c r="H5" s="146">
        <v>10000</v>
      </c>
      <c r="I5" s="146">
        <v>3813</v>
      </c>
      <c r="J5" s="146">
        <v>833</v>
      </c>
      <c r="K5" s="146">
        <v>845</v>
      </c>
      <c r="L5" s="146">
        <v>15491</v>
      </c>
      <c r="M5" s="145">
        <v>31</v>
      </c>
      <c r="N5" s="145">
        <v>13</v>
      </c>
      <c r="O5" s="178">
        <f>ROUND((H5/M5)*N5,0)</f>
        <v>4194</v>
      </c>
      <c r="P5" s="178">
        <f>ROUND((I5/M5)*N5,0)</f>
        <v>1599</v>
      </c>
      <c r="Q5" s="178">
        <f>ROUND((J5/M5)*N5,0)</f>
        <v>349</v>
      </c>
      <c r="R5" s="178">
        <f>ROUND((K5/M5)*N5,0)</f>
        <v>354</v>
      </c>
      <c r="S5" s="178">
        <f t="shared" si="0"/>
        <v>2302</v>
      </c>
    </row>
    <row r="6" spans="1:19" x14ac:dyDescent="0.2">
      <c r="A6" s="144">
        <v>4</v>
      </c>
      <c r="B6" s="175" t="s">
        <v>628</v>
      </c>
      <c r="C6" s="176" t="s">
        <v>629</v>
      </c>
      <c r="D6" s="176" t="s">
        <v>47</v>
      </c>
      <c r="E6" s="176" t="s">
        <v>51</v>
      </c>
      <c r="F6" s="176" t="s">
        <v>87</v>
      </c>
      <c r="G6" s="177">
        <v>10253</v>
      </c>
      <c r="H6" s="146">
        <v>8949</v>
      </c>
      <c r="I6" s="146">
        <v>0</v>
      </c>
      <c r="J6" s="146">
        <v>745</v>
      </c>
      <c r="K6" s="146">
        <v>559</v>
      </c>
      <c r="L6" s="146">
        <v>10253</v>
      </c>
      <c r="M6" s="145">
        <v>31</v>
      </c>
      <c r="N6" s="145">
        <v>7</v>
      </c>
      <c r="O6" s="178">
        <f>ROUND((H6/M6)*N6,0)</f>
        <v>2021</v>
      </c>
      <c r="P6" s="178">
        <f>ROUND((I6/M6)*N6,0)</f>
        <v>0</v>
      </c>
      <c r="Q6" s="178">
        <f>ROUND((J6/M6)*N6,0)</f>
        <v>168</v>
      </c>
      <c r="R6" s="178">
        <f>ROUND((K6/M6)*N6,0)</f>
        <v>126</v>
      </c>
      <c r="S6" s="178">
        <f t="shared" si="0"/>
        <v>294</v>
      </c>
    </row>
  </sheetData>
  <mergeCells count="1">
    <mergeCell ref="A1:S1"/>
  </mergeCells>
  <conditionalFormatting sqref="B2">
    <cfRule type="duplicateValues" dxfId="22" priority="3"/>
  </conditionalFormatting>
  <conditionalFormatting sqref="B2:B6">
    <cfRule type="duplicateValues" dxfId="21" priority="2"/>
  </conditionalFormatting>
  <conditionalFormatting sqref="B2:B6">
    <cfRule type="duplicateValues" dxfId="20" priority="4"/>
  </conditionalFormatting>
  <conditionalFormatting sqref="B3:B6">
    <cfRule type="duplicateValues" dxfId="19" priority="1"/>
  </conditionalFormatting>
  <pageMargins left="0.15" right="0.19" top="0.75" bottom="0.75" header="0.3" footer="0.3"/>
  <pageSetup scale="93" fitToHeight="0" orientation="landscape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 xr3:uid="{FF0BDA26-1AD6-5648-BD9A-E01AA4DDCA7C}">
      <selection activeCell="C22" sqref="C22"/>
    </sheetView>
  </sheetViews>
  <sheetFormatPr defaultRowHeight="15" x14ac:dyDescent="0.2"/>
  <cols>
    <col min="1" max="1" width="7.6640625" customWidth="1"/>
    <col min="2" max="2" width="12.375" bestFit="1" customWidth="1"/>
    <col min="3" max="3" width="27.57421875" bestFit="1" customWidth="1"/>
    <col min="5" max="5" width="8.47265625" bestFit="1" customWidth="1"/>
    <col min="6" max="6" width="15.6015625" bestFit="1" customWidth="1"/>
  </cols>
  <sheetData>
    <row r="1" spans="1:7" x14ac:dyDescent="0.2">
      <c r="A1" s="239" t="s">
        <v>808</v>
      </c>
      <c r="B1" s="239"/>
      <c r="C1" s="239"/>
      <c r="D1" s="239"/>
      <c r="E1" s="239"/>
      <c r="F1" s="239"/>
      <c r="G1" s="239"/>
    </row>
    <row r="2" spans="1:7" x14ac:dyDescent="0.2">
      <c r="A2" s="164" t="s">
        <v>81</v>
      </c>
      <c r="B2" s="165" t="s">
        <v>82</v>
      </c>
      <c r="C2" s="166" t="s">
        <v>83</v>
      </c>
      <c r="D2" s="164" t="s">
        <v>44</v>
      </c>
      <c r="E2" s="164" t="s">
        <v>43</v>
      </c>
      <c r="F2" s="166" t="s">
        <v>94</v>
      </c>
      <c r="G2" s="166" t="s">
        <v>807</v>
      </c>
    </row>
    <row r="3" spans="1:7" x14ac:dyDescent="0.2">
      <c r="A3" s="167">
        <v>1</v>
      </c>
      <c r="B3" s="168" t="s">
        <v>526</v>
      </c>
      <c r="C3" s="169" t="s">
        <v>527</v>
      </c>
      <c r="D3" s="169" t="s">
        <v>46</v>
      </c>
      <c r="E3" s="169" t="s">
        <v>51</v>
      </c>
      <c r="F3" s="169" t="s">
        <v>86</v>
      </c>
      <c r="G3" s="169">
        <v>2000</v>
      </c>
    </row>
    <row r="4" spans="1:7" x14ac:dyDescent="0.2">
      <c r="A4" s="167">
        <v>2</v>
      </c>
      <c r="B4" s="168" t="s">
        <v>696</v>
      </c>
      <c r="C4" s="169" t="s">
        <v>709</v>
      </c>
      <c r="D4" s="169" t="s">
        <v>48</v>
      </c>
      <c r="E4" s="169" t="s">
        <v>51</v>
      </c>
      <c r="F4" s="169" t="s">
        <v>89</v>
      </c>
      <c r="G4" s="169">
        <v>600</v>
      </c>
    </row>
    <row r="5" spans="1:7" x14ac:dyDescent="0.2">
      <c r="A5" s="167">
        <v>3</v>
      </c>
      <c r="B5" s="168" t="s">
        <v>211</v>
      </c>
      <c r="C5" s="169" t="s">
        <v>212</v>
      </c>
      <c r="D5" s="169" t="s">
        <v>46</v>
      </c>
      <c r="E5" s="169" t="s">
        <v>49</v>
      </c>
      <c r="F5" s="169" t="s">
        <v>92</v>
      </c>
      <c r="G5" s="169">
        <v>1000</v>
      </c>
    </row>
    <row r="6" spans="1:7" x14ac:dyDescent="0.2">
      <c r="A6" s="167">
        <v>4</v>
      </c>
      <c r="B6" s="168" t="s">
        <v>255</v>
      </c>
      <c r="C6" s="169" t="s">
        <v>256</v>
      </c>
      <c r="D6" s="169" t="s">
        <v>46</v>
      </c>
      <c r="E6" s="169" t="s">
        <v>49</v>
      </c>
      <c r="F6" s="169" t="s">
        <v>90</v>
      </c>
      <c r="G6" s="169">
        <v>1000</v>
      </c>
    </row>
    <row r="7" spans="1:7" x14ac:dyDescent="0.2">
      <c r="A7" s="167">
        <v>5</v>
      </c>
      <c r="B7" s="168" t="s">
        <v>355</v>
      </c>
      <c r="C7" s="169" t="s">
        <v>356</v>
      </c>
      <c r="D7" s="169" t="s">
        <v>47</v>
      </c>
      <c r="E7" s="169" t="s">
        <v>49</v>
      </c>
      <c r="F7" s="169" t="s">
        <v>87</v>
      </c>
      <c r="G7" s="169">
        <v>1000</v>
      </c>
    </row>
    <row r="8" spans="1:7" x14ac:dyDescent="0.2">
      <c r="A8" s="167">
        <v>6</v>
      </c>
      <c r="B8" s="168" t="s">
        <v>358</v>
      </c>
      <c r="C8" s="169" t="s">
        <v>359</v>
      </c>
      <c r="D8" s="169" t="s">
        <v>47</v>
      </c>
      <c r="E8" s="169" t="s">
        <v>49</v>
      </c>
      <c r="F8" s="169" t="s">
        <v>87</v>
      </c>
      <c r="G8" s="169">
        <v>1000</v>
      </c>
    </row>
    <row r="9" spans="1:7" x14ac:dyDescent="0.2">
      <c r="A9" s="167"/>
      <c r="B9" s="195" t="s">
        <v>230</v>
      </c>
      <c r="C9" s="196" t="s">
        <v>231</v>
      </c>
      <c r="D9" s="196" t="s">
        <v>46</v>
      </c>
      <c r="E9" s="196" t="s">
        <v>49</v>
      </c>
      <c r="F9" s="196" t="s">
        <v>86</v>
      </c>
      <c r="G9" s="169">
        <v>2000</v>
      </c>
    </row>
    <row r="10" spans="1:7" x14ac:dyDescent="0.2">
      <c r="A10" s="167"/>
      <c r="B10" s="195" t="s">
        <v>204</v>
      </c>
      <c r="C10" s="196" t="s">
        <v>205</v>
      </c>
      <c r="D10" s="196" t="s">
        <v>46</v>
      </c>
      <c r="E10" s="196" t="s">
        <v>49</v>
      </c>
      <c r="F10" s="196" t="s">
        <v>86</v>
      </c>
      <c r="G10" s="169">
        <v>2000</v>
      </c>
    </row>
    <row r="11" spans="1:7" x14ac:dyDescent="0.2">
      <c r="A11" s="167"/>
      <c r="B11" s="195" t="s">
        <v>274</v>
      </c>
      <c r="C11" s="196" t="s">
        <v>275</v>
      </c>
      <c r="D11" s="196" t="s">
        <v>46</v>
      </c>
      <c r="E11" s="196" t="s">
        <v>49</v>
      </c>
      <c r="F11" s="196" t="s">
        <v>92</v>
      </c>
      <c r="G11" s="169">
        <v>2000</v>
      </c>
    </row>
    <row r="12" spans="1:7" x14ac:dyDescent="0.2">
      <c r="A12" s="141"/>
      <c r="B12" s="141"/>
      <c r="C12" s="141"/>
      <c r="D12" s="141"/>
      <c r="E12" s="141"/>
      <c r="F12" s="141"/>
      <c r="G12" s="141"/>
    </row>
    <row r="13" spans="1:7" x14ac:dyDescent="0.2">
      <c r="F13" s="223" t="s">
        <v>71</v>
      </c>
      <c r="G13" s="224">
        <f>SUM(G3:G12)</f>
        <v>12600</v>
      </c>
    </row>
    <row r="14" spans="1:7" x14ac:dyDescent="0.2">
      <c r="F14" s="141"/>
      <c r="G14" s="141"/>
    </row>
  </sheetData>
  <mergeCells count="1">
    <mergeCell ref="A1:G1"/>
  </mergeCells>
  <conditionalFormatting sqref="B2">
    <cfRule type="duplicateValues" dxfId="18" priority="23"/>
  </conditionalFormatting>
  <conditionalFormatting sqref="B2:B3">
    <cfRule type="duplicateValues" dxfId="17" priority="22"/>
  </conditionalFormatting>
  <conditionalFormatting sqref="B2:B3">
    <cfRule type="duplicateValues" dxfId="16" priority="24"/>
  </conditionalFormatting>
  <conditionalFormatting sqref="B3">
    <cfRule type="duplicateValues" dxfId="15" priority="21"/>
  </conditionalFormatting>
  <conditionalFormatting sqref="B4:B8">
    <cfRule type="duplicateValues" dxfId="14" priority="14"/>
  </conditionalFormatting>
  <conditionalFormatting sqref="B4:B8">
    <cfRule type="duplicateValues" dxfId="13" priority="15"/>
  </conditionalFormatting>
  <conditionalFormatting sqref="B4:B8">
    <cfRule type="duplicateValues" dxfId="12" priority="13"/>
  </conditionalFormatting>
  <conditionalFormatting sqref="B9">
    <cfRule type="duplicateValues" dxfId="11" priority="10"/>
  </conditionalFormatting>
  <conditionalFormatting sqref="B9">
    <cfRule type="duplicateValues" dxfId="10" priority="11"/>
  </conditionalFormatting>
  <conditionalFormatting sqref="B9">
    <cfRule type="duplicateValues" dxfId="9" priority="9"/>
  </conditionalFormatting>
  <conditionalFormatting sqref="B9">
    <cfRule type="duplicateValues" dxfId="8" priority="12"/>
  </conditionalFormatting>
  <conditionalFormatting sqref="B10">
    <cfRule type="duplicateValues" dxfId="7" priority="6"/>
  </conditionalFormatting>
  <conditionalFormatting sqref="B10">
    <cfRule type="duplicateValues" dxfId="6" priority="7"/>
  </conditionalFormatting>
  <conditionalFormatting sqref="B10">
    <cfRule type="duplicateValues" dxfId="5" priority="5"/>
  </conditionalFormatting>
  <conditionalFormatting sqref="B10">
    <cfRule type="duplicateValues" dxfId="4" priority="8"/>
  </conditionalFormatting>
  <conditionalFormatting sqref="B11">
    <cfRule type="duplicateValues" dxfId="3" priority="2"/>
  </conditionalFormatting>
  <conditionalFormatting sqref="B11">
    <cfRule type="duplicateValues" dxfId="2" priority="3"/>
  </conditionalFormatting>
  <conditionalFormatting sqref="B11">
    <cfRule type="duplicateValues" dxfId="1" priority="1"/>
  </conditionalFormatting>
  <conditionalFormatting sqref="B11">
    <cfRule type="duplicateValues" dxfId="0" priority="4"/>
  </conditionalFormatting>
  <pageMargins left="0.7" right="0.48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2"/>
  <sheetViews>
    <sheetView zoomScaleNormal="100" workbookViewId="0" xr3:uid="{958C4451-9541-5A59-BF78-D2F731DF1C81}">
      <selection activeCell="M15" sqref="M15"/>
    </sheetView>
  </sheetViews>
  <sheetFormatPr defaultRowHeight="15" x14ac:dyDescent="0.2"/>
  <cols>
    <col min="1" max="1" width="13.71875" customWidth="1"/>
    <col min="2" max="2" width="8.7421875" customWidth="1"/>
    <col min="3" max="3" width="10.625" bestFit="1" customWidth="1"/>
    <col min="4" max="4" width="8.7421875" customWidth="1"/>
    <col min="5" max="5" width="2.6875" customWidth="1"/>
    <col min="6" max="6" width="8.7421875" customWidth="1"/>
    <col min="7" max="7" width="10.625" bestFit="1" customWidth="1"/>
    <col min="8" max="8" width="8.7421875" customWidth="1"/>
    <col min="9" max="9" width="2.5546875" customWidth="1"/>
    <col min="10" max="1025" width="8.7421875" customWidth="1"/>
  </cols>
  <sheetData>
    <row r="1" spans="1:14" x14ac:dyDescent="0.2">
      <c r="A1" s="50"/>
      <c r="B1" s="50"/>
      <c r="C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5" customHeight="1" x14ac:dyDescent="0.2">
      <c r="A2" s="228" t="s">
        <v>683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1:14" x14ac:dyDescent="0.2">
      <c r="A3" s="51" t="s">
        <v>52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x14ac:dyDescent="0.2">
      <c r="A4" s="53"/>
      <c r="B4" s="54">
        <v>43282</v>
      </c>
      <c r="C4" s="51"/>
      <c r="D4" s="51"/>
      <c r="E4" s="55"/>
      <c r="F4" s="54">
        <v>43313</v>
      </c>
      <c r="G4" s="51"/>
      <c r="H4" s="51"/>
      <c r="I4" s="51"/>
      <c r="J4" s="51" t="s">
        <v>53</v>
      </c>
      <c r="K4" s="52"/>
      <c r="L4" s="52"/>
      <c r="M4" s="52"/>
      <c r="N4" s="52"/>
    </row>
    <row r="5" spans="1:14" x14ac:dyDescent="0.2">
      <c r="A5" s="56" t="s">
        <v>54</v>
      </c>
      <c r="B5" s="51" t="s">
        <v>55</v>
      </c>
      <c r="C5" s="51" t="s">
        <v>56</v>
      </c>
      <c r="D5" s="51" t="s">
        <v>57</v>
      </c>
      <c r="E5" s="51" t="s">
        <v>58</v>
      </c>
      <c r="F5" s="51" t="s">
        <v>55</v>
      </c>
      <c r="G5" s="51" t="s">
        <v>56</v>
      </c>
      <c r="H5" s="51" t="s">
        <v>57</v>
      </c>
      <c r="I5" s="51" t="s">
        <v>58</v>
      </c>
      <c r="J5" s="51" t="s">
        <v>55</v>
      </c>
      <c r="K5" s="51" t="s">
        <v>56</v>
      </c>
      <c r="L5" s="51" t="s">
        <v>57</v>
      </c>
      <c r="M5" s="51" t="s">
        <v>58</v>
      </c>
      <c r="N5" s="51" t="s">
        <v>59</v>
      </c>
    </row>
    <row r="6" spans="1:14" x14ac:dyDescent="0.2">
      <c r="A6" s="53" t="s">
        <v>60</v>
      </c>
      <c r="B6" s="57">
        <v>19</v>
      </c>
      <c r="C6" s="220">
        <v>250102</v>
      </c>
      <c r="D6" s="220">
        <v>561</v>
      </c>
      <c r="E6" s="57">
        <v>0</v>
      </c>
      <c r="F6" s="57">
        <f>GETPIVOTDATA("Count of Name",Summary!$A$3,"DEPT","Admin")</f>
        <v>22</v>
      </c>
      <c r="G6" s="220">
        <f>GETPIVOTDATA("Sum of EARNED GROSS",Summary!$A$3,"DEPT","Admin")</f>
        <v>302273</v>
      </c>
      <c r="H6" s="57">
        <f>GETPIVOTDATA("Sum of Present days",Summary!$A$3,"DEPT","Admin")</f>
        <v>642</v>
      </c>
      <c r="I6" s="57">
        <v>0</v>
      </c>
      <c r="J6" s="58">
        <f t="shared" ref="J6:K10" si="0">F6-B6</f>
        <v>3</v>
      </c>
      <c r="K6" s="220">
        <f t="shared" si="0"/>
        <v>52171</v>
      </c>
      <c r="L6" s="57">
        <f t="shared" ref="L6:M10" si="1">+H6-D6</f>
        <v>81</v>
      </c>
      <c r="M6" s="57">
        <f t="shared" si="1"/>
        <v>0</v>
      </c>
      <c r="N6" s="58"/>
    </row>
    <row r="7" spans="1:14" x14ac:dyDescent="0.2">
      <c r="A7" s="59" t="s">
        <v>46</v>
      </c>
      <c r="B7" s="60">
        <v>66</v>
      </c>
      <c r="C7" s="220">
        <v>1051252</v>
      </c>
      <c r="D7" s="220">
        <v>1835</v>
      </c>
      <c r="E7" s="60">
        <v>0</v>
      </c>
      <c r="F7" s="60">
        <f>GETPIVOTDATA("Count of Name",Summary!$A$3,"DEPT","FBP")</f>
        <v>61</v>
      </c>
      <c r="G7" s="220">
        <f>GETPIVOTDATA("Sum of EARNED GROSS",Summary!$A$3,"DEPT","FBP")</f>
        <v>966886</v>
      </c>
      <c r="H7" s="60">
        <f>GETPIVOTDATA("Sum of Present days",Summary!$A$3,"DEPT","FBP")</f>
        <v>1711</v>
      </c>
      <c r="I7" s="60">
        <v>0</v>
      </c>
      <c r="J7" s="60">
        <f t="shared" si="0"/>
        <v>-5</v>
      </c>
      <c r="K7" s="220">
        <f t="shared" si="0"/>
        <v>-84366</v>
      </c>
      <c r="L7" s="57">
        <f t="shared" si="1"/>
        <v>-124</v>
      </c>
      <c r="M7" s="57">
        <f t="shared" si="1"/>
        <v>0</v>
      </c>
      <c r="N7" s="61"/>
    </row>
    <row r="8" spans="1:14" x14ac:dyDescent="0.2">
      <c r="A8" s="59" t="s">
        <v>47</v>
      </c>
      <c r="B8" s="60">
        <v>46</v>
      </c>
      <c r="C8" s="220">
        <v>595452</v>
      </c>
      <c r="D8" s="220">
        <v>1223</v>
      </c>
      <c r="E8" s="60">
        <v>0</v>
      </c>
      <c r="F8" s="60">
        <f>GETPIVOTDATA("Count of Name",Summary!$A$3,"DEPT","FBS")</f>
        <v>49</v>
      </c>
      <c r="G8" s="220">
        <f>GETPIVOTDATA("Sum of EARNED GROSS",Summary!$A$3,"DEPT","FBS")</f>
        <v>661302</v>
      </c>
      <c r="H8" s="60">
        <f>GETPIVOTDATA("Sum of Present days",Summary!$A$3,"DEPT","FBS")</f>
        <v>1363</v>
      </c>
      <c r="I8" s="60">
        <v>0</v>
      </c>
      <c r="J8" s="60">
        <f t="shared" si="0"/>
        <v>3</v>
      </c>
      <c r="K8" s="220">
        <f t="shared" si="0"/>
        <v>65850</v>
      </c>
      <c r="L8" s="57">
        <f t="shared" si="1"/>
        <v>140</v>
      </c>
      <c r="M8" s="57">
        <f t="shared" si="1"/>
        <v>0</v>
      </c>
      <c r="N8" s="61"/>
    </row>
    <row r="9" spans="1:14" x14ac:dyDescent="0.2">
      <c r="A9" s="59" t="s">
        <v>48</v>
      </c>
      <c r="B9" s="60">
        <v>35</v>
      </c>
      <c r="C9" s="220">
        <v>307665</v>
      </c>
      <c r="D9" s="220">
        <v>831</v>
      </c>
      <c r="E9" s="60">
        <v>0</v>
      </c>
      <c r="F9" s="60">
        <f>GETPIVOTDATA("Count of Name",Summary!$A$3,"DEPT","KST")</f>
        <v>33</v>
      </c>
      <c r="G9" s="220">
        <f>GETPIVOTDATA("Sum of EARNED GROSS",Summary!$A$3,"DEPT","KST")</f>
        <v>322537</v>
      </c>
      <c r="H9" s="60">
        <f>GETPIVOTDATA("Sum of Present days",Summary!$A$3,"DEPT","KST")</f>
        <v>861</v>
      </c>
      <c r="I9" s="60">
        <v>0</v>
      </c>
      <c r="J9" s="60">
        <f t="shared" si="0"/>
        <v>-2</v>
      </c>
      <c r="K9" s="220">
        <f t="shared" si="0"/>
        <v>14872</v>
      </c>
      <c r="L9" s="57">
        <f t="shared" si="1"/>
        <v>30</v>
      </c>
      <c r="M9" s="57">
        <f t="shared" si="1"/>
        <v>0</v>
      </c>
      <c r="N9" s="61"/>
    </row>
    <row r="10" spans="1:14" x14ac:dyDescent="0.2">
      <c r="A10" s="59"/>
      <c r="B10" s="60"/>
      <c r="C10" s="220"/>
      <c r="D10" s="220"/>
      <c r="E10" s="60"/>
      <c r="F10" s="60"/>
      <c r="G10" s="220"/>
      <c r="H10" s="60"/>
      <c r="I10" s="60"/>
      <c r="J10" s="60">
        <f t="shared" si="0"/>
        <v>0</v>
      </c>
      <c r="K10" s="220">
        <f t="shared" si="0"/>
        <v>0</v>
      </c>
      <c r="L10" s="57">
        <f t="shared" si="1"/>
        <v>0</v>
      </c>
      <c r="M10" s="57">
        <f t="shared" si="1"/>
        <v>0</v>
      </c>
      <c r="N10" s="61"/>
    </row>
    <row r="11" spans="1:14" x14ac:dyDescent="0.2">
      <c r="A11" s="62" t="s">
        <v>61</v>
      </c>
      <c r="B11" s="63">
        <f t="shared" ref="B11:M11" si="2">SUM(B6:B10)</f>
        <v>166</v>
      </c>
      <c r="C11" s="220">
        <f t="shared" si="2"/>
        <v>2204471</v>
      </c>
      <c r="D11" s="220">
        <f t="shared" si="2"/>
        <v>4450</v>
      </c>
      <c r="E11" s="63">
        <f t="shared" si="2"/>
        <v>0</v>
      </c>
      <c r="F11" s="63">
        <f t="shared" si="2"/>
        <v>165</v>
      </c>
      <c r="G11" s="220">
        <f t="shared" si="2"/>
        <v>2252998</v>
      </c>
      <c r="H11" s="63">
        <f t="shared" si="2"/>
        <v>4577</v>
      </c>
      <c r="I11" s="63">
        <f t="shared" si="2"/>
        <v>0</v>
      </c>
      <c r="J11" s="63">
        <f t="shared" si="2"/>
        <v>-1</v>
      </c>
      <c r="K11" s="220">
        <f t="shared" si="2"/>
        <v>48527</v>
      </c>
      <c r="L11" s="63">
        <f t="shared" si="2"/>
        <v>127</v>
      </c>
      <c r="M11" s="63">
        <f t="shared" si="2"/>
        <v>0</v>
      </c>
      <c r="N11" s="64"/>
    </row>
    <row r="12" spans="1:14" x14ac:dyDescent="0.2">
      <c r="A12" s="59"/>
      <c r="B12" s="61"/>
      <c r="C12" s="220"/>
      <c r="D12" s="61"/>
      <c r="E12" s="61"/>
      <c r="F12" s="61"/>
      <c r="G12" s="220"/>
      <c r="H12" s="61"/>
      <c r="I12" s="61"/>
      <c r="J12" s="61"/>
      <c r="K12" s="61"/>
      <c r="L12" s="61"/>
      <c r="M12" s="61"/>
      <c r="N12" s="61"/>
    </row>
    <row r="13" spans="1:14" x14ac:dyDescent="0.2">
      <c r="A13" s="65" t="s">
        <v>62</v>
      </c>
      <c r="B13" s="61"/>
      <c r="C13" s="220"/>
      <c r="D13" s="61"/>
      <c r="E13" s="61"/>
      <c r="F13" s="61"/>
      <c r="G13" s="220"/>
      <c r="H13" s="61"/>
      <c r="I13" s="61"/>
      <c r="J13" s="61"/>
      <c r="K13" s="61"/>
      <c r="L13" s="61"/>
      <c r="M13" s="61"/>
      <c r="N13" s="61"/>
    </row>
    <row r="14" spans="1:14" x14ac:dyDescent="0.2">
      <c r="A14" s="59" t="s">
        <v>63</v>
      </c>
      <c r="B14" s="61"/>
      <c r="C14" s="220">
        <v>177462</v>
      </c>
      <c r="D14" s="61"/>
      <c r="E14" s="61"/>
      <c r="F14" s="61"/>
      <c r="G14" s="220">
        <f>GETPIVOTDATA("Sum of PF",Summary!$A$3)</f>
        <v>183200</v>
      </c>
      <c r="H14" s="61"/>
      <c r="I14" s="61"/>
      <c r="J14" s="61"/>
      <c r="K14" s="61"/>
      <c r="L14" s="61"/>
      <c r="M14" s="61"/>
      <c r="N14" s="61"/>
    </row>
    <row r="15" spans="1:14" x14ac:dyDescent="0.2">
      <c r="A15" s="59" t="s">
        <v>64</v>
      </c>
      <c r="B15" s="61"/>
      <c r="C15" s="220">
        <v>28717</v>
      </c>
      <c r="D15" s="61"/>
      <c r="E15" s="61"/>
      <c r="F15" s="61"/>
      <c r="G15" s="220">
        <f>GETPIVOTDATA("Sum of ESI",Summary!$A$3)</f>
        <v>29958</v>
      </c>
      <c r="H15" s="61"/>
      <c r="I15" s="61"/>
      <c r="J15" s="61"/>
      <c r="K15" s="61"/>
      <c r="L15" s="61"/>
      <c r="M15" s="61"/>
      <c r="N15" s="61"/>
    </row>
    <row r="16" spans="1:14" x14ac:dyDescent="0.2">
      <c r="A16" s="59" t="s">
        <v>65</v>
      </c>
      <c r="B16" s="61"/>
      <c r="C16" s="220">
        <v>7050</v>
      </c>
      <c r="D16" s="61"/>
      <c r="E16" s="61"/>
      <c r="F16" s="61"/>
      <c r="G16" s="220">
        <f>GETPIVOTDATA("Sum of PT",Summary!$A$3)</f>
        <v>7250</v>
      </c>
      <c r="H16" s="61"/>
      <c r="I16" s="61"/>
      <c r="J16" s="61"/>
      <c r="K16" s="61"/>
      <c r="L16" s="61"/>
      <c r="M16" s="61"/>
      <c r="N16" s="61"/>
    </row>
    <row r="17" spans="1:14" x14ac:dyDescent="0.2">
      <c r="A17" s="59" t="s">
        <v>66</v>
      </c>
      <c r="B17" s="61"/>
      <c r="C17" s="220">
        <v>0</v>
      </c>
      <c r="D17" s="61"/>
      <c r="E17" s="61"/>
      <c r="F17" s="61"/>
      <c r="G17" s="220">
        <f>GETPIVOTDATA("Sum of SALARY ADV",Summary!$A$3)</f>
        <v>12600</v>
      </c>
      <c r="H17" s="61"/>
      <c r="I17" s="61"/>
      <c r="J17" s="61"/>
      <c r="K17" s="61"/>
      <c r="L17" s="61"/>
      <c r="M17" s="61"/>
      <c r="N17" s="61"/>
    </row>
    <row r="18" spans="1:14" s="66" customFormat="1" x14ac:dyDescent="0.2">
      <c r="A18" s="62" t="s">
        <v>67</v>
      </c>
      <c r="B18" s="64"/>
      <c r="C18" s="220">
        <f>C11-C14-C15-C16-C17</f>
        <v>1991242</v>
      </c>
      <c r="D18" s="64"/>
      <c r="E18" s="64"/>
      <c r="F18" s="64"/>
      <c r="G18" s="220">
        <f>G11-G14-G15-G16-G17</f>
        <v>2019990</v>
      </c>
      <c r="H18" s="64"/>
      <c r="I18" s="64"/>
      <c r="J18" s="64"/>
      <c r="K18" s="64"/>
      <c r="L18" s="64"/>
      <c r="M18" s="64"/>
      <c r="N18" s="64"/>
    </row>
    <row r="19" spans="1:14" x14ac:dyDescent="0.2">
      <c r="A19" s="59" t="s">
        <v>68</v>
      </c>
      <c r="B19" s="61"/>
      <c r="C19" s="220">
        <v>1886360</v>
      </c>
      <c r="D19" s="61"/>
      <c r="E19" s="61"/>
      <c r="F19" s="61"/>
      <c r="G19" s="220">
        <f>Bank!F154</f>
        <v>1916558</v>
      </c>
      <c r="H19" s="61"/>
      <c r="I19" s="61"/>
      <c r="J19" s="61"/>
      <c r="K19" s="61"/>
      <c r="L19" s="61"/>
      <c r="M19" s="61"/>
      <c r="N19" s="61"/>
    </row>
    <row r="20" spans="1:14" x14ac:dyDescent="0.2">
      <c r="A20" s="59" t="s">
        <v>69</v>
      </c>
      <c r="B20" s="61"/>
      <c r="C20" s="220">
        <v>104882</v>
      </c>
      <c r="D20" s="61"/>
      <c r="E20" s="61"/>
      <c r="F20" s="61"/>
      <c r="G20" s="220">
        <f>Cash!F11</f>
        <v>66732</v>
      </c>
      <c r="H20" s="61"/>
      <c r="I20" s="61"/>
      <c r="J20" s="61"/>
      <c r="K20" s="61"/>
      <c r="L20" s="61"/>
      <c r="M20" s="61"/>
      <c r="N20" s="61"/>
    </row>
    <row r="21" spans="1:14" x14ac:dyDescent="0.2">
      <c r="A21" s="59" t="s">
        <v>70</v>
      </c>
      <c r="B21" s="61"/>
      <c r="C21" s="220">
        <v>0</v>
      </c>
      <c r="D21" s="61"/>
      <c r="E21" s="61"/>
      <c r="F21" s="61"/>
      <c r="G21" s="220">
        <f>Hold!G10</f>
        <v>36700</v>
      </c>
      <c r="H21" s="61"/>
      <c r="I21" s="61"/>
      <c r="J21" s="61"/>
      <c r="K21" s="61"/>
      <c r="L21" s="61"/>
      <c r="M21" s="61"/>
      <c r="N21" s="61"/>
    </row>
    <row r="22" spans="1:14" x14ac:dyDescent="0.2">
      <c r="A22" s="59" t="s">
        <v>71</v>
      </c>
      <c r="B22" s="61"/>
      <c r="C22" s="220">
        <f>SUM(C19:C21)</f>
        <v>1991242</v>
      </c>
      <c r="D22" s="61"/>
      <c r="E22" s="61"/>
      <c r="F22" s="61"/>
      <c r="G22" s="220">
        <f>SUM(G19:G21)</f>
        <v>2019990</v>
      </c>
      <c r="H22" s="61"/>
      <c r="I22" s="61"/>
      <c r="J22" s="61"/>
      <c r="K22" s="61"/>
      <c r="L22" s="61"/>
      <c r="M22" s="61"/>
      <c r="N22" s="61"/>
    </row>
  </sheetData>
  <mergeCells count="1">
    <mergeCell ref="A2:N2"/>
  </mergeCells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46"/>
  <sheetViews>
    <sheetView topLeftCell="A28" zoomScaleNormal="100" workbookViewId="0" xr3:uid="{842E5F09-E766-5B8D-85AF-A39847EA96FD}">
      <selection activeCell="E42" sqref="E42"/>
    </sheetView>
  </sheetViews>
  <sheetFormatPr defaultRowHeight="15" x14ac:dyDescent="0.2"/>
  <cols>
    <col min="1" max="1" width="11.296875" customWidth="1"/>
    <col min="2" max="2" width="14.390625" customWidth="1"/>
    <col min="3" max="3" width="19.1015625" customWidth="1"/>
    <col min="4" max="4" width="13.1796875" customWidth="1"/>
    <col min="5" max="6" width="7.12890625" customWidth="1"/>
    <col min="7" max="7" width="10.89453125" customWidth="1"/>
    <col min="8" max="8" width="16.0078125" customWidth="1"/>
    <col min="9" max="9" width="8.47265625" customWidth="1"/>
    <col min="10" max="10" width="7.3984375" customWidth="1"/>
    <col min="11" max="11" width="16.6796875" customWidth="1"/>
    <col min="12" max="12" width="11.703125" customWidth="1"/>
    <col min="13" max="14" width="25.01953125" customWidth="1"/>
    <col min="15" max="15" width="14.796875" customWidth="1"/>
    <col min="16" max="16" width="9.68359375" customWidth="1"/>
    <col min="17" max="17" width="10.0859375" customWidth="1"/>
    <col min="18" max="18" width="18.83203125" customWidth="1"/>
    <col min="19" max="19" width="9.68359375" customWidth="1"/>
    <col min="20" max="20" width="13.31640625" customWidth="1"/>
    <col min="21" max="21" width="11.02734375" customWidth="1"/>
    <col min="22" max="163" width="33.2265625" bestFit="1" customWidth="1"/>
    <col min="164" max="164" width="11.296875" bestFit="1" customWidth="1"/>
  </cols>
  <sheetData>
    <row r="1" spans="1:21" x14ac:dyDescent="0.2">
      <c r="A1" s="129" t="s">
        <v>43</v>
      </c>
      <c r="B1" t="s">
        <v>745</v>
      </c>
    </row>
    <row r="3" spans="1:21" x14ac:dyDescent="0.2">
      <c r="B3" s="129" t="s">
        <v>748</v>
      </c>
    </row>
    <row r="4" spans="1:21" s="132" customFormat="1" ht="69" customHeight="1" x14ac:dyDescent="0.2">
      <c r="A4" s="131" t="s">
        <v>44</v>
      </c>
      <c r="B4" s="132" t="s">
        <v>746</v>
      </c>
      <c r="C4" s="132" t="s">
        <v>749</v>
      </c>
      <c r="D4" s="132" t="s">
        <v>750</v>
      </c>
      <c r="E4" s="132" t="s">
        <v>751</v>
      </c>
      <c r="F4" s="132" t="s">
        <v>752</v>
      </c>
      <c r="G4" s="132" t="s">
        <v>753</v>
      </c>
      <c r="H4" s="132" t="s">
        <v>754</v>
      </c>
      <c r="I4" s="132" t="s">
        <v>755</v>
      </c>
      <c r="J4" s="132" t="s">
        <v>756</v>
      </c>
      <c r="K4" s="132" t="s">
        <v>757</v>
      </c>
      <c r="L4" s="132" t="s">
        <v>758</v>
      </c>
      <c r="M4" s="132" t="s">
        <v>759</v>
      </c>
      <c r="N4" s="132" t="s">
        <v>760</v>
      </c>
      <c r="O4" s="132" t="s">
        <v>761</v>
      </c>
      <c r="P4" s="132" t="s">
        <v>762</v>
      </c>
      <c r="Q4" s="132" t="s">
        <v>763</v>
      </c>
      <c r="R4" s="132" t="s">
        <v>764</v>
      </c>
      <c r="S4" s="132" t="s">
        <v>765</v>
      </c>
      <c r="T4" s="132" t="s">
        <v>766</v>
      </c>
      <c r="U4" s="132" t="s">
        <v>767</v>
      </c>
    </row>
    <row r="5" spans="1:21" x14ac:dyDescent="0.2">
      <c r="A5" t="s">
        <v>45</v>
      </c>
      <c r="B5" s="130">
        <v>22</v>
      </c>
      <c r="C5" s="130">
        <v>642</v>
      </c>
      <c r="D5" s="130">
        <v>202733</v>
      </c>
      <c r="E5" s="130">
        <v>15075</v>
      </c>
      <c r="F5" s="130">
        <v>10106</v>
      </c>
      <c r="G5" s="130">
        <v>10106</v>
      </c>
      <c r="H5" s="130">
        <v>27965</v>
      </c>
      <c r="I5" s="130">
        <v>14654</v>
      </c>
      <c r="J5" s="130">
        <v>12459</v>
      </c>
      <c r="K5" s="130">
        <v>1200</v>
      </c>
      <c r="L5" s="130">
        <v>1200</v>
      </c>
      <c r="M5" s="130">
        <v>5774</v>
      </c>
      <c r="N5" s="130">
        <v>1001</v>
      </c>
      <c r="O5" s="130">
        <v>302273</v>
      </c>
      <c r="P5" s="130">
        <v>25022</v>
      </c>
      <c r="Q5" s="130">
        <v>3895</v>
      </c>
      <c r="R5" s="130">
        <v>0</v>
      </c>
      <c r="S5" s="130">
        <v>900</v>
      </c>
      <c r="T5" s="130">
        <v>29817</v>
      </c>
      <c r="U5" s="130">
        <v>272456</v>
      </c>
    </row>
    <row r="6" spans="1:21" x14ac:dyDescent="0.2">
      <c r="A6" t="s">
        <v>46</v>
      </c>
      <c r="B6" s="130">
        <v>61</v>
      </c>
      <c r="C6" s="130">
        <v>1711</v>
      </c>
      <c r="D6" s="130">
        <v>589890</v>
      </c>
      <c r="E6" s="130">
        <v>74764</v>
      </c>
      <c r="F6" s="130">
        <v>39662</v>
      </c>
      <c r="G6" s="130">
        <v>39662</v>
      </c>
      <c r="H6" s="130">
        <v>115339</v>
      </c>
      <c r="I6" s="130">
        <v>37961</v>
      </c>
      <c r="J6" s="130">
        <v>33780</v>
      </c>
      <c r="K6" s="130">
        <v>11140</v>
      </c>
      <c r="L6" s="130">
        <v>11140</v>
      </c>
      <c r="M6" s="130">
        <v>10073</v>
      </c>
      <c r="N6" s="130">
        <v>3475</v>
      </c>
      <c r="O6" s="130">
        <v>966886</v>
      </c>
      <c r="P6" s="130">
        <v>71996</v>
      </c>
      <c r="Q6" s="130">
        <v>11947</v>
      </c>
      <c r="R6" s="130">
        <v>10000</v>
      </c>
      <c r="S6" s="130">
        <v>4100</v>
      </c>
      <c r="T6" s="130">
        <v>98043</v>
      </c>
      <c r="U6" s="130">
        <v>868843</v>
      </c>
    </row>
    <row r="7" spans="1:21" x14ac:dyDescent="0.2">
      <c r="A7" t="s">
        <v>47</v>
      </c>
      <c r="B7" s="130">
        <v>49</v>
      </c>
      <c r="C7" s="130">
        <v>1363</v>
      </c>
      <c r="D7" s="130">
        <v>469222</v>
      </c>
      <c r="E7" s="130">
        <v>52327</v>
      </c>
      <c r="F7" s="130">
        <v>8783</v>
      </c>
      <c r="G7" s="130">
        <v>8783</v>
      </c>
      <c r="H7" s="130">
        <v>47787</v>
      </c>
      <c r="I7" s="130">
        <v>30354</v>
      </c>
      <c r="J7" s="130">
        <v>24381</v>
      </c>
      <c r="K7" s="130">
        <v>8675</v>
      </c>
      <c r="L7" s="130">
        <v>8675</v>
      </c>
      <c r="M7" s="130">
        <v>2021</v>
      </c>
      <c r="N7" s="130">
        <v>294</v>
      </c>
      <c r="O7" s="130">
        <v>661302</v>
      </c>
      <c r="P7" s="130">
        <v>56549</v>
      </c>
      <c r="Q7" s="130">
        <v>8469</v>
      </c>
      <c r="R7" s="130">
        <v>2000</v>
      </c>
      <c r="S7" s="130">
        <v>1950</v>
      </c>
      <c r="T7" s="130">
        <v>68968</v>
      </c>
      <c r="U7" s="130">
        <v>592334</v>
      </c>
    </row>
    <row r="8" spans="1:21" x14ac:dyDescent="0.2">
      <c r="A8" t="s">
        <v>48</v>
      </c>
      <c r="B8" s="130">
        <v>33</v>
      </c>
      <c r="C8" s="130">
        <v>861</v>
      </c>
      <c r="D8" s="130">
        <v>246911</v>
      </c>
      <c r="E8" s="130">
        <v>4400</v>
      </c>
      <c r="F8" s="130">
        <v>0</v>
      </c>
      <c r="G8" s="130">
        <v>0</v>
      </c>
      <c r="H8" s="130">
        <v>31656</v>
      </c>
      <c r="I8" s="130">
        <v>22332</v>
      </c>
      <c r="J8" s="130">
        <v>17238</v>
      </c>
      <c r="K8" s="130">
        <v>0</v>
      </c>
      <c r="L8" s="130">
        <v>0</v>
      </c>
      <c r="M8" s="130">
        <v>0</v>
      </c>
      <c r="N8" s="130">
        <v>0</v>
      </c>
      <c r="O8" s="130">
        <v>322537</v>
      </c>
      <c r="P8" s="130">
        <v>29633</v>
      </c>
      <c r="Q8" s="130">
        <v>5647</v>
      </c>
      <c r="R8" s="130">
        <v>600</v>
      </c>
      <c r="S8" s="130">
        <v>300</v>
      </c>
      <c r="T8" s="130">
        <v>36180</v>
      </c>
      <c r="U8" s="130">
        <v>286357</v>
      </c>
    </row>
    <row r="9" spans="1:21" x14ac:dyDescent="0.2">
      <c r="A9" t="s">
        <v>747</v>
      </c>
      <c r="B9" s="130">
        <v>165</v>
      </c>
      <c r="C9" s="130">
        <v>4577</v>
      </c>
      <c r="D9" s="130">
        <v>1508756</v>
      </c>
      <c r="E9" s="130">
        <v>146566</v>
      </c>
      <c r="F9" s="130">
        <v>58551</v>
      </c>
      <c r="G9" s="130">
        <v>58551</v>
      </c>
      <c r="H9" s="130">
        <v>222747</v>
      </c>
      <c r="I9" s="130">
        <v>105301</v>
      </c>
      <c r="J9" s="130">
        <v>87858</v>
      </c>
      <c r="K9" s="130">
        <v>21015</v>
      </c>
      <c r="L9" s="130">
        <v>21015</v>
      </c>
      <c r="M9" s="130">
        <v>17868</v>
      </c>
      <c r="N9" s="130">
        <v>4770</v>
      </c>
      <c r="O9" s="130">
        <v>2252998</v>
      </c>
      <c r="P9" s="130">
        <v>183200</v>
      </c>
      <c r="Q9" s="130">
        <v>29958</v>
      </c>
      <c r="R9" s="130">
        <v>12600</v>
      </c>
      <c r="S9" s="130">
        <v>7250</v>
      </c>
      <c r="T9" s="130">
        <v>233008</v>
      </c>
      <c r="U9" s="130">
        <v>2019990</v>
      </c>
    </row>
    <row r="11" spans="1:21" x14ac:dyDescent="0.2">
      <c r="A11" s="129" t="s">
        <v>43</v>
      </c>
      <c r="B11" t="s">
        <v>49</v>
      </c>
    </row>
    <row r="13" spans="1:21" x14ac:dyDescent="0.2">
      <c r="B13" s="129" t="s">
        <v>748</v>
      </c>
    </row>
    <row r="14" spans="1:21" s="132" customFormat="1" ht="55.5" customHeight="1" x14ac:dyDescent="0.2">
      <c r="A14" s="131" t="s">
        <v>44</v>
      </c>
      <c r="B14" s="132" t="s">
        <v>746</v>
      </c>
      <c r="C14" s="132" t="s">
        <v>749</v>
      </c>
      <c r="D14" s="132" t="s">
        <v>750</v>
      </c>
      <c r="E14" s="132" t="s">
        <v>751</v>
      </c>
      <c r="F14" s="132" t="s">
        <v>752</v>
      </c>
      <c r="G14" s="132" t="s">
        <v>753</v>
      </c>
      <c r="H14" s="132" t="s">
        <v>754</v>
      </c>
      <c r="I14" s="132" t="s">
        <v>755</v>
      </c>
      <c r="J14" s="132" t="s">
        <v>756</v>
      </c>
      <c r="K14" s="132" t="s">
        <v>757</v>
      </c>
      <c r="L14" s="132" t="s">
        <v>758</v>
      </c>
      <c r="M14" s="132" t="s">
        <v>759</v>
      </c>
      <c r="N14" s="132" t="s">
        <v>760</v>
      </c>
      <c r="O14" s="132" t="s">
        <v>761</v>
      </c>
      <c r="P14" s="132" t="s">
        <v>762</v>
      </c>
      <c r="Q14" s="132" t="s">
        <v>763</v>
      </c>
      <c r="R14" s="132" t="s">
        <v>764</v>
      </c>
      <c r="S14" s="132" t="s">
        <v>765</v>
      </c>
      <c r="T14" s="132" t="s">
        <v>766</v>
      </c>
      <c r="U14" s="132" t="s">
        <v>767</v>
      </c>
    </row>
    <row r="15" spans="1:21" x14ac:dyDescent="0.2">
      <c r="A15" t="s">
        <v>45</v>
      </c>
      <c r="B15" s="130">
        <v>12</v>
      </c>
      <c r="C15" s="130">
        <v>339</v>
      </c>
      <c r="D15" s="130">
        <v>107020</v>
      </c>
      <c r="E15" s="130">
        <v>5760</v>
      </c>
      <c r="F15" s="130">
        <v>6720</v>
      </c>
      <c r="G15" s="130">
        <v>6720</v>
      </c>
      <c r="H15" s="130">
        <v>14214</v>
      </c>
      <c r="I15" s="130">
        <v>7638</v>
      </c>
      <c r="J15" s="130">
        <v>6252</v>
      </c>
      <c r="K15" s="130">
        <v>1200</v>
      </c>
      <c r="L15" s="130">
        <v>1200</v>
      </c>
      <c r="M15" s="130">
        <v>0</v>
      </c>
      <c r="N15" s="130">
        <v>0</v>
      </c>
      <c r="O15" s="130">
        <v>156724</v>
      </c>
      <c r="P15" s="130">
        <v>12843</v>
      </c>
      <c r="Q15" s="130">
        <v>2112</v>
      </c>
      <c r="R15" s="130">
        <v>0</v>
      </c>
      <c r="S15" s="130">
        <v>350</v>
      </c>
      <c r="T15" s="130">
        <v>15305</v>
      </c>
      <c r="U15" s="130">
        <v>141419</v>
      </c>
    </row>
    <row r="16" spans="1:21" x14ac:dyDescent="0.2">
      <c r="A16" t="s">
        <v>46</v>
      </c>
      <c r="B16" s="130">
        <v>34</v>
      </c>
      <c r="C16" s="130">
        <v>957</v>
      </c>
      <c r="D16" s="130">
        <v>332680</v>
      </c>
      <c r="E16" s="130">
        <v>32648</v>
      </c>
      <c r="F16" s="130">
        <v>33887</v>
      </c>
      <c r="G16" s="130">
        <v>33887</v>
      </c>
      <c r="H16" s="130">
        <v>84725</v>
      </c>
      <c r="I16" s="130">
        <v>19911</v>
      </c>
      <c r="J16" s="130">
        <v>18637</v>
      </c>
      <c r="K16" s="130">
        <v>7765</v>
      </c>
      <c r="L16" s="130">
        <v>7765</v>
      </c>
      <c r="M16" s="130">
        <v>5879</v>
      </c>
      <c r="N16" s="130">
        <v>1173</v>
      </c>
      <c r="O16" s="130">
        <v>578957</v>
      </c>
      <c r="P16" s="130">
        <v>40626</v>
      </c>
      <c r="Q16" s="130">
        <v>6473</v>
      </c>
      <c r="R16" s="130">
        <v>8000</v>
      </c>
      <c r="S16" s="130">
        <v>2550</v>
      </c>
      <c r="T16" s="130">
        <v>57649</v>
      </c>
      <c r="U16" s="130">
        <v>521308</v>
      </c>
    </row>
    <row r="17" spans="1:21" x14ac:dyDescent="0.2">
      <c r="A17" t="s">
        <v>47</v>
      </c>
      <c r="B17" s="130">
        <v>28</v>
      </c>
      <c r="C17" s="130">
        <v>784</v>
      </c>
      <c r="D17" s="130">
        <v>268983</v>
      </c>
      <c r="E17" s="130">
        <v>20940</v>
      </c>
      <c r="F17" s="130">
        <v>6003</v>
      </c>
      <c r="G17" s="130">
        <v>6003</v>
      </c>
      <c r="H17" s="130">
        <v>34418</v>
      </c>
      <c r="I17" s="130">
        <v>17508</v>
      </c>
      <c r="J17" s="130">
        <v>14256</v>
      </c>
      <c r="K17" s="130">
        <v>4675</v>
      </c>
      <c r="L17" s="130">
        <v>4675</v>
      </c>
      <c r="M17" s="130">
        <v>0</v>
      </c>
      <c r="N17" s="130">
        <v>0</v>
      </c>
      <c r="O17" s="130">
        <v>377461</v>
      </c>
      <c r="P17" s="130">
        <v>32278</v>
      </c>
      <c r="Q17" s="130">
        <v>4882</v>
      </c>
      <c r="R17" s="130">
        <v>2000</v>
      </c>
      <c r="S17" s="130">
        <v>1050</v>
      </c>
      <c r="T17" s="130">
        <v>40210</v>
      </c>
      <c r="U17" s="130">
        <v>337251</v>
      </c>
    </row>
    <row r="18" spans="1:21" x14ac:dyDescent="0.2">
      <c r="A18" t="s">
        <v>48</v>
      </c>
      <c r="B18" s="130">
        <v>16</v>
      </c>
      <c r="C18" s="130">
        <v>447</v>
      </c>
      <c r="D18" s="130">
        <v>127621</v>
      </c>
      <c r="E18" s="130">
        <v>0</v>
      </c>
      <c r="F18" s="130">
        <v>0</v>
      </c>
      <c r="G18" s="130">
        <v>0</v>
      </c>
      <c r="H18" s="130">
        <v>17234</v>
      </c>
      <c r="I18" s="130">
        <v>11301</v>
      </c>
      <c r="J18" s="130">
        <v>8837</v>
      </c>
      <c r="K18" s="130">
        <v>0</v>
      </c>
      <c r="L18" s="130">
        <v>0</v>
      </c>
      <c r="M18" s="130">
        <v>0</v>
      </c>
      <c r="N18" s="130">
        <v>0</v>
      </c>
      <c r="O18" s="130">
        <v>164993</v>
      </c>
      <c r="P18" s="130">
        <v>15316</v>
      </c>
      <c r="Q18" s="130">
        <v>2888</v>
      </c>
      <c r="R18" s="130">
        <v>0</v>
      </c>
      <c r="S18" s="130">
        <v>150</v>
      </c>
      <c r="T18" s="130">
        <v>18354</v>
      </c>
      <c r="U18" s="130">
        <v>146639</v>
      </c>
    </row>
    <row r="19" spans="1:21" x14ac:dyDescent="0.2">
      <c r="A19" t="s">
        <v>747</v>
      </c>
      <c r="B19" s="130">
        <v>90</v>
      </c>
      <c r="C19" s="130">
        <v>2527</v>
      </c>
      <c r="D19" s="130">
        <v>836304</v>
      </c>
      <c r="E19" s="130">
        <v>59348</v>
      </c>
      <c r="F19" s="130">
        <v>46610</v>
      </c>
      <c r="G19" s="130">
        <v>46610</v>
      </c>
      <c r="H19" s="130">
        <v>150591</v>
      </c>
      <c r="I19" s="130">
        <v>56358</v>
      </c>
      <c r="J19" s="130">
        <v>47982</v>
      </c>
      <c r="K19" s="130">
        <v>13640</v>
      </c>
      <c r="L19" s="130">
        <v>13640</v>
      </c>
      <c r="M19" s="130">
        <v>5879</v>
      </c>
      <c r="N19" s="130">
        <v>1173</v>
      </c>
      <c r="O19" s="130">
        <v>1278135</v>
      </c>
      <c r="P19" s="130">
        <v>101063</v>
      </c>
      <c r="Q19" s="130">
        <v>16355</v>
      </c>
      <c r="R19" s="130">
        <v>10000</v>
      </c>
      <c r="S19" s="130">
        <v>4100</v>
      </c>
      <c r="T19" s="130">
        <v>131518</v>
      </c>
      <c r="U19" s="130">
        <v>1146617</v>
      </c>
    </row>
    <row r="21" spans="1:21" x14ac:dyDescent="0.2">
      <c r="A21" s="129" t="s">
        <v>43</v>
      </c>
      <c r="B21" t="s">
        <v>50</v>
      </c>
    </row>
    <row r="23" spans="1:21" x14ac:dyDescent="0.2">
      <c r="B23" s="129" t="s">
        <v>748</v>
      </c>
    </row>
    <row r="24" spans="1:21" s="132" customFormat="1" ht="69" customHeight="1" x14ac:dyDescent="0.2">
      <c r="A24" s="131" t="s">
        <v>44</v>
      </c>
      <c r="B24" s="132" t="s">
        <v>746</v>
      </c>
      <c r="C24" s="132" t="s">
        <v>749</v>
      </c>
      <c r="D24" s="132" t="s">
        <v>750</v>
      </c>
      <c r="E24" s="132" t="s">
        <v>751</v>
      </c>
      <c r="F24" s="132" t="s">
        <v>752</v>
      </c>
      <c r="G24" s="132" t="s">
        <v>753</v>
      </c>
      <c r="H24" s="132" t="s">
        <v>754</v>
      </c>
      <c r="I24" s="132" t="s">
        <v>755</v>
      </c>
      <c r="J24" s="132" t="s">
        <v>756</v>
      </c>
      <c r="K24" s="132" t="s">
        <v>757</v>
      </c>
      <c r="L24" s="132" t="s">
        <v>758</v>
      </c>
      <c r="M24" s="132" t="s">
        <v>759</v>
      </c>
      <c r="N24" s="132" t="s">
        <v>760</v>
      </c>
      <c r="O24" s="132" t="s">
        <v>761</v>
      </c>
      <c r="P24" s="132" t="s">
        <v>762</v>
      </c>
      <c r="Q24" s="132" t="s">
        <v>763</v>
      </c>
      <c r="R24" s="132" t="s">
        <v>764</v>
      </c>
      <c r="S24" s="132" t="s">
        <v>765</v>
      </c>
      <c r="T24" s="132" t="s">
        <v>766</v>
      </c>
      <c r="U24" s="132" t="s">
        <v>767</v>
      </c>
    </row>
    <row r="25" spans="1:21" x14ac:dyDescent="0.2">
      <c r="A25" t="s">
        <v>45</v>
      </c>
      <c r="B25" s="130">
        <v>1</v>
      </c>
      <c r="C25" s="130">
        <v>31</v>
      </c>
      <c r="D25" s="130">
        <v>9592</v>
      </c>
      <c r="E25" s="130">
        <v>0</v>
      </c>
      <c r="F25" s="130">
        <v>0</v>
      </c>
      <c r="G25" s="130">
        <v>0</v>
      </c>
      <c r="H25" s="130">
        <v>3801</v>
      </c>
      <c r="I25" s="130">
        <v>799</v>
      </c>
      <c r="J25" s="130">
        <v>808</v>
      </c>
      <c r="K25" s="130">
        <v>0</v>
      </c>
      <c r="L25" s="130">
        <v>0</v>
      </c>
      <c r="M25" s="130">
        <v>0</v>
      </c>
      <c r="N25" s="130">
        <v>0</v>
      </c>
      <c r="O25" s="130">
        <v>15000</v>
      </c>
      <c r="P25" s="130">
        <v>1151</v>
      </c>
      <c r="Q25" s="130">
        <v>263</v>
      </c>
      <c r="R25" s="130">
        <v>0</v>
      </c>
      <c r="S25" s="130">
        <v>0</v>
      </c>
      <c r="T25" s="130">
        <v>1414</v>
      </c>
      <c r="U25" s="130">
        <v>13586</v>
      </c>
    </row>
    <row r="26" spans="1:21" x14ac:dyDescent="0.2">
      <c r="A26" t="s">
        <v>46</v>
      </c>
      <c r="B26" s="130">
        <v>6</v>
      </c>
      <c r="C26" s="130">
        <v>144</v>
      </c>
      <c r="D26" s="130">
        <v>45465</v>
      </c>
      <c r="E26" s="130">
        <v>4200</v>
      </c>
      <c r="F26" s="130">
        <v>2775</v>
      </c>
      <c r="G26" s="130">
        <v>2775</v>
      </c>
      <c r="H26" s="130">
        <v>1904</v>
      </c>
      <c r="I26" s="130">
        <v>2913</v>
      </c>
      <c r="J26" s="130">
        <v>2139</v>
      </c>
      <c r="K26" s="130">
        <v>875</v>
      </c>
      <c r="L26" s="130">
        <v>875</v>
      </c>
      <c r="M26" s="130">
        <v>0</v>
      </c>
      <c r="N26" s="130">
        <v>0</v>
      </c>
      <c r="O26" s="130">
        <v>63921</v>
      </c>
      <c r="P26" s="130">
        <v>5456</v>
      </c>
      <c r="Q26" s="130">
        <v>733</v>
      </c>
      <c r="R26" s="130">
        <v>0</v>
      </c>
      <c r="S26" s="130">
        <v>200</v>
      </c>
      <c r="T26" s="130">
        <v>6389</v>
      </c>
      <c r="U26" s="130">
        <v>57532</v>
      </c>
    </row>
    <row r="27" spans="1:21" x14ac:dyDescent="0.2">
      <c r="A27" t="s">
        <v>47</v>
      </c>
      <c r="B27" s="130">
        <v>7</v>
      </c>
      <c r="C27" s="130">
        <v>205</v>
      </c>
      <c r="D27" s="130">
        <v>76655</v>
      </c>
      <c r="E27" s="130">
        <v>17600</v>
      </c>
      <c r="F27" s="130">
        <v>2030</v>
      </c>
      <c r="G27" s="130">
        <v>2030</v>
      </c>
      <c r="H27" s="130">
        <v>2565</v>
      </c>
      <c r="I27" s="130">
        <v>3803</v>
      </c>
      <c r="J27" s="130">
        <v>3125</v>
      </c>
      <c r="K27" s="130">
        <v>2750</v>
      </c>
      <c r="L27" s="130">
        <v>2750</v>
      </c>
      <c r="M27" s="130">
        <v>0</v>
      </c>
      <c r="N27" s="130">
        <v>0</v>
      </c>
      <c r="O27" s="130">
        <v>113308</v>
      </c>
      <c r="P27" s="130">
        <v>9198</v>
      </c>
      <c r="Q27" s="130">
        <v>1042</v>
      </c>
      <c r="R27" s="130">
        <v>0</v>
      </c>
      <c r="S27" s="130">
        <v>550</v>
      </c>
      <c r="T27" s="130">
        <v>10790</v>
      </c>
      <c r="U27" s="130">
        <v>102518</v>
      </c>
    </row>
    <row r="28" spans="1:21" x14ac:dyDescent="0.2">
      <c r="A28" t="s">
        <v>48</v>
      </c>
      <c r="B28" s="130">
        <v>2</v>
      </c>
      <c r="C28" s="130">
        <v>62</v>
      </c>
      <c r="D28" s="130">
        <v>17530</v>
      </c>
      <c r="E28" s="130">
        <v>0</v>
      </c>
      <c r="F28" s="130">
        <v>0</v>
      </c>
      <c r="G28" s="130">
        <v>0</v>
      </c>
      <c r="H28" s="130">
        <v>2050</v>
      </c>
      <c r="I28" s="130">
        <v>1542</v>
      </c>
      <c r="J28" s="130">
        <v>1185</v>
      </c>
      <c r="K28" s="130">
        <v>0</v>
      </c>
      <c r="L28" s="130">
        <v>0</v>
      </c>
      <c r="M28" s="130">
        <v>0</v>
      </c>
      <c r="N28" s="130">
        <v>0</v>
      </c>
      <c r="O28" s="130">
        <v>22307</v>
      </c>
      <c r="P28" s="130">
        <v>2104</v>
      </c>
      <c r="Q28" s="130">
        <v>391</v>
      </c>
      <c r="R28" s="130">
        <v>0</v>
      </c>
      <c r="S28" s="130">
        <v>0</v>
      </c>
      <c r="T28" s="130">
        <v>2495</v>
      </c>
      <c r="U28" s="130">
        <v>19812</v>
      </c>
    </row>
    <row r="29" spans="1:21" x14ac:dyDescent="0.2">
      <c r="A29" t="s">
        <v>747</v>
      </c>
      <c r="B29" s="130">
        <v>16</v>
      </c>
      <c r="C29" s="130">
        <v>442</v>
      </c>
      <c r="D29" s="130">
        <v>149242</v>
      </c>
      <c r="E29" s="130">
        <v>21800</v>
      </c>
      <c r="F29" s="130">
        <v>4805</v>
      </c>
      <c r="G29" s="130">
        <v>4805</v>
      </c>
      <c r="H29" s="130">
        <v>10320</v>
      </c>
      <c r="I29" s="130">
        <v>9057</v>
      </c>
      <c r="J29" s="130">
        <v>7257</v>
      </c>
      <c r="K29" s="130">
        <v>3625</v>
      </c>
      <c r="L29" s="130">
        <v>3625</v>
      </c>
      <c r="M29" s="130">
        <v>0</v>
      </c>
      <c r="N29" s="130">
        <v>0</v>
      </c>
      <c r="O29" s="130">
        <v>214536</v>
      </c>
      <c r="P29" s="130">
        <v>17909</v>
      </c>
      <c r="Q29" s="130">
        <v>2429</v>
      </c>
      <c r="R29" s="130">
        <v>0</v>
      </c>
      <c r="S29" s="130">
        <v>750</v>
      </c>
      <c r="T29" s="130">
        <v>21088</v>
      </c>
      <c r="U29" s="130">
        <v>193448</v>
      </c>
    </row>
    <row r="31" spans="1:21" x14ac:dyDescent="0.2">
      <c r="A31" s="129" t="s">
        <v>43</v>
      </c>
      <c r="B31" t="s">
        <v>51</v>
      </c>
    </row>
    <row r="33" spans="1:21" x14ac:dyDescent="0.2">
      <c r="B33" s="129" t="s">
        <v>748</v>
      </c>
    </row>
    <row r="34" spans="1:21" s="132" customFormat="1" ht="69" customHeight="1" x14ac:dyDescent="0.2">
      <c r="A34" s="131" t="s">
        <v>44</v>
      </c>
      <c r="B34" s="132" t="s">
        <v>746</v>
      </c>
      <c r="C34" s="132" t="s">
        <v>749</v>
      </c>
      <c r="D34" s="132" t="s">
        <v>750</v>
      </c>
      <c r="E34" s="132" t="s">
        <v>751</v>
      </c>
      <c r="F34" s="132" t="s">
        <v>752</v>
      </c>
      <c r="G34" s="132" t="s">
        <v>753</v>
      </c>
      <c r="H34" s="132" t="s">
        <v>754</v>
      </c>
      <c r="I34" s="132" t="s">
        <v>755</v>
      </c>
      <c r="J34" s="132" t="s">
        <v>756</v>
      </c>
      <c r="K34" s="132" t="s">
        <v>757</v>
      </c>
      <c r="L34" s="132" t="s">
        <v>758</v>
      </c>
      <c r="M34" s="132" t="s">
        <v>759</v>
      </c>
      <c r="N34" s="132" t="s">
        <v>760</v>
      </c>
      <c r="O34" s="132" t="s">
        <v>761</v>
      </c>
      <c r="P34" s="132" t="s">
        <v>762</v>
      </c>
      <c r="Q34" s="132" t="s">
        <v>763</v>
      </c>
      <c r="R34" s="132" t="s">
        <v>764</v>
      </c>
      <c r="S34" s="132" t="s">
        <v>765</v>
      </c>
      <c r="T34" s="132" t="s">
        <v>766</v>
      </c>
      <c r="U34" s="132" t="s">
        <v>767</v>
      </c>
    </row>
    <row r="35" spans="1:21" x14ac:dyDescent="0.2">
      <c r="A35" t="s">
        <v>45</v>
      </c>
      <c r="B35" s="130">
        <v>9</v>
      </c>
      <c r="C35" s="130">
        <v>272</v>
      </c>
      <c r="D35" s="130">
        <v>86121</v>
      </c>
      <c r="E35" s="130">
        <v>9315</v>
      </c>
      <c r="F35" s="130">
        <v>3386</v>
      </c>
      <c r="G35" s="130">
        <v>3386</v>
      </c>
      <c r="H35" s="130">
        <v>9950</v>
      </c>
      <c r="I35" s="130">
        <v>6217</v>
      </c>
      <c r="J35" s="130">
        <v>5399</v>
      </c>
      <c r="K35" s="130">
        <v>0</v>
      </c>
      <c r="L35" s="130">
        <v>0</v>
      </c>
      <c r="M35" s="130">
        <v>5774</v>
      </c>
      <c r="N35" s="130">
        <v>1001</v>
      </c>
      <c r="O35" s="130">
        <v>130549</v>
      </c>
      <c r="P35" s="130">
        <v>11028</v>
      </c>
      <c r="Q35" s="130">
        <v>1520</v>
      </c>
      <c r="R35" s="130">
        <v>0</v>
      </c>
      <c r="S35" s="130">
        <v>550</v>
      </c>
      <c r="T35" s="130">
        <v>13098</v>
      </c>
      <c r="U35" s="130">
        <v>117451</v>
      </c>
    </row>
    <row r="36" spans="1:21" x14ac:dyDescent="0.2">
      <c r="A36" t="s">
        <v>46</v>
      </c>
      <c r="B36" s="130">
        <v>21</v>
      </c>
      <c r="C36" s="130">
        <v>610</v>
      </c>
      <c r="D36" s="130">
        <v>211745</v>
      </c>
      <c r="E36" s="130">
        <v>37916</v>
      </c>
      <c r="F36" s="130">
        <v>3000</v>
      </c>
      <c r="G36" s="130">
        <v>3000</v>
      </c>
      <c r="H36" s="130">
        <v>28710</v>
      </c>
      <c r="I36" s="130">
        <v>15137</v>
      </c>
      <c r="J36" s="130">
        <v>13004</v>
      </c>
      <c r="K36" s="130">
        <v>2500</v>
      </c>
      <c r="L36" s="130">
        <v>2500</v>
      </c>
      <c r="M36" s="130">
        <v>4194</v>
      </c>
      <c r="N36" s="130">
        <v>2302</v>
      </c>
      <c r="O36" s="130">
        <v>324008</v>
      </c>
      <c r="P36" s="130">
        <v>25914</v>
      </c>
      <c r="Q36" s="130">
        <v>4741</v>
      </c>
      <c r="R36" s="130">
        <v>2000</v>
      </c>
      <c r="S36" s="130">
        <v>1350</v>
      </c>
      <c r="T36" s="130">
        <v>34005</v>
      </c>
      <c r="U36" s="130">
        <v>290003</v>
      </c>
    </row>
    <row r="37" spans="1:21" x14ac:dyDescent="0.2">
      <c r="A37" t="s">
        <v>47</v>
      </c>
      <c r="B37" s="130">
        <v>14</v>
      </c>
      <c r="C37" s="130">
        <v>374</v>
      </c>
      <c r="D37" s="130">
        <v>123584</v>
      </c>
      <c r="E37" s="130">
        <v>13787</v>
      </c>
      <c r="F37" s="130">
        <v>750</v>
      </c>
      <c r="G37" s="130">
        <v>750</v>
      </c>
      <c r="H37" s="130">
        <v>10804</v>
      </c>
      <c r="I37" s="130">
        <v>9043</v>
      </c>
      <c r="J37" s="130">
        <v>7000</v>
      </c>
      <c r="K37" s="130">
        <v>1250</v>
      </c>
      <c r="L37" s="130">
        <v>1250</v>
      </c>
      <c r="M37" s="130">
        <v>2021</v>
      </c>
      <c r="N37" s="130">
        <v>294</v>
      </c>
      <c r="O37" s="130">
        <v>170533</v>
      </c>
      <c r="P37" s="130">
        <v>15073</v>
      </c>
      <c r="Q37" s="130">
        <v>2545</v>
      </c>
      <c r="R37" s="130">
        <v>0</v>
      </c>
      <c r="S37" s="130">
        <v>350</v>
      </c>
      <c r="T37" s="130">
        <v>17968</v>
      </c>
      <c r="U37" s="130">
        <v>152565</v>
      </c>
    </row>
    <row r="38" spans="1:21" x14ac:dyDescent="0.2">
      <c r="A38" t="s">
        <v>48</v>
      </c>
      <c r="B38" s="130">
        <v>15</v>
      </c>
      <c r="C38" s="130">
        <v>352</v>
      </c>
      <c r="D38" s="130">
        <v>101760</v>
      </c>
      <c r="E38" s="130">
        <v>4400</v>
      </c>
      <c r="F38" s="130">
        <v>0</v>
      </c>
      <c r="G38" s="130">
        <v>0</v>
      </c>
      <c r="H38" s="130">
        <v>12372</v>
      </c>
      <c r="I38" s="130">
        <v>9489</v>
      </c>
      <c r="J38" s="130">
        <v>7216</v>
      </c>
      <c r="K38" s="130">
        <v>0</v>
      </c>
      <c r="L38" s="130">
        <v>0</v>
      </c>
      <c r="M38" s="130">
        <v>0</v>
      </c>
      <c r="N38" s="130">
        <v>0</v>
      </c>
      <c r="O38" s="130">
        <v>135237</v>
      </c>
      <c r="P38" s="130">
        <v>12213</v>
      </c>
      <c r="Q38" s="130">
        <v>2368</v>
      </c>
      <c r="R38" s="130">
        <v>600</v>
      </c>
      <c r="S38" s="130">
        <v>150</v>
      </c>
      <c r="T38" s="130">
        <v>15331</v>
      </c>
      <c r="U38" s="130">
        <v>119906</v>
      </c>
    </row>
    <row r="39" spans="1:21" x14ac:dyDescent="0.2">
      <c r="A39" t="s">
        <v>747</v>
      </c>
      <c r="B39" s="130">
        <v>59</v>
      </c>
      <c r="C39" s="130">
        <v>1608</v>
      </c>
      <c r="D39" s="130">
        <v>523210</v>
      </c>
      <c r="E39" s="130">
        <v>65418</v>
      </c>
      <c r="F39" s="130">
        <v>7136</v>
      </c>
      <c r="G39" s="130">
        <v>7136</v>
      </c>
      <c r="H39" s="130">
        <v>61836</v>
      </c>
      <c r="I39" s="130">
        <v>39886</v>
      </c>
      <c r="J39" s="130">
        <v>32619</v>
      </c>
      <c r="K39" s="130">
        <v>3750</v>
      </c>
      <c r="L39" s="130">
        <v>3750</v>
      </c>
      <c r="M39" s="130">
        <v>11989</v>
      </c>
      <c r="N39" s="130">
        <v>3597</v>
      </c>
      <c r="O39" s="130">
        <v>760327</v>
      </c>
      <c r="P39" s="130">
        <v>64228</v>
      </c>
      <c r="Q39" s="130">
        <v>11174</v>
      </c>
      <c r="R39" s="130">
        <v>2600</v>
      </c>
      <c r="S39" s="130">
        <v>2400</v>
      </c>
      <c r="T39" s="130">
        <v>80402</v>
      </c>
      <c r="U39" s="130">
        <v>679925</v>
      </c>
    </row>
    <row r="46" spans="1:21" x14ac:dyDescent="0.2">
      <c r="D46">
        <v>486415</v>
      </c>
    </row>
  </sheetData>
  <pageMargins left="0.41" right="0.21" top="0.2" bottom="0.17" header="0.16" footer="0.13"/>
  <pageSetup scale="44" fitToHeight="0" orientation="landscape" horizontalDpi="4294967292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7"/>
  <sheetViews>
    <sheetView zoomScaleNormal="100" workbookViewId="0" xr3:uid="{51F8DEE0-4D01-5F28-A812-FC0BD7CAC4A5}">
      <selection activeCell="Q14" sqref="Q14"/>
    </sheetView>
  </sheetViews>
  <sheetFormatPr defaultRowHeight="15" x14ac:dyDescent="0.2"/>
  <cols>
    <col min="1" max="1" width="13.71875" customWidth="1"/>
    <col min="2" max="2" width="8.47265625" customWidth="1"/>
    <col min="3" max="4" width="9.14453125" customWidth="1"/>
    <col min="5" max="5" width="0.53515625" customWidth="1"/>
    <col min="6" max="8" width="9.14453125" customWidth="1"/>
    <col min="9" max="9" width="0.40234375" customWidth="1"/>
    <col min="10" max="12" width="8.7421875" customWidth="1"/>
    <col min="13" max="15" width="9.14453125" customWidth="1"/>
    <col min="16" max="1025" width="8.7421875" customWidth="1"/>
  </cols>
  <sheetData>
    <row r="1" spans="1:15" x14ac:dyDescent="0.2">
      <c r="A1" s="229" t="s">
        <v>684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15" ht="15" customHeight="1" x14ac:dyDescent="0.2">
      <c r="A2" s="67"/>
      <c r="B2" s="230" t="s">
        <v>49</v>
      </c>
      <c r="C2" s="230"/>
      <c r="D2" s="230"/>
      <c r="E2" s="68"/>
      <c r="F2" s="230" t="s">
        <v>50</v>
      </c>
      <c r="G2" s="230"/>
      <c r="H2" s="230"/>
      <c r="I2" s="68"/>
      <c r="J2" s="230" t="s">
        <v>51</v>
      </c>
      <c r="K2" s="230"/>
      <c r="L2" s="230"/>
      <c r="M2" s="230" t="s">
        <v>61</v>
      </c>
      <c r="N2" s="230"/>
      <c r="O2" s="230"/>
    </row>
    <row r="3" spans="1:15" s="74" customFormat="1" x14ac:dyDescent="0.2">
      <c r="A3" s="69"/>
      <c r="B3" s="70" t="s">
        <v>72</v>
      </c>
      <c r="C3" s="71" t="s">
        <v>73</v>
      </c>
      <c r="D3" s="72" t="s">
        <v>53</v>
      </c>
      <c r="E3" s="73"/>
      <c r="F3" s="70" t="s">
        <v>72</v>
      </c>
      <c r="G3" s="71" t="s">
        <v>73</v>
      </c>
      <c r="H3" s="72" t="s">
        <v>53</v>
      </c>
      <c r="I3" s="73"/>
      <c r="J3" s="70" t="s">
        <v>72</v>
      </c>
      <c r="K3" s="71" t="s">
        <v>73</v>
      </c>
      <c r="L3" s="72" t="s">
        <v>53</v>
      </c>
      <c r="M3" s="70" t="s">
        <v>72</v>
      </c>
      <c r="N3" s="71" t="s">
        <v>73</v>
      </c>
      <c r="O3" s="72" t="s">
        <v>53</v>
      </c>
    </row>
    <row r="4" spans="1:15" x14ac:dyDescent="0.2">
      <c r="A4" s="75" t="s">
        <v>74</v>
      </c>
      <c r="B4" s="76">
        <v>1</v>
      </c>
      <c r="C4" s="77">
        <v>1</v>
      </c>
      <c r="D4" s="78">
        <f t="shared" ref="D4:D9" si="0">B4-C4</f>
        <v>0</v>
      </c>
      <c r="E4" s="79"/>
      <c r="F4" s="76">
        <v>0</v>
      </c>
      <c r="G4" s="77">
        <v>0</v>
      </c>
      <c r="H4" s="78">
        <f t="shared" ref="H4:H9" si="1">F4-G4</f>
        <v>0</v>
      </c>
      <c r="I4" s="79"/>
      <c r="J4" s="76">
        <v>1</v>
      </c>
      <c r="K4" s="77">
        <v>0</v>
      </c>
      <c r="L4" s="78">
        <f t="shared" ref="L4:L9" si="2">J4-K4</f>
        <v>1</v>
      </c>
      <c r="M4" s="76">
        <f t="shared" ref="M4:N9" si="3">B4+F4+J4</f>
        <v>2</v>
      </c>
      <c r="N4" s="77">
        <f t="shared" si="3"/>
        <v>1</v>
      </c>
      <c r="O4" s="78">
        <f t="shared" ref="O4:O9" si="4">M4-N4</f>
        <v>1</v>
      </c>
    </row>
    <row r="5" spans="1:15" x14ac:dyDescent="0.2">
      <c r="A5" s="80" t="s">
        <v>46</v>
      </c>
      <c r="B5" s="81">
        <v>21</v>
      </c>
      <c r="C5" s="82">
        <v>33</v>
      </c>
      <c r="D5" s="78">
        <f t="shared" si="0"/>
        <v>-12</v>
      </c>
      <c r="E5" s="79"/>
      <c r="F5" s="81">
        <v>9</v>
      </c>
      <c r="G5" s="82">
        <v>6</v>
      </c>
      <c r="H5" s="78">
        <f t="shared" si="1"/>
        <v>3</v>
      </c>
      <c r="I5" s="79"/>
      <c r="J5" s="81">
        <v>15</v>
      </c>
      <c r="K5" s="82">
        <v>21</v>
      </c>
      <c r="L5" s="78">
        <f t="shared" si="2"/>
        <v>-6</v>
      </c>
      <c r="M5" s="76">
        <f t="shared" si="3"/>
        <v>45</v>
      </c>
      <c r="N5" s="77">
        <f t="shared" si="3"/>
        <v>60</v>
      </c>
      <c r="O5" s="78">
        <f t="shared" si="4"/>
        <v>-15</v>
      </c>
    </row>
    <row r="6" spans="1:15" x14ac:dyDescent="0.2">
      <c r="A6" s="80" t="s">
        <v>47</v>
      </c>
      <c r="B6" s="81">
        <v>30</v>
      </c>
      <c r="C6" s="82">
        <v>28</v>
      </c>
      <c r="D6" s="78">
        <f t="shared" si="0"/>
        <v>2</v>
      </c>
      <c r="E6" s="79"/>
      <c r="F6" s="81">
        <v>11</v>
      </c>
      <c r="G6" s="82">
        <v>7</v>
      </c>
      <c r="H6" s="78">
        <f t="shared" si="1"/>
        <v>4</v>
      </c>
      <c r="I6" s="79"/>
      <c r="J6" s="81">
        <v>11</v>
      </c>
      <c r="K6" s="82">
        <v>14</v>
      </c>
      <c r="L6" s="78">
        <f t="shared" si="2"/>
        <v>-3</v>
      </c>
      <c r="M6" s="76">
        <f t="shared" si="3"/>
        <v>52</v>
      </c>
      <c r="N6" s="77">
        <f t="shared" si="3"/>
        <v>49</v>
      </c>
      <c r="O6" s="78">
        <f t="shared" si="4"/>
        <v>3</v>
      </c>
    </row>
    <row r="7" spans="1:15" x14ac:dyDescent="0.2">
      <c r="A7" s="80" t="s">
        <v>48</v>
      </c>
      <c r="B7" s="81">
        <v>15</v>
      </c>
      <c r="C7" s="82">
        <v>16</v>
      </c>
      <c r="D7" s="78">
        <f t="shared" si="0"/>
        <v>-1</v>
      </c>
      <c r="E7" s="79"/>
      <c r="F7" s="81">
        <v>6</v>
      </c>
      <c r="G7" s="82">
        <v>2</v>
      </c>
      <c r="H7" s="78">
        <f t="shared" si="1"/>
        <v>4</v>
      </c>
      <c r="I7" s="79"/>
      <c r="J7" s="81">
        <v>10</v>
      </c>
      <c r="K7" s="82">
        <v>15</v>
      </c>
      <c r="L7" s="78">
        <f t="shared" si="2"/>
        <v>-5</v>
      </c>
      <c r="M7" s="76">
        <f t="shared" si="3"/>
        <v>31</v>
      </c>
      <c r="N7" s="77">
        <f t="shared" si="3"/>
        <v>33</v>
      </c>
      <c r="O7" s="78">
        <f t="shared" si="4"/>
        <v>-2</v>
      </c>
    </row>
    <row r="8" spans="1:15" x14ac:dyDescent="0.2">
      <c r="A8" s="80" t="s">
        <v>75</v>
      </c>
      <c r="B8" s="81">
        <v>5</v>
      </c>
      <c r="C8" s="82">
        <v>12</v>
      </c>
      <c r="D8" s="78">
        <f t="shared" si="0"/>
        <v>-7</v>
      </c>
      <c r="E8" s="79"/>
      <c r="F8" s="81">
        <v>3</v>
      </c>
      <c r="G8" s="82">
        <v>1</v>
      </c>
      <c r="H8" s="78">
        <f t="shared" si="1"/>
        <v>2</v>
      </c>
      <c r="I8" s="79"/>
      <c r="J8" s="81">
        <v>5</v>
      </c>
      <c r="K8" s="82">
        <v>9</v>
      </c>
      <c r="L8" s="78">
        <f t="shared" si="2"/>
        <v>-4</v>
      </c>
      <c r="M8" s="76">
        <f t="shared" si="3"/>
        <v>13</v>
      </c>
      <c r="N8" s="77">
        <f t="shared" si="3"/>
        <v>22</v>
      </c>
      <c r="O8" s="78">
        <f t="shared" si="4"/>
        <v>-9</v>
      </c>
    </row>
    <row r="9" spans="1:15" x14ac:dyDescent="0.2">
      <c r="A9" s="80" t="s">
        <v>76</v>
      </c>
      <c r="B9" s="81">
        <v>3</v>
      </c>
      <c r="C9" s="82">
        <v>0</v>
      </c>
      <c r="D9" s="78">
        <f t="shared" si="0"/>
        <v>3</v>
      </c>
      <c r="E9" s="79"/>
      <c r="F9" s="81">
        <v>0</v>
      </c>
      <c r="G9" s="82">
        <v>0</v>
      </c>
      <c r="H9" s="78">
        <f t="shared" si="1"/>
        <v>0</v>
      </c>
      <c r="I9" s="79"/>
      <c r="J9" s="81">
        <v>1</v>
      </c>
      <c r="K9" s="82">
        <v>0</v>
      </c>
      <c r="L9" s="78">
        <f t="shared" si="2"/>
        <v>1</v>
      </c>
      <c r="M9" s="76">
        <f t="shared" si="3"/>
        <v>4</v>
      </c>
      <c r="N9" s="77">
        <f t="shared" si="3"/>
        <v>0</v>
      </c>
      <c r="O9" s="78">
        <f t="shared" si="4"/>
        <v>4</v>
      </c>
    </row>
    <row r="10" spans="1:15" x14ac:dyDescent="0.2">
      <c r="A10" s="83" t="s">
        <v>71</v>
      </c>
      <c r="B10" s="84">
        <f>SUM(B4:B9)</f>
        <v>75</v>
      </c>
      <c r="C10" s="85">
        <f>SUM(C4:C9)</f>
        <v>90</v>
      </c>
      <c r="D10" s="86">
        <f>SUM(D4:D9)</f>
        <v>-15</v>
      </c>
      <c r="E10" s="87"/>
      <c r="F10" s="84">
        <f>SUM(F4:F9)</f>
        <v>29</v>
      </c>
      <c r="G10" s="85">
        <f>SUM(G4:G9)</f>
        <v>16</v>
      </c>
      <c r="H10" s="86">
        <f>SUM(H4:H9)</f>
        <v>13</v>
      </c>
      <c r="I10" s="88"/>
      <c r="J10" s="84">
        <f t="shared" ref="J10:O10" si="5">SUM(J4:J9)</f>
        <v>43</v>
      </c>
      <c r="K10" s="85">
        <f t="shared" si="5"/>
        <v>59</v>
      </c>
      <c r="L10" s="86">
        <f t="shared" si="5"/>
        <v>-16</v>
      </c>
      <c r="M10" s="84">
        <f t="shared" si="5"/>
        <v>147</v>
      </c>
      <c r="N10" s="85">
        <f t="shared" si="5"/>
        <v>165</v>
      </c>
      <c r="O10" s="86">
        <f t="shared" si="5"/>
        <v>-18</v>
      </c>
    </row>
    <row r="11" spans="1:15" x14ac:dyDescent="0.2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1"/>
    </row>
    <row r="12" spans="1:15" x14ac:dyDescent="0.2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2"/>
    </row>
    <row r="13" spans="1:15" x14ac:dyDescent="0.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2"/>
    </row>
    <row r="14" spans="1:15" x14ac:dyDescent="0.2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2"/>
    </row>
    <row r="15" spans="1:15" x14ac:dyDescent="0.2">
      <c r="A15" s="93" t="s">
        <v>77</v>
      </c>
      <c r="B15" s="94"/>
      <c r="C15" s="94"/>
      <c r="D15" s="94"/>
      <c r="E15" s="95" t="s">
        <v>78</v>
      </c>
      <c r="F15" s="94"/>
      <c r="G15" s="94" t="s">
        <v>79</v>
      </c>
      <c r="H15" s="94"/>
      <c r="I15" s="94"/>
      <c r="J15" s="94" t="s">
        <v>80</v>
      </c>
      <c r="K15" s="94"/>
      <c r="L15" s="94"/>
      <c r="N15" s="94"/>
      <c r="O15" s="96"/>
    </row>
    <row r="16" spans="1:15" x14ac:dyDescent="0.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2"/>
    </row>
    <row r="17" spans="1:15" x14ac:dyDescent="0.2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9"/>
    </row>
  </sheetData>
  <mergeCells count="5">
    <mergeCell ref="A1:O1"/>
    <mergeCell ref="B2:D2"/>
    <mergeCell ref="F2:H2"/>
    <mergeCell ref="J2:L2"/>
    <mergeCell ref="M2:O2"/>
  </mergeCells>
  <pageMargins left="0.7" right="0.7" top="0.75" bottom="0.75" header="0.51180555555555496" footer="0.51180555555555496"/>
  <pageSetup scale="9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P168"/>
  <sheetViews>
    <sheetView zoomScaleNormal="100" workbookViewId="0" xr3:uid="{F9CF3CF3-643B-5BE6-8B46-32C596A47465}">
      <pane xSplit="5" ySplit="2" topLeftCell="AL128" activePane="bottomRight" state="frozen"/>
      <selection pane="bottomLeft" activeCell="A3" sqref="A3"/>
      <selection pane="topRight" activeCell="F1" sqref="F1"/>
      <selection pane="bottomRight" activeCell="C134" sqref="C134"/>
    </sheetView>
  </sheetViews>
  <sheetFormatPr defaultColWidth="9.14453125" defaultRowHeight="15" x14ac:dyDescent="0.2"/>
  <cols>
    <col min="1" max="1" width="4.83984375" style="142" customWidth="1"/>
    <col min="2" max="2" width="12.375" style="142" customWidth="1"/>
    <col min="3" max="3" width="25.421875" style="142" customWidth="1"/>
    <col min="4" max="4" width="7.12890625" style="142" customWidth="1"/>
    <col min="5" max="5" width="6.58984375" style="142" customWidth="1"/>
    <col min="6" max="6" width="15.73828125" style="142" customWidth="1"/>
    <col min="7" max="7" width="11.97265625" style="142" customWidth="1"/>
    <col min="8" max="8" width="10.625" style="142" bestFit="1" customWidth="1"/>
    <col min="9" max="9" width="9.28125" style="142" bestFit="1" customWidth="1"/>
    <col min="10" max="10" width="9.14453125" style="142" bestFit="1" customWidth="1"/>
    <col min="11" max="11" width="7.93359375" style="142" bestFit="1" customWidth="1"/>
    <col min="12" max="12" width="11.43359375" style="142" bestFit="1" customWidth="1"/>
    <col min="13" max="14" width="11.02734375" style="142" bestFit="1" customWidth="1"/>
    <col min="15" max="15" width="11.43359375" style="142" bestFit="1" customWidth="1"/>
    <col min="16" max="16" width="8.7421875" style="142" bestFit="1" customWidth="1"/>
    <col min="17" max="17" width="11.1640625" style="142" bestFit="1" customWidth="1"/>
    <col min="18" max="18" width="9.55078125" style="142" bestFit="1" customWidth="1"/>
    <col min="19" max="19" width="7.53125" style="142" bestFit="1" customWidth="1"/>
    <col min="20" max="20" width="9.55078125" style="142" bestFit="1" customWidth="1"/>
    <col min="21" max="21" width="10.625" style="142" bestFit="1" customWidth="1"/>
    <col min="22" max="22" width="9.28125" style="142" bestFit="1" customWidth="1"/>
    <col min="23" max="23" width="9.14453125" style="142" bestFit="1" customWidth="1"/>
    <col min="24" max="24" width="8.203125" style="142" customWidth="1"/>
    <col min="25" max="25" width="11.43359375" style="142" bestFit="1" customWidth="1"/>
    <col min="26" max="26" width="11.97265625" style="142" bestFit="1" customWidth="1"/>
    <col min="27" max="27" width="11.02734375" style="142" bestFit="1" customWidth="1"/>
    <col min="28" max="28" width="11.43359375" style="142" bestFit="1" customWidth="1"/>
    <col min="29" max="29" width="8.7421875" style="142" bestFit="1" customWidth="1"/>
    <col min="30" max="30" width="11.296875" style="142" bestFit="1" customWidth="1"/>
    <col min="31" max="31" width="6.859375" style="142" customWidth="1"/>
    <col min="32" max="32" width="12.64453125" style="142" bestFit="1" customWidth="1"/>
    <col min="33" max="33" width="9.01171875" style="142" bestFit="1" customWidth="1"/>
    <col min="34" max="34" width="8.203125" style="142" bestFit="1" customWidth="1"/>
    <col min="35" max="35" width="11.1640625" style="142" bestFit="1" customWidth="1"/>
    <col min="36" max="36" width="2.28515625" style="142" customWidth="1"/>
    <col min="37" max="37" width="7.6640625" style="142" bestFit="1" customWidth="1"/>
    <col min="38" max="38" width="11.8359375" style="142" bestFit="1" customWidth="1"/>
    <col min="39" max="39" width="10.625" style="142" bestFit="1" customWidth="1"/>
    <col min="40" max="40" width="19.1015625" style="211" customWidth="1"/>
    <col min="41" max="41" width="22.734375" style="142" bestFit="1" customWidth="1"/>
    <col min="42" max="42" width="13.31640625" style="142" customWidth="1"/>
    <col min="43" max="1025" width="13.1796875" style="142" customWidth="1"/>
    <col min="1026" max="16384" width="9.14453125" style="142"/>
  </cols>
  <sheetData>
    <row r="1" spans="1:42" s="149" customFormat="1" x14ac:dyDescent="0.2">
      <c r="A1" s="231" t="s">
        <v>686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186"/>
    </row>
    <row r="2" spans="1:42" s="193" customFormat="1" ht="45" customHeight="1" x14ac:dyDescent="0.2">
      <c r="A2" s="187" t="s">
        <v>81</v>
      </c>
      <c r="B2" s="188" t="s">
        <v>82</v>
      </c>
      <c r="C2" s="189" t="s">
        <v>83</v>
      </c>
      <c r="D2" s="187" t="s">
        <v>44</v>
      </c>
      <c r="E2" s="187" t="s">
        <v>43</v>
      </c>
      <c r="F2" s="189" t="s">
        <v>94</v>
      </c>
      <c r="G2" s="190" t="s">
        <v>84</v>
      </c>
      <c r="H2" s="190" t="s">
        <v>9</v>
      </c>
      <c r="I2" s="190" t="s">
        <v>14</v>
      </c>
      <c r="J2" s="190" t="s">
        <v>16</v>
      </c>
      <c r="K2" s="190" t="s">
        <v>18</v>
      </c>
      <c r="L2" s="190" t="s">
        <v>95</v>
      </c>
      <c r="M2" s="190" t="s">
        <v>96</v>
      </c>
      <c r="N2" s="190" t="s">
        <v>97</v>
      </c>
      <c r="O2" s="190" t="s">
        <v>98</v>
      </c>
      <c r="P2" s="190" t="s">
        <v>99</v>
      </c>
      <c r="Q2" s="190" t="s">
        <v>61</v>
      </c>
      <c r="R2" s="191" t="s">
        <v>100</v>
      </c>
      <c r="S2" s="191" t="s">
        <v>101</v>
      </c>
      <c r="T2" s="191" t="s">
        <v>102</v>
      </c>
      <c r="U2" s="191" t="s">
        <v>9</v>
      </c>
      <c r="V2" s="191" t="s">
        <v>14</v>
      </c>
      <c r="W2" s="191" t="s">
        <v>16</v>
      </c>
      <c r="X2" s="191" t="s">
        <v>18</v>
      </c>
      <c r="Y2" s="191" t="s">
        <v>95</v>
      </c>
      <c r="Z2" s="191" t="s">
        <v>96</v>
      </c>
      <c r="AA2" s="191" t="s">
        <v>97</v>
      </c>
      <c r="AB2" s="191" t="s">
        <v>98</v>
      </c>
      <c r="AC2" s="191" t="s">
        <v>99</v>
      </c>
      <c r="AD2" s="191" t="s">
        <v>103</v>
      </c>
      <c r="AE2" s="191" t="s">
        <v>104</v>
      </c>
      <c r="AF2" s="191" t="s">
        <v>105</v>
      </c>
      <c r="AG2" s="191" t="s">
        <v>63</v>
      </c>
      <c r="AH2" s="191" t="s">
        <v>64</v>
      </c>
      <c r="AI2" s="191" t="s">
        <v>66</v>
      </c>
      <c r="AJ2" s="191" t="s">
        <v>106</v>
      </c>
      <c r="AK2" s="191" t="s">
        <v>65</v>
      </c>
      <c r="AL2" s="191" t="s">
        <v>107</v>
      </c>
      <c r="AM2" s="191" t="s">
        <v>108</v>
      </c>
      <c r="AN2" s="192" t="s">
        <v>109</v>
      </c>
      <c r="AO2" s="191" t="s">
        <v>110</v>
      </c>
      <c r="AP2" s="191" t="s">
        <v>111</v>
      </c>
    </row>
    <row r="3" spans="1:42" s="149" customFormat="1" ht="19.5" customHeight="1" x14ac:dyDescent="0.2">
      <c r="A3" s="194">
        <v>1</v>
      </c>
      <c r="B3" s="195" t="s">
        <v>117</v>
      </c>
      <c r="C3" s="196" t="s">
        <v>118</v>
      </c>
      <c r="D3" s="196" t="s">
        <v>45</v>
      </c>
      <c r="E3" s="196" t="s">
        <v>49</v>
      </c>
      <c r="F3" s="196" t="s">
        <v>119</v>
      </c>
      <c r="G3" s="197">
        <v>11699</v>
      </c>
      <c r="H3" s="198">
        <v>8972</v>
      </c>
      <c r="I3" s="198">
        <v>0</v>
      </c>
      <c r="J3" s="198">
        <v>0</v>
      </c>
      <c r="K3" s="198">
        <v>0</v>
      </c>
      <c r="L3" s="198">
        <v>1383</v>
      </c>
      <c r="M3" s="198">
        <v>747</v>
      </c>
      <c r="N3" s="198">
        <v>597</v>
      </c>
      <c r="O3" s="198">
        <v>0</v>
      </c>
      <c r="P3" s="198">
        <v>0</v>
      </c>
      <c r="Q3" s="198">
        <v>11699</v>
      </c>
      <c r="R3" s="199">
        <v>31</v>
      </c>
      <c r="S3" s="199">
        <f t="shared" ref="S3:S34" si="0">R3-T3</f>
        <v>0</v>
      </c>
      <c r="T3" s="199">
        <v>31</v>
      </c>
      <c r="U3" s="200">
        <f t="shared" ref="U3:U34" si="1">ROUND((H3/R3)*T3,0)</f>
        <v>8972</v>
      </c>
      <c r="V3" s="200">
        <f t="shared" ref="V3:V34" si="2">ROUND((I3/R3)*T3,0)</f>
        <v>0</v>
      </c>
      <c r="W3" s="200">
        <f t="shared" ref="W3:W34" si="3">ROUND((J3/R3)*T3,0)</f>
        <v>0</v>
      </c>
      <c r="X3" s="200">
        <f t="shared" ref="X3:X34" si="4">ROUND((K3/R3)*T3,0)</f>
        <v>0</v>
      </c>
      <c r="Y3" s="200">
        <f t="shared" ref="Y3:Y34" si="5">ROUND((L3/R3)*T3,0)</f>
        <v>1383</v>
      </c>
      <c r="Z3" s="200">
        <f t="shared" ref="Z3:Z34" si="6">ROUND((M3/R3)*T3,0)</f>
        <v>747</v>
      </c>
      <c r="AA3" s="200">
        <f t="shared" ref="AA3:AA34" si="7">ROUND((N3/R3)*T3,0)</f>
        <v>597</v>
      </c>
      <c r="AB3" s="200">
        <f t="shared" ref="AB3:AB34" si="8">ROUND((O3/R3)*T3,0)</f>
        <v>0</v>
      </c>
      <c r="AC3" s="201">
        <f t="shared" ref="AC3:AC34" si="9">ROUND((P3/R3)*T3,0)</f>
        <v>0</v>
      </c>
      <c r="AD3" s="201">
        <v>0</v>
      </c>
      <c r="AE3" s="201">
        <v>0</v>
      </c>
      <c r="AF3" s="201">
        <f t="shared" ref="AF3:AF34" si="10">SUBTOTAL(9,U3:AE3)</f>
        <v>11699</v>
      </c>
      <c r="AG3" s="201">
        <f t="shared" ref="AG3:AG34" si="11">ROUND((U3+AD3)*0.12,0)</f>
        <v>1077</v>
      </c>
      <c r="AH3" s="202">
        <f t="shared" ref="AH3:AH34" si="12">ROUND(IF(AND(G3&lt;=21000),(SUM(AF3*0.0175)),(0)),0)</f>
        <v>205</v>
      </c>
      <c r="AI3" s="201">
        <v>0</v>
      </c>
      <c r="AJ3" s="201">
        <v>0</v>
      </c>
      <c r="AK3" s="202">
        <f t="shared" ref="AK3:AK34" si="13">+IF(AF3&gt;=20001,200,IF(AF3&gt;=15001,150,0))</f>
        <v>0</v>
      </c>
      <c r="AL3" s="201">
        <f t="shared" ref="AL3:AL34" si="14">SUBTOTAL(9,AG3:AK3)</f>
        <v>1282</v>
      </c>
      <c r="AM3" s="201">
        <f t="shared" ref="AM3:AM34" si="15">AF3-AL3</f>
        <v>10417</v>
      </c>
      <c r="AN3" s="203" t="s">
        <v>120</v>
      </c>
      <c r="AO3" s="198" t="s">
        <v>121</v>
      </c>
      <c r="AP3" s="198" t="s">
        <v>122</v>
      </c>
    </row>
    <row r="4" spans="1:42" s="149" customFormat="1" ht="19.5" customHeight="1" x14ac:dyDescent="0.2">
      <c r="A4" s="194">
        <v>2</v>
      </c>
      <c r="B4" s="195" t="s">
        <v>123</v>
      </c>
      <c r="C4" s="196" t="s">
        <v>124</v>
      </c>
      <c r="D4" s="196" t="s">
        <v>45</v>
      </c>
      <c r="E4" s="196" t="s">
        <v>49</v>
      </c>
      <c r="F4" s="196" t="s">
        <v>119</v>
      </c>
      <c r="G4" s="197">
        <v>13001</v>
      </c>
      <c r="H4" s="198">
        <v>9592</v>
      </c>
      <c r="I4" s="198">
        <v>0</v>
      </c>
      <c r="J4" s="198">
        <v>0</v>
      </c>
      <c r="K4" s="198">
        <v>0</v>
      </c>
      <c r="L4" s="198">
        <v>1944</v>
      </c>
      <c r="M4" s="198">
        <v>799</v>
      </c>
      <c r="N4" s="198">
        <v>666</v>
      </c>
      <c r="O4" s="198">
        <v>0</v>
      </c>
      <c r="P4" s="198">
        <v>0</v>
      </c>
      <c r="Q4" s="198">
        <v>13001</v>
      </c>
      <c r="R4" s="199">
        <v>31</v>
      </c>
      <c r="S4" s="199">
        <f t="shared" si="0"/>
        <v>3</v>
      </c>
      <c r="T4" s="199">
        <v>28</v>
      </c>
      <c r="U4" s="200">
        <f t="shared" si="1"/>
        <v>8664</v>
      </c>
      <c r="V4" s="200">
        <f t="shared" si="2"/>
        <v>0</v>
      </c>
      <c r="W4" s="200">
        <f t="shared" si="3"/>
        <v>0</v>
      </c>
      <c r="X4" s="200">
        <f t="shared" si="4"/>
        <v>0</v>
      </c>
      <c r="Y4" s="200">
        <f t="shared" si="5"/>
        <v>1756</v>
      </c>
      <c r="Z4" s="200">
        <f t="shared" si="6"/>
        <v>722</v>
      </c>
      <c r="AA4" s="200">
        <f t="shared" si="7"/>
        <v>602</v>
      </c>
      <c r="AB4" s="200">
        <f t="shared" si="8"/>
        <v>0</v>
      </c>
      <c r="AC4" s="201">
        <f t="shared" si="9"/>
        <v>0</v>
      </c>
      <c r="AD4" s="201">
        <v>0</v>
      </c>
      <c r="AE4" s="201">
        <v>0</v>
      </c>
      <c r="AF4" s="201">
        <f t="shared" si="10"/>
        <v>11744</v>
      </c>
      <c r="AG4" s="201">
        <f t="shared" si="11"/>
        <v>1040</v>
      </c>
      <c r="AH4" s="202">
        <f t="shared" si="12"/>
        <v>206</v>
      </c>
      <c r="AI4" s="201">
        <v>0</v>
      </c>
      <c r="AJ4" s="201">
        <v>0</v>
      </c>
      <c r="AK4" s="202">
        <f t="shared" si="13"/>
        <v>0</v>
      </c>
      <c r="AL4" s="201">
        <f t="shared" si="14"/>
        <v>1246</v>
      </c>
      <c r="AM4" s="201">
        <f t="shared" si="15"/>
        <v>10498</v>
      </c>
      <c r="AN4" s="203" t="s">
        <v>125</v>
      </c>
      <c r="AO4" s="198" t="s">
        <v>126</v>
      </c>
      <c r="AP4" s="198" t="s">
        <v>127</v>
      </c>
    </row>
    <row r="5" spans="1:42" s="149" customFormat="1" ht="19.5" customHeight="1" x14ac:dyDescent="0.2">
      <c r="A5" s="194">
        <v>3</v>
      </c>
      <c r="B5" s="195" t="s">
        <v>128</v>
      </c>
      <c r="C5" s="196" t="s">
        <v>129</v>
      </c>
      <c r="D5" s="196" t="s">
        <v>45</v>
      </c>
      <c r="E5" s="196" t="s">
        <v>49</v>
      </c>
      <c r="F5" s="196" t="s">
        <v>119</v>
      </c>
      <c r="G5" s="197">
        <v>11999</v>
      </c>
      <c r="H5" s="198">
        <v>8765</v>
      </c>
      <c r="I5" s="198">
        <v>0</v>
      </c>
      <c r="J5" s="198">
        <v>0</v>
      </c>
      <c r="K5" s="198">
        <v>0</v>
      </c>
      <c r="L5" s="198">
        <v>1950</v>
      </c>
      <c r="M5" s="198">
        <v>666</v>
      </c>
      <c r="N5" s="198">
        <v>618</v>
      </c>
      <c r="O5" s="198">
        <v>0</v>
      </c>
      <c r="P5" s="198">
        <v>0</v>
      </c>
      <c r="Q5" s="198">
        <v>11999</v>
      </c>
      <c r="R5" s="199">
        <v>31</v>
      </c>
      <c r="S5" s="199">
        <f t="shared" si="0"/>
        <v>2</v>
      </c>
      <c r="T5" s="199">
        <v>29</v>
      </c>
      <c r="U5" s="200">
        <f t="shared" si="1"/>
        <v>8200</v>
      </c>
      <c r="V5" s="200">
        <f t="shared" si="2"/>
        <v>0</v>
      </c>
      <c r="W5" s="200">
        <f t="shared" si="3"/>
        <v>0</v>
      </c>
      <c r="X5" s="200">
        <f t="shared" si="4"/>
        <v>0</v>
      </c>
      <c r="Y5" s="200">
        <f t="shared" si="5"/>
        <v>1824</v>
      </c>
      <c r="Z5" s="200">
        <f t="shared" si="6"/>
        <v>623</v>
      </c>
      <c r="AA5" s="200">
        <f t="shared" si="7"/>
        <v>578</v>
      </c>
      <c r="AB5" s="200">
        <f t="shared" si="8"/>
        <v>0</v>
      </c>
      <c r="AC5" s="201">
        <f t="shared" si="9"/>
        <v>0</v>
      </c>
      <c r="AD5" s="201">
        <v>0</v>
      </c>
      <c r="AE5" s="201">
        <v>0</v>
      </c>
      <c r="AF5" s="201">
        <f t="shared" si="10"/>
        <v>11225</v>
      </c>
      <c r="AG5" s="201">
        <f t="shared" si="11"/>
        <v>984</v>
      </c>
      <c r="AH5" s="202">
        <f t="shared" si="12"/>
        <v>196</v>
      </c>
      <c r="AI5" s="201">
        <v>0</v>
      </c>
      <c r="AJ5" s="201">
        <v>0</v>
      </c>
      <c r="AK5" s="202">
        <f t="shared" si="13"/>
        <v>0</v>
      </c>
      <c r="AL5" s="201">
        <f t="shared" si="14"/>
        <v>1180</v>
      </c>
      <c r="AM5" s="201">
        <f t="shared" si="15"/>
        <v>10045</v>
      </c>
      <c r="AN5" s="203" t="s">
        <v>130</v>
      </c>
      <c r="AO5" s="198" t="s">
        <v>131</v>
      </c>
      <c r="AP5" s="198" t="s">
        <v>132</v>
      </c>
    </row>
    <row r="6" spans="1:42" s="149" customFormat="1" ht="19.5" customHeight="1" x14ac:dyDescent="0.2">
      <c r="A6" s="194">
        <v>4</v>
      </c>
      <c r="B6" s="195" t="s">
        <v>133</v>
      </c>
      <c r="C6" s="196" t="s">
        <v>134</v>
      </c>
      <c r="D6" s="196" t="s">
        <v>45</v>
      </c>
      <c r="E6" s="196" t="s">
        <v>49</v>
      </c>
      <c r="F6" s="196" t="s">
        <v>119</v>
      </c>
      <c r="G6" s="197">
        <v>14000</v>
      </c>
      <c r="H6" s="198">
        <v>8972</v>
      </c>
      <c r="I6" s="198">
        <v>0</v>
      </c>
      <c r="J6" s="198">
        <v>0</v>
      </c>
      <c r="K6" s="198">
        <v>0</v>
      </c>
      <c r="L6" s="198">
        <v>3558</v>
      </c>
      <c r="M6" s="198">
        <v>747</v>
      </c>
      <c r="N6" s="198">
        <v>723</v>
      </c>
      <c r="O6" s="198">
        <v>0</v>
      </c>
      <c r="P6" s="198">
        <v>0</v>
      </c>
      <c r="Q6" s="198">
        <v>14000</v>
      </c>
      <c r="R6" s="199">
        <v>31</v>
      </c>
      <c r="S6" s="199">
        <f t="shared" si="0"/>
        <v>20</v>
      </c>
      <c r="T6" s="199">
        <v>11</v>
      </c>
      <c r="U6" s="200">
        <f t="shared" si="1"/>
        <v>3184</v>
      </c>
      <c r="V6" s="200">
        <f t="shared" si="2"/>
        <v>0</v>
      </c>
      <c r="W6" s="200">
        <f t="shared" si="3"/>
        <v>0</v>
      </c>
      <c r="X6" s="200">
        <f t="shared" si="4"/>
        <v>0</v>
      </c>
      <c r="Y6" s="200">
        <f t="shared" si="5"/>
        <v>1263</v>
      </c>
      <c r="Z6" s="200">
        <f t="shared" si="6"/>
        <v>265</v>
      </c>
      <c r="AA6" s="200">
        <f t="shared" si="7"/>
        <v>257</v>
      </c>
      <c r="AB6" s="200">
        <f t="shared" si="8"/>
        <v>0</v>
      </c>
      <c r="AC6" s="201">
        <f t="shared" si="9"/>
        <v>0</v>
      </c>
      <c r="AD6" s="201">
        <v>0</v>
      </c>
      <c r="AE6" s="201">
        <v>0</v>
      </c>
      <c r="AF6" s="201">
        <f t="shared" si="10"/>
        <v>4969</v>
      </c>
      <c r="AG6" s="201">
        <f t="shared" si="11"/>
        <v>382</v>
      </c>
      <c r="AH6" s="202">
        <f t="shared" si="12"/>
        <v>87</v>
      </c>
      <c r="AI6" s="201">
        <v>0</v>
      </c>
      <c r="AJ6" s="201">
        <v>0</v>
      </c>
      <c r="AK6" s="202">
        <f t="shared" si="13"/>
        <v>0</v>
      </c>
      <c r="AL6" s="201">
        <f t="shared" si="14"/>
        <v>469</v>
      </c>
      <c r="AM6" s="201">
        <f t="shared" si="15"/>
        <v>4500</v>
      </c>
      <c r="AN6" s="203" t="s">
        <v>135</v>
      </c>
      <c r="AO6" s="198" t="s">
        <v>136</v>
      </c>
      <c r="AP6" s="198" t="s">
        <v>137</v>
      </c>
    </row>
    <row r="7" spans="1:42" s="149" customFormat="1" ht="19.5" customHeight="1" x14ac:dyDescent="0.2">
      <c r="A7" s="194">
        <v>5</v>
      </c>
      <c r="B7" s="195" t="s">
        <v>138</v>
      </c>
      <c r="C7" s="196" t="s">
        <v>139</v>
      </c>
      <c r="D7" s="196" t="s">
        <v>45</v>
      </c>
      <c r="E7" s="196" t="s">
        <v>49</v>
      </c>
      <c r="F7" s="196" t="s">
        <v>119</v>
      </c>
      <c r="G7" s="197">
        <v>11392</v>
      </c>
      <c r="H7" s="198">
        <v>9943</v>
      </c>
      <c r="I7" s="198">
        <v>0</v>
      </c>
      <c r="J7" s="198">
        <v>0</v>
      </c>
      <c r="K7" s="198">
        <v>0</v>
      </c>
      <c r="L7" s="198">
        <v>0</v>
      </c>
      <c r="M7" s="198">
        <v>828</v>
      </c>
      <c r="N7" s="198">
        <v>621</v>
      </c>
      <c r="O7" s="198">
        <v>0</v>
      </c>
      <c r="P7" s="198">
        <v>0</v>
      </c>
      <c r="Q7" s="198">
        <v>11392</v>
      </c>
      <c r="R7" s="199">
        <v>31</v>
      </c>
      <c r="S7" s="199">
        <f t="shared" si="0"/>
        <v>0</v>
      </c>
      <c r="T7" s="199">
        <v>31</v>
      </c>
      <c r="U7" s="200">
        <f t="shared" si="1"/>
        <v>9943</v>
      </c>
      <c r="V7" s="200">
        <f t="shared" si="2"/>
        <v>0</v>
      </c>
      <c r="W7" s="200">
        <f t="shared" si="3"/>
        <v>0</v>
      </c>
      <c r="X7" s="200">
        <f t="shared" si="4"/>
        <v>0</v>
      </c>
      <c r="Y7" s="200">
        <f t="shared" si="5"/>
        <v>0</v>
      </c>
      <c r="Z7" s="200">
        <f t="shared" si="6"/>
        <v>828</v>
      </c>
      <c r="AA7" s="200">
        <f t="shared" si="7"/>
        <v>621</v>
      </c>
      <c r="AB7" s="200">
        <f t="shared" si="8"/>
        <v>0</v>
      </c>
      <c r="AC7" s="201">
        <f t="shared" si="9"/>
        <v>0</v>
      </c>
      <c r="AD7" s="201">
        <v>0</v>
      </c>
      <c r="AE7" s="201">
        <v>0</v>
      </c>
      <c r="AF7" s="201">
        <f t="shared" si="10"/>
        <v>11392</v>
      </c>
      <c r="AG7" s="201">
        <f t="shared" si="11"/>
        <v>1193</v>
      </c>
      <c r="AH7" s="202">
        <f t="shared" si="12"/>
        <v>199</v>
      </c>
      <c r="AI7" s="201">
        <v>0</v>
      </c>
      <c r="AJ7" s="201">
        <v>0</v>
      </c>
      <c r="AK7" s="202">
        <f t="shared" si="13"/>
        <v>0</v>
      </c>
      <c r="AL7" s="201">
        <f t="shared" si="14"/>
        <v>1392</v>
      </c>
      <c r="AM7" s="201">
        <f t="shared" si="15"/>
        <v>10000</v>
      </c>
      <c r="AN7" s="203" t="s">
        <v>140</v>
      </c>
      <c r="AO7" s="198" t="s">
        <v>131</v>
      </c>
      <c r="AP7" s="198" t="s">
        <v>141</v>
      </c>
    </row>
    <row r="8" spans="1:42" s="149" customFormat="1" ht="19.5" customHeight="1" x14ac:dyDescent="0.2">
      <c r="A8" s="194">
        <v>6</v>
      </c>
      <c r="B8" s="195" t="s">
        <v>158</v>
      </c>
      <c r="C8" s="196" t="s">
        <v>159</v>
      </c>
      <c r="D8" s="196" t="s">
        <v>60</v>
      </c>
      <c r="E8" s="196" t="s">
        <v>49</v>
      </c>
      <c r="F8" s="196" t="s">
        <v>92</v>
      </c>
      <c r="G8" s="197">
        <v>11058</v>
      </c>
      <c r="H8" s="198">
        <v>8765</v>
      </c>
      <c r="I8" s="198">
        <v>0</v>
      </c>
      <c r="J8" s="198">
        <v>0</v>
      </c>
      <c r="K8" s="198">
        <v>0</v>
      </c>
      <c r="L8" s="198">
        <v>1015</v>
      </c>
      <c r="M8" s="198">
        <v>714</v>
      </c>
      <c r="N8" s="198">
        <v>564</v>
      </c>
      <c r="O8" s="198">
        <v>0</v>
      </c>
      <c r="P8" s="198">
        <v>0</v>
      </c>
      <c r="Q8" s="198">
        <v>11058</v>
      </c>
      <c r="R8" s="199">
        <v>31</v>
      </c>
      <c r="S8" s="199">
        <f t="shared" si="0"/>
        <v>1</v>
      </c>
      <c r="T8" s="199">
        <v>30</v>
      </c>
      <c r="U8" s="200">
        <f t="shared" si="1"/>
        <v>8482</v>
      </c>
      <c r="V8" s="200">
        <f t="shared" si="2"/>
        <v>0</v>
      </c>
      <c r="W8" s="200">
        <f t="shared" si="3"/>
        <v>0</v>
      </c>
      <c r="X8" s="200">
        <f t="shared" si="4"/>
        <v>0</v>
      </c>
      <c r="Y8" s="200">
        <f t="shared" si="5"/>
        <v>982</v>
      </c>
      <c r="Z8" s="200">
        <f t="shared" si="6"/>
        <v>691</v>
      </c>
      <c r="AA8" s="200">
        <f t="shared" si="7"/>
        <v>546</v>
      </c>
      <c r="AB8" s="200">
        <f t="shared" si="8"/>
        <v>0</v>
      </c>
      <c r="AC8" s="201">
        <f t="shared" si="9"/>
        <v>0</v>
      </c>
      <c r="AD8" s="201">
        <v>0</v>
      </c>
      <c r="AE8" s="201">
        <v>0</v>
      </c>
      <c r="AF8" s="201">
        <f t="shared" si="10"/>
        <v>10701</v>
      </c>
      <c r="AG8" s="201">
        <f t="shared" si="11"/>
        <v>1018</v>
      </c>
      <c r="AH8" s="202">
        <f t="shared" si="12"/>
        <v>187</v>
      </c>
      <c r="AI8" s="201">
        <v>0</v>
      </c>
      <c r="AJ8" s="201">
        <v>0</v>
      </c>
      <c r="AK8" s="202">
        <f t="shared" si="13"/>
        <v>0</v>
      </c>
      <c r="AL8" s="201">
        <f t="shared" si="14"/>
        <v>1205</v>
      </c>
      <c r="AM8" s="201">
        <f t="shared" si="15"/>
        <v>9496</v>
      </c>
      <c r="AN8" s="203" t="s">
        <v>160</v>
      </c>
      <c r="AO8" s="198" t="s">
        <v>161</v>
      </c>
      <c r="AP8" s="198" t="s">
        <v>162</v>
      </c>
    </row>
    <row r="9" spans="1:42" s="149" customFormat="1" ht="19.5" customHeight="1" x14ac:dyDescent="0.2">
      <c r="A9" s="194">
        <v>7</v>
      </c>
      <c r="B9" s="195" t="s">
        <v>142</v>
      </c>
      <c r="C9" s="196" t="s">
        <v>143</v>
      </c>
      <c r="D9" s="196" t="s">
        <v>45</v>
      </c>
      <c r="E9" s="196" t="s">
        <v>49</v>
      </c>
      <c r="F9" s="196" t="s">
        <v>119</v>
      </c>
      <c r="G9" s="197">
        <v>10253</v>
      </c>
      <c r="H9" s="198">
        <v>8949</v>
      </c>
      <c r="I9" s="198">
        <v>0</v>
      </c>
      <c r="J9" s="198">
        <v>0</v>
      </c>
      <c r="K9" s="198">
        <v>0</v>
      </c>
      <c r="L9" s="198">
        <v>0</v>
      </c>
      <c r="M9" s="198">
        <v>745</v>
      </c>
      <c r="N9" s="198">
        <v>559</v>
      </c>
      <c r="O9" s="198">
        <v>0</v>
      </c>
      <c r="P9" s="198">
        <v>0</v>
      </c>
      <c r="Q9" s="198">
        <v>10253</v>
      </c>
      <c r="R9" s="199">
        <v>31</v>
      </c>
      <c r="S9" s="199">
        <f t="shared" si="0"/>
        <v>0</v>
      </c>
      <c r="T9" s="199">
        <v>31</v>
      </c>
      <c r="U9" s="200">
        <f t="shared" si="1"/>
        <v>8949</v>
      </c>
      <c r="V9" s="200">
        <f t="shared" si="2"/>
        <v>0</v>
      </c>
      <c r="W9" s="200">
        <f t="shared" si="3"/>
        <v>0</v>
      </c>
      <c r="X9" s="200">
        <f t="shared" si="4"/>
        <v>0</v>
      </c>
      <c r="Y9" s="200">
        <f t="shared" si="5"/>
        <v>0</v>
      </c>
      <c r="Z9" s="200">
        <f t="shared" si="6"/>
        <v>745</v>
      </c>
      <c r="AA9" s="200">
        <f t="shared" si="7"/>
        <v>559</v>
      </c>
      <c r="AB9" s="200">
        <f t="shared" si="8"/>
        <v>0</v>
      </c>
      <c r="AC9" s="201">
        <f t="shared" si="9"/>
        <v>0</v>
      </c>
      <c r="AD9" s="201">
        <v>0</v>
      </c>
      <c r="AE9" s="201">
        <v>0</v>
      </c>
      <c r="AF9" s="201">
        <f t="shared" si="10"/>
        <v>10253</v>
      </c>
      <c r="AG9" s="201">
        <f t="shared" si="11"/>
        <v>1074</v>
      </c>
      <c r="AH9" s="202">
        <f t="shared" si="12"/>
        <v>179</v>
      </c>
      <c r="AI9" s="201">
        <v>0</v>
      </c>
      <c r="AJ9" s="201">
        <v>0</v>
      </c>
      <c r="AK9" s="202">
        <f t="shared" si="13"/>
        <v>0</v>
      </c>
      <c r="AL9" s="201">
        <f t="shared" si="14"/>
        <v>1253</v>
      </c>
      <c r="AM9" s="201">
        <f t="shared" si="15"/>
        <v>9000</v>
      </c>
      <c r="AN9" s="203" t="s">
        <v>144</v>
      </c>
      <c r="AO9" s="198" t="s">
        <v>115</v>
      </c>
      <c r="AP9" s="198" t="s">
        <v>116</v>
      </c>
    </row>
    <row r="10" spans="1:42" s="149" customFormat="1" ht="19.5" customHeight="1" x14ac:dyDescent="0.2">
      <c r="A10" s="194">
        <v>8</v>
      </c>
      <c r="B10" s="195" t="s">
        <v>145</v>
      </c>
      <c r="C10" s="196" t="s">
        <v>146</v>
      </c>
      <c r="D10" s="196" t="s">
        <v>45</v>
      </c>
      <c r="E10" s="196" t="s">
        <v>49</v>
      </c>
      <c r="F10" s="196" t="s">
        <v>119</v>
      </c>
      <c r="G10" s="197">
        <v>10253</v>
      </c>
      <c r="H10" s="198">
        <v>8949</v>
      </c>
      <c r="I10" s="198">
        <v>0</v>
      </c>
      <c r="J10" s="198">
        <v>0</v>
      </c>
      <c r="K10" s="198">
        <v>0</v>
      </c>
      <c r="L10" s="198">
        <v>0</v>
      </c>
      <c r="M10" s="198">
        <v>745</v>
      </c>
      <c r="N10" s="198">
        <v>559</v>
      </c>
      <c r="O10" s="198">
        <v>0</v>
      </c>
      <c r="P10" s="198">
        <v>0</v>
      </c>
      <c r="Q10" s="198">
        <v>10253</v>
      </c>
      <c r="R10" s="199">
        <v>31</v>
      </c>
      <c r="S10" s="199">
        <f t="shared" si="0"/>
        <v>0</v>
      </c>
      <c r="T10" s="199">
        <v>31</v>
      </c>
      <c r="U10" s="200">
        <f t="shared" si="1"/>
        <v>8949</v>
      </c>
      <c r="V10" s="200">
        <f t="shared" si="2"/>
        <v>0</v>
      </c>
      <c r="W10" s="200">
        <f t="shared" si="3"/>
        <v>0</v>
      </c>
      <c r="X10" s="200">
        <f t="shared" si="4"/>
        <v>0</v>
      </c>
      <c r="Y10" s="200">
        <f t="shared" si="5"/>
        <v>0</v>
      </c>
      <c r="Z10" s="200">
        <f t="shared" si="6"/>
        <v>745</v>
      </c>
      <c r="AA10" s="200">
        <f t="shared" si="7"/>
        <v>559</v>
      </c>
      <c r="AB10" s="200">
        <f t="shared" si="8"/>
        <v>0</v>
      </c>
      <c r="AC10" s="201">
        <f t="shared" si="9"/>
        <v>0</v>
      </c>
      <c r="AD10" s="201">
        <v>0</v>
      </c>
      <c r="AE10" s="201">
        <v>0</v>
      </c>
      <c r="AF10" s="201">
        <f t="shared" si="10"/>
        <v>10253</v>
      </c>
      <c r="AG10" s="201">
        <f t="shared" si="11"/>
        <v>1074</v>
      </c>
      <c r="AH10" s="202">
        <f t="shared" si="12"/>
        <v>179</v>
      </c>
      <c r="AI10" s="201">
        <v>0</v>
      </c>
      <c r="AJ10" s="201">
        <v>0</v>
      </c>
      <c r="AK10" s="202">
        <f t="shared" si="13"/>
        <v>0</v>
      </c>
      <c r="AL10" s="201">
        <f t="shared" si="14"/>
        <v>1253</v>
      </c>
      <c r="AM10" s="201">
        <f t="shared" si="15"/>
        <v>9000</v>
      </c>
      <c r="AN10" s="203" t="s">
        <v>147</v>
      </c>
      <c r="AO10" s="198" t="s">
        <v>115</v>
      </c>
      <c r="AP10" s="198" t="s">
        <v>148</v>
      </c>
    </row>
    <row r="11" spans="1:42" s="149" customFormat="1" ht="19.5" customHeight="1" x14ac:dyDescent="0.2">
      <c r="A11" s="194">
        <v>9</v>
      </c>
      <c r="B11" s="195" t="s">
        <v>149</v>
      </c>
      <c r="C11" s="196" t="s">
        <v>150</v>
      </c>
      <c r="D11" s="196" t="s">
        <v>45</v>
      </c>
      <c r="E11" s="196" t="s">
        <v>49</v>
      </c>
      <c r="F11" s="196" t="s">
        <v>151</v>
      </c>
      <c r="G11" s="197">
        <v>36000</v>
      </c>
      <c r="H11" s="198">
        <v>14400</v>
      </c>
      <c r="I11" s="198">
        <v>5760</v>
      </c>
      <c r="J11" s="198">
        <v>6720</v>
      </c>
      <c r="K11" s="198">
        <v>6720</v>
      </c>
      <c r="L11" s="198">
        <v>0</v>
      </c>
      <c r="M11" s="198">
        <v>0</v>
      </c>
      <c r="N11" s="198">
        <v>0</v>
      </c>
      <c r="O11" s="198">
        <v>1200</v>
      </c>
      <c r="P11" s="198">
        <v>1200</v>
      </c>
      <c r="Q11" s="198">
        <v>36000</v>
      </c>
      <c r="R11" s="199">
        <v>31</v>
      </c>
      <c r="S11" s="199">
        <f t="shared" si="0"/>
        <v>0</v>
      </c>
      <c r="T11" s="199">
        <v>31</v>
      </c>
      <c r="U11" s="200">
        <f t="shared" si="1"/>
        <v>14400</v>
      </c>
      <c r="V11" s="200">
        <f t="shared" si="2"/>
        <v>5760</v>
      </c>
      <c r="W11" s="200">
        <f t="shared" si="3"/>
        <v>6720</v>
      </c>
      <c r="X11" s="200">
        <f t="shared" si="4"/>
        <v>6720</v>
      </c>
      <c r="Y11" s="200">
        <f t="shared" si="5"/>
        <v>0</v>
      </c>
      <c r="Z11" s="200">
        <f t="shared" si="6"/>
        <v>0</v>
      </c>
      <c r="AA11" s="200">
        <f t="shared" si="7"/>
        <v>0</v>
      </c>
      <c r="AB11" s="200">
        <f t="shared" si="8"/>
        <v>1200</v>
      </c>
      <c r="AC11" s="201">
        <f t="shared" si="9"/>
        <v>1200</v>
      </c>
      <c r="AD11" s="201">
        <v>0</v>
      </c>
      <c r="AE11" s="201">
        <v>0</v>
      </c>
      <c r="AF11" s="201">
        <f t="shared" si="10"/>
        <v>36000</v>
      </c>
      <c r="AG11" s="201">
        <f t="shared" si="11"/>
        <v>1728</v>
      </c>
      <c r="AH11" s="202">
        <f t="shared" si="12"/>
        <v>0</v>
      </c>
      <c r="AI11" s="201">
        <v>0</v>
      </c>
      <c r="AJ11" s="201">
        <v>0</v>
      </c>
      <c r="AK11" s="202">
        <f t="shared" si="13"/>
        <v>200</v>
      </c>
      <c r="AL11" s="201">
        <f t="shared" si="14"/>
        <v>1928</v>
      </c>
      <c r="AM11" s="201">
        <f t="shared" si="15"/>
        <v>34072</v>
      </c>
      <c r="AN11" s="203" t="s">
        <v>152</v>
      </c>
      <c r="AO11" s="198" t="s">
        <v>115</v>
      </c>
      <c r="AP11" s="198" t="s">
        <v>153</v>
      </c>
    </row>
    <row r="12" spans="1:42" s="149" customFormat="1" ht="19.5" customHeight="1" x14ac:dyDescent="0.2">
      <c r="A12" s="194">
        <v>10</v>
      </c>
      <c r="B12" s="195" t="s">
        <v>154</v>
      </c>
      <c r="C12" s="196" t="s">
        <v>155</v>
      </c>
      <c r="D12" s="196" t="s">
        <v>60</v>
      </c>
      <c r="E12" s="196" t="s">
        <v>49</v>
      </c>
      <c r="F12" s="196" t="s">
        <v>156</v>
      </c>
      <c r="G12" s="197">
        <v>12500</v>
      </c>
      <c r="H12" s="198">
        <v>9592</v>
      </c>
      <c r="I12" s="198">
        <v>0</v>
      </c>
      <c r="J12" s="198">
        <v>0</v>
      </c>
      <c r="K12" s="198">
        <v>0</v>
      </c>
      <c r="L12" s="198">
        <v>1471</v>
      </c>
      <c r="M12" s="198">
        <v>799</v>
      </c>
      <c r="N12" s="198">
        <v>638</v>
      </c>
      <c r="O12" s="198">
        <v>0</v>
      </c>
      <c r="P12" s="198">
        <v>0</v>
      </c>
      <c r="Q12" s="198">
        <v>12500</v>
      </c>
      <c r="R12" s="199">
        <v>31</v>
      </c>
      <c r="S12" s="199">
        <f t="shared" si="0"/>
        <v>0</v>
      </c>
      <c r="T12" s="199">
        <v>31</v>
      </c>
      <c r="U12" s="200">
        <f t="shared" si="1"/>
        <v>9592</v>
      </c>
      <c r="V12" s="200">
        <f t="shared" si="2"/>
        <v>0</v>
      </c>
      <c r="W12" s="200">
        <f t="shared" si="3"/>
        <v>0</v>
      </c>
      <c r="X12" s="200">
        <f t="shared" si="4"/>
        <v>0</v>
      </c>
      <c r="Y12" s="200">
        <f t="shared" si="5"/>
        <v>1471</v>
      </c>
      <c r="Z12" s="200">
        <f t="shared" si="6"/>
        <v>799</v>
      </c>
      <c r="AA12" s="200">
        <f t="shared" si="7"/>
        <v>638</v>
      </c>
      <c r="AB12" s="200">
        <f t="shared" si="8"/>
        <v>0</v>
      </c>
      <c r="AC12" s="201">
        <f t="shared" si="9"/>
        <v>0</v>
      </c>
      <c r="AD12" s="201">
        <v>0</v>
      </c>
      <c r="AE12" s="201">
        <v>0</v>
      </c>
      <c r="AF12" s="201">
        <f t="shared" si="10"/>
        <v>12500</v>
      </c>
      <c r="AG12" s="201">
        <f t="shared" si="11"/>
        <v>1151</v>
      </c>
      <c r="AH12" s="202">
        <f t="shared" si="12"/>
        <v>219</v>
      </c>
      <c r="AI12" s="201">
        <v>0</v>
      </c>
      <c r="AJ12" s="201">
        <v>0</v>
      </c>
      <c r="AK12" s="202">
        <f t="shared" si="13"/>
        <v>0</v>
      </c>
      <c r="AL12" s="201">
        <f t="shared" si="14"/>
        <v>1370</v>
      </c>
      <c r="AM12" s="201">
        <f t="shared" si="15"/>
        <v>11130</v>
      </c>
      <c r="AN12" s="203" t="s">
        <v>157</v>
      </c>
      <c r="AO12" s="198" t="s">
        <v>115</v>
      </c>
      <c r="AP12" s="198" t="s">
        <v>116</v>
      </c>
    </row>
    <row r="13" spans="1:42" s="149" customFormat="1" ht="19.5" customHeight="1" x14ac:dyDescent="0.2">
      <c r="A13" s="194">
        <v>11</v>
      </c>
      <c r="B13" s="195" t="s">
        <v>163</v>
      </c>
      <c r="C13" s="196" t="s">
        <v>164</v>
      </c>
      <c r="D13" s="196" t="s">
        <v>60</v>
      </c>
      <c r="E13" s="196" t="s">
        <v>49</v>
      </c>
      <c r="F13" s="196" t="s">
        <v>119</v>
      </c>
      <c r="G13" s="197">
        <v>12900</v>
      </c>
      <c r="H13" s="198">
        <v>9926</v>
      </c>
      <c r="I13" s="198">
        <v>0</v>
      </c>
      <c r="J13" s="198">
        <v>0</v>
      </c>
      <c r="K13" s="198">
        <v>0</v>
      </c>
      <c r="L13" s="198">
        <v>1543</v>
      </c>
      <c r="M13" s="198">
        <v>827</v>
      </c>
      <c r="N13" s="198">
        <v>604</v>
      </c>
      <c r="O13" s="198">
        <v>0</v>
      </c>
      <c r="P13" s="198">
        <v>0</v>
      </c>
      <c r="Q13" s="198">
        <v>12900</v>
      </c>
      <c r="R13" s="199">
        <v>31</v>
      </c>
      <c r="S13" s="199">
        <f t="shared" si="0"/>
        <v>7</v>
      </c>
      <c r="T13" s="199">
        <v>24</v>
      </c>
      <c r="U13" s="200">
        <f t="shared" si="1"/>
        <v>7685</v>
      </c>
      <c r="V13" s="200">
        <f t="shared" si="2"/>
        <v>0</v>
      </c>
      <c r="W13" s="200">
        <f t="shared" si="3"/>
        <v>0</v>
      </c>
      <c r="X13" s="200">
        <f t="shared" si="4"/>
        <v>0</v>
      </c>
      <c r="Y13" s="200">
        <f t="shared" si="5"/>
        <v>1195</v>
      </c>
      <c r="Z13" s="200">
        <f t="shared" si="6"/>
        <v>640</v>
      </c>
      <c r="AA13" s="200">
        <f t="shared" si="7"/>
        <v>468</v>
      </c>
      <c r="AB13" s="200">
        <f t="shared" si="8"/>
        <v>0</v>
      </c>
      <c r="AC13" s="201">
        <f t="shared" si="9"/>
        <v>0</v>
      </c>
      <c r="AD13" s="201">
        <v>0</v>
      </c>
      <c r="AE13" s="201">
        <v>0</v>
      </c>
      <c r="AF13" s="201">
        <f t="shared" si="10"/>
        <v>9988</v>
      </c>
      <c r="AG13" s="201">
        <f t="shared" si="11"/>
        <v>922</v>
      </c>
      <c r="AH13" s="202">
        <f t="shared" si="12"/>
        <v>175</v>
      </c>
      <c r="AI13" s="201">
        <v>0</v>
      </c>
      <c r="AJ13" s="201">
        <v>0</v>
      </c>
      <c r="AK13" s="202">
        <f t="shared" si="13"/>
        <v>0</v>
      </c>
      <c r="AL13" s="201">
        <f t="shared" si="14"/>
        <v>1097</v>
      </c>
      <c r="AM13" s="201">
        <f t="shared" si="15"/>
        <v>8891</v>
      </c>
      <c r="AN13" s="203" t="s">
        <v>165</v>
      </c>
      <c r="AO13" s="198" t="s">
        <v>166</v>
      </c>
      <c r="AP13" s="198" t="s">
        <v>167</v>
      </c>
    </row>
    <row r="14" spans="1:42" s="149" customFormat="1" ht="19.5" customHeight="1" x14ac:dyDescent="0.2">
      <c r="A14" s="194">
        <v>12</v>
      </c>
      <c r="B14" s="195">
        <v>6002582</v>
      </c>
      <c r="C14" s="196" t="s">
        <v>768</v>
      </c>
      <c r="D14" s="196" t="s">
        <v>60</v>
      </c>
      <c r="E14" s="196" t="s">
        <v>49</v>
      </c>
      <c r="F14" s="196" t="s">
        <v>769</v>
      </c>
      <c r="G14" s="197">
        <v>16000.307692307691</v>
      </c>
      <c r="H14" s="198">
        <v>10000</v>
      </c>
      <c r="I14" s="198">
        <v>0</v>
      </c>
      <c r="J14" s="198">
        <v>0</v>
      </c>
      <c r="K14" s="198">
        <v>0</v>
      </c>
      <c r="L14" s="198">
        <v>4340</v>
      </c>
      <c r="M14" s="198">
        <v>833</v>
      </c>
      <c r="N14" s="198">
        <v>827.30769230769238</v>
      </c>
      <c r="O14" s="198">
        <v>0</v>
      </c>
      <c r="P14" s="198">
        <v>0</v>
      </c>
      <c r="Q14" s="198">
        <v>16000.307692307691</v>
      </c>
      <c r="R14" s="199">
        <v>31</v>
      </c>
      <c r="S14" s="199">
        <f t="shared" si="0"/>
        <v>0</v>
      </c>
      <c r="T14" s="199">
        <v>31</v>
      </c>
      <c r="U14" s="200">
        <f t="shared" si="1"/>
        <v>10000</v>
      </c>
      <c r="V14" s="200">
        <f t="shared" si="2"/>
        <v>0</v>
      </c>
      <c r="W14" s="200">
        <f t="shared" si="3"/>
        <v>0</v>
      </c>
      <c r="X14" s="200">
        <f t="shared" si="4"/>
        <v>0</v>
      </c>
      <c r="Y14" s="200">
        <f t="shared" si="5"/>
        <v>4340</v>
      </c>
      <c r="Z14" s="200">
        <f t="shared" si="6"/>
        <v>833</v>
      </c>
      <c r="AA14" s="200">
        <f t="shared" si="7"/>
        <v>827</v>
      </c>
      <c r="AB14" s="200">
        <f t="shared" si="8"/>
        <v>0</v>
      </c>
      <c r="AC14" s="201">
        <f t="shared" si="9"/>
        <v>0</v>
      </c>
      <c r="AD14" s="201">
        <v>0</v>
      </c>
      <c r="AE14" s="201">
        <v>0</v>
      </c>
      <c r="AF14" s="201">
        <f t="shared" si="10"/>
        <v>16000</v>
      </c>
      <c r="AG14" s="201">
        <f t="shared" si="11"/>
        <v>1200</v>
      </c>
      <c r="AH14" s="202">
        <f t="shared" si="12"/>
        <v>280</v>
      </c>
      <c r="AI14" s="201">
        <v>0</v>
      </c>
      <c r="AJ14" s="201">
        <v>0</v>
      </c>
      <c r="AK14" s="202">
        <f t="shared" si="13"/>
        <v>150</v>
      </c>
      <c r="AL14" s="201">
        <f t="shared" si="14"/>
        <v>1630</v>
      </c>
      <c r="AM14" s="201">
        <f t="shared" si="15"/>
        <v>14370</v>
      </c>
      <c r="AN14" s="134" t="s">
        <v>770</v>
      </c>
      <c r="AO14" s="133" t="s">
        <v>115</v>
      </c>
      <c r="AP14" s="133" t="s">
        <v>116</v>
      </c>
    </row>
    <row r="15" spans="1:42" s="149" customFormat="1" ht="19.5" customHeight="1" x14ac:dyDescent="0.2">
      <c r="A15" s="194">
        <v>13</v>
      </c>
      <c r="B15" s="195" t="s">
        <v>168</v>
      </c>
      <c r="C15" s="196" t="s">
        <v>169</v>
      </c>
      <c r="D15" s="196" t="s">
        <v>46</v>
      </c>
      <c r="E15" s="196" t="s">
        <v>49</v>
      </c>
      <c r="F15" s="196" t="s">
        <v>86</v>
      </c>
      <c r="G15" s="197">
        <v>13261</v>
      </c>
      <c r="H15" s="198">
        <v>10000</v>
      </c>
      <c r="I15" s="198">
        <v>0</v>
      </c>
      <c r="J15" s="198">
        <v>0</v>
      </c>
      <c r="K15" s="198">
        <v>0</v>
      </c>
      <c r="L15" s="198">
        <v>1699</v>
      </c>
      <c r="M15" s="198">
        <v>833</v>
      </c>
      <c r="N15" s="198">
        <v>729</v>
      </c>
      <c r="O15" s="198">
        <v>0</v>
      </c>
      <c r="P15" s="198">
        <v>0</v>
      </c>
      <c r="Q15" s="198">
        <v>13261</v>
      </c>
      <c r="R15" s="199">
        <v>31</v>
      </c>
      <c r="S15" s="199">
        <f t="shared" si="0"/>
        <v>14</v>
      </c>
      <c r="T15" s="199">
        <v>17</v>
      </c>
      <c r="U15" s="200">
        <f t="shared" si="1"/>
        <v>5484</v>
      </c>
      <c r="V15" s="200">
        <f t="shared" si="2"/>
        <v>0</v>
      </c>
      <c r="W15" s="200">
        <f t="shared" si="3"/>
        <v>0</v>
      </c>
      <c r="X15" s="200">
        <f t="shared" si="4"/>
        <v>0</v>
      </c>
      <c r="Y15" s="200">
        <f t="shared" si="5"/>
        <v>932</v>
      </c>
      <c r="Z15" s="200">
        <f t="shared" si="6"/>
        <v>457</v>
      </c>
      <c r="AA15" s="200">
        <f t="shared" si="7"/>
        <v>400</v>
      </c>
      <c r="AB15" s="200">
        <f t="shared" si="8"/>
        <v>0</v>
      </c>
      <c r="AC15" s="201">
        <f t="shared" si="9"/>
        <v>0</v>
      </c>
      <c r="AD15" s="201">
        <v>0</v>
      </c>
      <c r="AE15" s="201">
        <v>0</v>
      </c>
      <c r="AF15" s="201">
        <f t="shared" si="10"/>
        <v>7273</v>
      </c>
      <c r="AG15" s="201">
        <f t="shared" si="11"/>
        <v>658</v>
      </c>
      <c r="AH15" s="202">
        <f t="shared" si="12"/>
        <v>127</v>
      </c>
      <c r="AI15" s="201">
        <v>0</v>
      </c>
      <c r="AJ15" s="201">
        <v>0</v>
      </c>
      <c r="AK15" s="202">
        <f t="shared" si="13"/>
        <v>0</v>
      </c>
      <c r="AL15" s="201">
        <f t="shared" si="14"/>
        <v>785</v>
      </c>
      <c r="AM15" s="201">
        <f t="shared" si="15"/>
        <v>6488</v>
      </c>
      <c r="AN15" s="203" t="s">
        <v>170</v>
      </c>
      <c r="AO15" s="198" t="s">
        <v>115</v>
      </c>
      <c r="AP15" s="198" t="s">
        <v>116</v>
      </c>
    </row>
    <row r="16" spans="1:42" s="149" customFormat="1" ht="19.5" customHeight="1" x14ac:dyDescent="0.2">
      <c r="A16" s="194">
        <v>14</v>
      </c>
      <c r="B16" s="195" t="s">
        <v>171</v>
      </c>
      <c r="C16" s="196" t="s">
        <v>172</v>
      </c>
      <c r="D16" s="196" t="s">
        <v>46</v>
      </c>
      <c r="E16" s="196" t="s">
        <v>49</v>
      </c>
      <c r="F16" s="196" t="s">
        <v>86</v>
      </c>
      <c r="G16" s="197">
        <v>17500</v>
      </c>
      <c r="H16" s="198">
        <v>11000</v>
      </c>
      <c r="I16" s="198">
        <v>0</v>
      </c>
      <c r="J16" s="198">
        <v>0</v>
      </c>
      <c r="K16" s="198">
        <v>0</v>
      </c>
      <c r="L16" s="198">
        <v>4854</v>
      </c>
      <c r="M16" s="198">
        <v>916</v>
      </c>
      <c r="N16" s="198">
        <v>730</v>
      </c>
      <c r="O16" s="198">
        <v>0</v>
      </c>
      <c r="P16" s="198">
        <v>0</v>
      </c>
      <c r="Q16" s="198">
        <v>17500</v>
      </c>
      <c r="R16" s="199">
        <v>31</v>
      </c>
      <c r="S16" s="199">
        <f t="shared" si="0"/>
        <v>0</v>
      </c>
      <c r="T16" s="199">
        <v>31</v>
      </c>
      <c r="U16" s="200">
        <f t="shared" si="1"/>
        <v>11000</v>
      </c>
      <c r="V16" s="200">
        <f t="shared" si="2"/>
        <v>0</v>
      </c>
      <c r="W16" s="200">
        <f t="shared" si="3"/>
        <v>0</v>
      </c>
      <c r="X16" s="200">
        <f t="shared" si="4"/>
        <v>0</v>
      </c>
      <c r="Y16" s="200">
        <f t="shared" si="5"/>
        <v>4854</v>
      </c>
      <c r="Z16" s="200">
        <f t="shared" si="6"/>
        <v>916</v>
      </c>
      <c r="AA16" s="200">
        <f t="shared" si="7"/>
        <v>730</v>
      </c>
      <c r="AB16" s="200">
        <f t="shared" si="8"/>
        <v>0</v>
      </c>
      <c r="AC16" s="201">
        <f t="shared" si="9"/>
        <v>0</v>
      </c>
      <c r="AD16" s="201">
        <v>0</v>
      </c>
      <c r="AE16" s="201">
        <v>0</v>
      </c>
      <c r="AF16" s="201">
        <f t="shared" si="10"/>
        <v>17500</v>
      </c>
      <c r="AG16" s="201">
        <f t="shared" si="11"/>
        <v>1320</v>
      </c>
      <c r="AH16" s="202">
        <f t="shared" si="12"/>
        <v>306</v>
      </c>
      <c r="AI16" s="201">
        <v>0</v>
      </c>
      <c r="AJ16" s="201">
        <v>0</v>
      </c>
      <c r="AK16" s="202">
        <f t="shared" si="13"/>
        <v>150</v>
      </c>
      <c r="AL16" s="201">
        <f t="shared" si="14"/>
        <v>1776</v>
      </c>
      <c r="AM16" s="201">
        <f t="shared" si="15"/>
        <v>15724</v>
      </c>
      <c r="AN16" s="203" t="s">
        <v>173</v>
      </c>
      <c r="AO16" s="198" t="s">
        <v>115</v>
      </c>
      <c r="AP16" s="198" t="s">
        <v>116</v>
      </c>
    </row>
    <row r="17" spans="1:42" s="149" customFormat="1" ht="19.5" customHeight="1" x14ac:dyDescent="0.2">
      <c r="A17" s="194">
        <v>15</v>
      </c>
      <c r="B17" s="195" t="s">
        <v>283</v>
      </c>
      <c r="C17" s="196" t="s">
        <v>284</v>
      </c>
      <c r="D17" s="196" t="s">
        <v>46</v>
      </c>
      <c r="E17" s="196" t="s">
        <v>49</v>
      </c>
      <c r="F17" s="196" t="s">
        <v>285</v>
      </c>
      <c r="G17" s="197">
        <v>65000</v>
      </c>
      <c r="H17" s="198">
        <v>22750</v>
      </c>
      <c r="I17" s="198">
        <v>9100</v>
      </c>
      <c r="J17" s="198">
        <v>14679</v>
      </c>
      <c r="K17" s="198">
        <v>14679</v>
      </c>
      <c r="L17" s="198">
        <v>0</v>
      </c>
      <c r="M17" s="198">
        <v>0</v>
      </c>
      <c r="N17" s="198">
        <v>0</v>
      </c>
      <c r="O17" s="198">
        <v>1896</v>
      </c>
      <c r="P17" s="198">
        <v>1896</v>
      </c>
      <c r="Q17" s="198">
        <v>65000</v>
      </c>
      <c r="R17" s="199">
        <v>31</v>
      </c>
      <c r="S17" s="199">
        <f t="shared" si="0"/>
        <v>0</v>
      </c>
      <c r="T17" s="199">
        <v>31</v>
      </c>
      <c r="U17" s="200">
        <f t="shared" si="1"/>
        <v>22750</v>
      </c>
      <c r="V17" s="200">
        <f t="shared" si="2"/>
        <v>9100</v>
      </c>
      <c r="W17" s="200">
        <f t="shared" si="3"/>
        <v>14679</v>
      </c>
      <c r="X17" s="200">
        <f t="shared" si="4"/>
        <v>14679</v>
      </c>
      <c r="Y17" s="200">
        <f t="shared" si="5"/>
        <v>0</v>
      </c>
      <c r="Z17" s="200">
        <f t="shared" si="6"/>
        <v>0</v>
      </c>
      <c r="AA17" s="200">
        <f t="shared" si="7"/>
        <v>0</v>
      </c>
      <c r="AB17" s="200">
        <f t="shared" si="8"/>
        <v>1896</v>
      </c>
      <c r="AC17" s="201">
        <f t="shared" si="9"/>
        <v>1896</v>
      </c>
      <c r="AD17" s="201">
        <v>0</v>
      </c>
      <c r="AE17" s="201">
        <v>0</v>
      </c>
      <c r="AF17" s="201">
        <f t="shared" si="10"/>
        <v>65000</v>
      </c>
      <c r="AG17" s="201">
        <f t="shared" si="11"/>
        <v>2730</v>
      </c>
      <c r="AH17" s="202">
        <f t="shared" si="12"/>
        <v>0</v>
      </c>
      <c r="AI17" s="201">
        <v>0</v>
      </c>
      <c r="AJ17" s="201">
        <v>0</v>
      </c>
      <c r="AK17" s="202">
        <f t="shared" si="13"/>
        <v>200</v>
      </c>
      <c r="AL17" s="201">
        <f t="shared" si="14"/>
        <v>2930</v>
      </c>
      <c r="AM17" s="201">
        <f t="shared" si="15"/>
        <v>62070</v>
      </c>
      <c r="AN17" s="203" t="s">
        <v>286</v>
      </c>
      <c r="AO17" s="198" t="s">
        <v>115</v>
      </c>
      <c r="AP17" s="198" t="s">
        <v>287</v>
      </c>
    </row>
    <row r="18" spans="1:42" s="149" customFormat="1" ht="19.5" customHeight="1" x14ac:dyDescent="0.2">
      <c r="A18" s="194">
        <v>16</v>
      </c>
      <c r="B18" s="195" t="s">
        <v>174</v>
      </c>
      <c r="C18" s="196" t="s">
        <v>175</v>
      </c>
      <c r="D18" s="196" t="s">
        <v>46</v>
      </c>
      <c r="E18" s="196" t="s">
        <v>49</v>
      </c>
      <c r="F18" s="196" t="s">
        <v>85</v>
      </c>
      <c r="G18" s="197">
        <v>40000</v>
      </c>
      <c r="H18" s="198">
        <v>21000</v>
      </c>
      <c r="I18" s="198">
        <v>6300</v>
      </c>
      <c r="J18" s="198">
        <v>4600</v>
      </c>
      <c r="K18" s="198">
        <v>4600</v>
      </c>
      <c r="L18" s="198">
        <v>0</v>
      </c>
      <c r="M18" s="198">
        <v>0</v>
      </c>
      <c r="N18" s="198">
        <v>0</v>
      </c>
      <c r="O18" s="198">
        <v>1750</v>
      </c>
      <c r="P18" s="198">
        <v>1750</v>
      </c>
      <c r="Q18" s="198">
        <v>40000</v>
      </c>
      <c r="R18" s="199">
        <v>31</v>
      </c>
      <c r="S18" s="199">
        <f t="shared" si="0"/>
        <v>0</v>
      </c>
      <c r="T18" s="199">
        <v>31</v>
      </c>
      <c r="U18" s="200">
        <f t="shared" si="1"/>
        <v>21000</v>
      </c>
      <c r="V18" s="200">
        <f t="shared" si="2"/>
        <v>6300</v>
      </c>
      <c r="W18" s="200">
        <f t="shared" si="3"/>
        <v>4600</v>
      </c>
      <c r="X18" s="200">
        <f t="shared" si="4"/>
        <v>4600</v>
      </c>
      <c r="Y18" s="200">
        <f t="shared" si="5"/>
        <v>0</v>
      </c>
      <c r="Z18" s="200">
        <f t="shared" si="6"/>
        <v>0</v>
      </c>
      <c r="AA18" s="200">
        <f t="shared" si="7"/>
        <v>0</v>
      </c>
      <c r="AB18" s="200">
        <f t="shared" si="8"/>
        <v>1750</v>
      </c>
      <c r="AC18" s="201">
        <f t="shared" si="9"/>
        <v>1750</v>
      </c>
      <c r="AD18" s="201">
        <v>0</v>
      </c>
      <c r="AE18" s="201">
        <v>0</v>
      </c>
      <c r="AF18" s="201">
        <f t="shared" si="10"/>
        <v>40000</v>
      </c>
      <c r="AG18" s="201">
        <f t="shared" si="11"/>
        <v>2520</v>
      </c>
      <c r="AH18" s="202">
        <f t="shared" si="12"/>
        <v>0</v>
      </c>
      <c r="AI18" s="201">
        <v>0</v>
      </c>
      <c r="AJ18" s="201">
        <v>0</v>
      </c>
      <c r="AK18" s="202">
        <f t="shared" si="13"/>
        <v>200</v>
      </c>
      <c r="AL18" s="201">
        <f t="shared" si="14"/>
        <v>2720</v>
      </c>
      <c r="AM18" s="201">
        <f t="shared" si="15"/>
        <v>37280</v>
      </c>
      <c r="AN18" s="203" t="s">
        <v>176</v>
      </c>
      <c r="AO18" s="198" t="s">
        <v>121</v>
      </c>
      <c r="AP18" s="198" t="s">
        <v>177</v>
      </c>
    </row>
    <row r="19" spans="1:42" s="149" customFormat="1" ht="19.5" customHeight="1" x14ac:dyDescent="0.2">
      <c r="A19" s="194">
        <v>17</v>
      </c>
      <c r="B19" s="195" t="s">
        <v>178</v>
      </c>
      <c r="C19" s="196" t="s">
        <v>179</v>
      </c>
      <c r="D19" s="196" t="s">
        <v>46</v>
      </c>
      <c r="E19" s="196" t="s">
        <v>49</v>
      </c>
      <c r="F19" s="196" t="s">
        <v>90</v>
      </c>
      <c r="G19" s="197">
        <v>19000</v>
      </c>
      <c r="H19" s="198">
        <v>9592</v>
      </c>
      <c r="I19" s="198">
        <v>0</v>
      </c>
      <c r="J19" s="198">
        <v>0</v>
      </c>
      <c r="K19" s="198">
        <v>0</v>
      </c>
      <c r="L19" s="198">
        <v>7616</v>
      </c>
      <c r="M19" s="198">
        <v>799</v>
      </c>
      <c r="N19" s="198">
        <v>993</v>
      </c>
      <c r="O19" s="198">
        <v>0</v>
      </c>
      <c r="P19" s="198">
        <v>0</v>
      </c>
      <c r="Q19" s="198">
        <v>19000</v>
      </c>
      <c r="R19" s="199">
        <v>31</v>
      </c>
      <c r="S19" s="199">
        <f t="shared" si="0"/>
        <v>0</v>
      </c>
      <c r="T19" s="199">
        <v>31</v>
      </c>
      <c r="U19" s="200">
        <f t="shared" si="1"/>
        <v>9592</v>
      </c>
      <c r="V19" s="200">
        <f t="shared" si="2"/>
        <v>0</v>
      </c>
      <c r="W19" s="200">
        <f t="shared" si="3"/>
        <v>0</v>
      </c>
      <c r="X19" s="200">
        <f t="shared" si="4"/>
        <v>0</v>
      </c>
      <c r="Y19" s="200">
        <f t="shared" si="5"/>
        <v>7616</v>
      </c>
      <c r="Z19" s="200">
        <f t="shared" si="6"/>
        <v>799</v>
      </c>
      <c r="AA19" s="200">
        <f t="shared" si="7"/>
        <v>993</v>
      </c>
      <c r="AB19" s="200">
        <f t="shared" si="8"/>
        <v>0</v>
      </c>
      <c r="AC19" s="201">
        <f t="shared" si="9"/>
        <v>0</v>
      </c>
      <c r="AD19" s="201">
        <v>0</v>
      </c>
      <c r="AE19" s="201">
        <v>0</v>
      </c>
      <c r="AF19" s="201">
        <f t="shared" si="10"/>
        <v>19000</v>
      </c>
      <c r="AG19" s="201">
        <f t="shared" si="11"/>
        <v>1151</v>
      </c>
      <c r="AH19" s="202">
        <f t="shared" si="12"/>
        <v>333</v>
      </c>
      <c r="AI19" s="201">
        <v>0</v>
      </c>
      <c r="AJ19" s="201">
        <v>0</v>
      </c>
      <c r="AK19" s="202">
        <f t="shared" si="13"/>
        <v>150</v>
      </c>
      <c r="AL19" s="201">
        <f t="shared" si="14"/>
        <v>1634</v>
      </c>
      <c r="AM19" s="201">
        <f t="shared" si="15"/>
        <v>17366</v>
      </c>
      <c r="AN19" s="203" t="s">
        <v>180</v>
      </c>
      <c r="AO19" s="198" t="s">
        <v>121</v>
      </c>
      <c r="AP19" s="198" t="s">
        <v>181</v>
      </c>
    </row>
    <row r="20" spans="1:42" s="149" customFormat="1" ht="19.5" customHeight="1" x14ac:dyDescent="0.2">
      <c r="A20" s="194">
        <v>18</v>
      </c>
      <c r="B20" s="195" t="s">
        <v>182</v>
      </c>
      <c r="C20" s="196" t="s">
        <v>183</v>
      </c>
      <c r="D20" s="196" t="s">
        <v>46</v>
      </c>
      <c r="E20" s="196" t="s">
        <v>49</v>
      </c>
      <c r="F20" s="196" t="s">
        <v>86</v>
      </c>
      <c r="G20" s="197">
        <v>26000</v>
      </c>
      <c r="H20" s="198">
        <v>10500</v>
      </c>
      <c r="I20" s="198">
        <v>3150</v>
      </c>
      <c r="J20" s="198">
        <v>5300</v>
      </c>
      <c r="K20" s="198">
        <v>5300</v>
      </c>
      <c r="L20" s="198">
        <v>0</v>
      </c>
      <c r="M20" s="198">
        <v>0</v>
      </c>
      <c r="N20" s="198">
        <v>0</v>
      </c>
      <c r="O20" s="198">
        <v>875</v>
      </c>
      <c r="P20" s="198">
        <v>875</v>
      </c>
      <c r="Q20" s="198">
        <v>26000</v>
      </c>
      <c r="R20" s="199">
        <v>31</v>
      </c>
      <c r="S20" s="199">
        <f t="shared" si="0"/>
        <v>3</v>
      </c>
      <c r="T20" s="199">
        <v>28</v>
      </c>
      <c r="U20" s="200">
        <f t="shared" si="1"/>
        <v>9484</v>
      </c>
      <c r="V20" s="200">
        <f t="shared" si="2"/>
        <v>2845</v>
      </c>
      <c r="W20" s="200">
        <f t="shared" si="3"/>
        <v>4787</v>
      </c>
      <c r="X20" s="200">
        <f t="shared" si="4"/>
        <v>4787</v>
      </c>
      <c r="Y20" s="200">
        <f t="shared" si="5"/>
        <v>0</v>
      </c>
      <c r="Z20" s="200">
        <f t="shared" si="6"/>
        <v>0</v>
      </c>
      <c r="AA20" s="200">
        <f t="shared" si="7"/>
        <v>0</v>
      </c>
      <c r="AB20" s="200">
        <f t="shared" si="8"/>
        <v>790</v>
      </c>
      <c r="AC20" s="201">
        <f t="shared" si="9"/>
        <v>790</v>
      </c>
      <c r="AD20" s="201">
        <v>0</v>
      </c>
      <c r="AE20" s="201">
        <v>0</v>
      </c>
      <c r="AF20" s="201">
        <f t="shared" si="10"/>
        <v>23483</v>
      </c>
      <c r="AG20" s="201">
        <f t="shared" si="11"/>
        <v>1138</v>
      </c>
      <c r="AH20" s="202">
        <f t="shared" si="12"/>
        <v>0</v>
      </c>
      <c r="AI20" s="201">
        <v>0</v>
      </c>
      <c r="AJ20" s="201">
        <v>0</v>
      </c>
      <c r="AK20" s="202">
        <f t="shared" si="13"/>
        <v>200</v>
      </c>
      <c r="AL20" s="201">
        <f t="shared" si="14"/>
        <v>1338</v>
      </c>
      <c r="AM20" s="201">
        <f t="shared" si="15"/>
        <v>22145</v>
      </c>
      <c r="AN20" s="203" t="s">
        <v>184</v>
      </c>
      <c r="AO20" s="198" t="s">
        <v>185</v>
      </c>
      <c r="AP20" s="198" t="s">
        <v>186</v>
      </c>
    </row>
    <row r="21" spans="1:42" s="149" customFormat="1" ht="19.5" customHeight="1" x14ac:dyDescent="0.2">
      <c r="A21" s="194">
        <v>19</v>
      </c>
      <c r="B21" s="195" t="s">
        <v>187</v>
      </c>
      <c r="C21" s="196" t="s">
        <v>188</v>
      </c>
      <c r="D21" s="196" t="s">
        <v>46</v>
      </c>
      <c r="E21" s="196" t="s">
        <v>49</v>
      </c>
      <c r="F21" s="196" t="s">
        <v>86</v>
      </c>
      <c r="G21" s="197">
        <v>19009</v>
      </c>
      <c r="H21" s="198">
        <v>9592</v>
      </c>
      <c r="I21" s="198">
        <v>0</v>
      </c>
      <c r="J21" s="198">
        <v>0</v>
      </c>
      <c r="K21" s="198">
        <v>0</v>
      </c>
      <c r="L21" s="198">
        <v>7625</v>
      </c>
      <c r="M21" s="198">
        <v>799</v>
      </c>
      <c r="N21" s="198">
        <v>993</v>
      </c>
      <c r="O21" s="198">
        <v>0</v>
      </c>
      <c r="P21" s="198">
        <v>0</v>
      </c>
      <c r="Q21" s="198">
        <v>19009</v>
      </c>
      <c r="R21" s="199">
        <v>31</v>
      </c>
      <c r="S21" s="199">
        <f t="shared" si="0"/>
        <v>1</v>
      </c>
      <c r="T21" s="199">
        <v>30</v>
      </c>
      <c r="U21" s="200">
        <f t="shared" si="1"/>
        <v>9283</v>
      </c>
      <c r="V21" s="200">
        <f t="shared" si="2"/>
        <v>0</v>
      </c>
      <c r="W21" s="200">
        <f t="shared" si="3"/>
        <v>0</v>
      </c>
      <c r="X21" s="200">
        <f t="shared" si="4"/>
        <v>0</v>
      </c>
      <c r="Y21" s="200">
        <f t="shared" si="5"/>
        <v>7379</v>
      </c>
      <c r="Z21" s="200">
        <f t="shared" si="6"/>
        <v>773</v>
      </c>
      <c r="AA21" s="200">
        <f t="shared" si="7"/>
        <v>961</v>
      </c>
      <c r="AB21" s="200">
        <f t="shared" si="8"/>
        <v>0</v>
      </c>
      <c r="AC21" s="201">
        <f t="shared" si="9"/>
        <v>0</v>
      </c>
      <c r="AD21" s="201">
        <v>0</v>
      </c>
      <c r="AE21" s="201">
        <v>0</v>
      </c>
      <c r="AF21" s="201">
        <f t="shared" si="10"/>
        <v>18396</v>
      </c>
      <c r="AG21" s="201">
        <f t="shared" si="11"/>
        <v>1114</v>
      </c>
      <c r="AH21" s="202">
        <f t="shared" si="12"/>
        <v>322</v>
      </c>
      <c r="AI21" s="201">
        <v>0</v>
      </c>
      <c r="AJ21" s="201">
        <v>0</v>
      </c>
      <c r="AK21" s="202">
        <f t="shared" si="13"/>
        <v>150</v>
      </c>
      <c r="AL21" s="201">
        <f t="shared" si="14"/>
        <v>1586</v>
      </c>
      <c r="AM21" s="201">
        <f t="shared" si="15"/>
        <v>16810</v>
      </c>
      <c r="AN21" s="203" t="s">
        <v>189</v>
      </c>
      <c r="AO21" s="198" t="s">
        <v>115</v>
      </c>
      <c r="AP21" s="198" t="s">
        <v>190</v>
      </c>
    </row>
    <row r="22" spans="1:42" s="149" customFormat="1" ht="19.5" customHeight="1" x14ac:dyDescent="0.2">
      <c r="A22" s="194">
        <v>20</v>
      </c>
      <c r="B22" s="195" t="s">
        <v>191</v>
      </c>
      <c r="C22" s="196" t="s">
        <v>192</v>
      </c>
      <c r="D22" s="196" t="s">
        <v>46</v>
      </c>
      <c r="E22" s="196" t="s">
        <v>49</v>
      </c>
      <c r="F22" s="196" t="s">
        <v>86</v>
      </c>
      <c r="G22" s="197">
        <v>17000</v>
      </c>
      <c r="H22" s="198">
        <v>9592</v>
      </c>
      <c r="I22" s="198">
        <v>0</v>
      </c>
      <c r="J22" s="198">
        <v>0</v>
      </c>
      <c r="K22" s="198">
        <v>0</v>
      </c>
      <c r="L22" s="198">
        <v>5725</v>
      </c>
      <c r="M22" s="198">
        <v>799</v>
      </c>
      <c r="N22" s="198">
        <v>884</v>
      </c>
      <c r="O22" s="198">
        <v>0</v>
      </c>
      <c r="P22" s="198">
        <v>0</v>
      </c>
      <c r="Q22" s="198">
        <v>17000</v>
      </c>
      <c r="R22" s="199">
        <v>31</v>
      </c>
      <c r="S22" s="199">
        <f t="shared" si="0"/>
        <v>6</v>
      </c>
      <c r="T22" s="199">
        <v>25</v>
      </c>
      <c r="U22" s="200">
        <f t="shared" si="1"/>
        <v>7735</v>
      </c>
      <c r="V22" s="200">
        <f t="shared" si="2"/>
        <v>0</v>
      </c>
      <c r="W22" s="200">
        <f t="shared" si="3"/>
        <v>0</v>
      </c>
      <c r="X22" s="200">
        <f t="shared" si="4"/>
        <v>0</v>
      </c>
      <c r="Y22" s="200">
        <f t="shared" si="5"/>
        <v>4617</v>
      </c>
      <c r="Z22" s="200">
        <f t="shared" si="6"/>
        <v>644</v>
      </c>
      <c r="AA22" s="200">
        <f t="shared" si="7"/>
        <v>713</v>
      </c>
      <c r="AB22" s="200">
        <f t="shared" si="8"/>
        <v>0</v>
      </c>
      <c r="AC22" s="201">
        <f t="shared" si="9"/>
        <v>0</v>
      </c>
      <c r="AD22" s="201">
        <v>0</v>
      </c>
      <c r="AE22" s="201">
        <v>0</v>
      </c>
      <c r="AF22" s="201">
        <f t="shared" si="10"/>
        <v>13709</v>
      </c>
      <c r="AG22" s="201">
        <f t="shared" si="11"/>
        <v>928</v>
      </c>
      <c r="AH22" s="202">
        <f t="shared" si="12"/>
        <v>240</v>
      </c>
      <c r="AI22" s="201">
        <v>0</v>
      </c>
      <c r="AJ22" s="201">
        <v>0</v>
      </c>
      <c r="AK22" s="202">
        <f t="shared" si="13"/>
        <v>0</v>
      </c>
      <c r="AL22" s="201">
        <f t="shared" si="14"/>
        <v>1168</v>
      </c>
      <c r="AM22" s="201">
        <f t="shared" si="15"/>
        <v>12541</v>
      </c>
      <c r="AN22" s="203" t="s">
        <v>193</v>
      </c>
      <c r="AO22" s="198" t="s">
        <v>115</v>
      </c>
      <c r="AP22" s="198" t="s">
        <v>148</v>
      </c>
    </row>
    <row r="23" spans="1:42" s="149" customFormat="1" ht="19.5" customHeight="1" x14ac:dyDescent="0.2">
      <c r="A23" s="194">
        <v>21</v>
      </c>
      <c r="B23" s="195" t="s">
        <v>194</v>
      </c>
      <c r="C23" s="196" t="s">
        <v>195</v>
      </c>
      <c r="D23" s="196" t="s">
        <v>46</v>
      </c>
      <c r="E23" s="196" t="s">
        <v>49</v>
      </c>
      <c r="F23" s="196" t="s">
        <v>85</v>
      </c>
      <c r="G23" s="197">
        <v>35001</v>
      </c>
      <c r="H23" s="198">
        <v>15750</v>
      </c>
      <c r="I23" s="198">
        <v>4725</v>
      </c>
      <c r="J23" s="198">
        <v>5950</v>
      </c>
      <c r="K23" s="198">
        <v>5950</v>
      </c>
      <c r="L23" s="198">
        <v>0</v>
      </c>
      <c r="M23" s="198">
        <v>0</v>
      </c>
      <c r="N23" s="198">
        <v>0</v>
      </c>
      <c r="O23" s="198">
        <v>1313</v>
      </c>
      <c r="P23" s="198">
        <v>1313</v>
      </c>
      <c r="Q23" s="198">
        <v>35001</v>
      </c>
      <c r="R23" s="199">
        <v>31</v>
      </c>
      <c r="S23" s="199">
        <f t="shared" si="0"/>
        <v>0</v>
      </c>
      <c r="T23" s="199">
        <v>31</v>
      </c>
      <c r="U23" s="200">
        <f t="shared" si="1"/>
        <v>15750</v>
      </c>
      <c r="V23" s="200">
        <f t="shared" si="2"/>
        <v>4725</v>
      </c>
      <c r="W23" s="200">
        <f t="shared" si="3"/>
        <v>5950</v>
      </c>
      <c r="X23" s="200">
        <f t="shared" si="4"/>
        <v>5950</v>
      </c>
      <c r="Y23" s="200">
        <f t="shared" si="5"/>
        <v>0</v>
      </c>
      <c r="Z23" s="200">
        <f t="shared" si="6"/>
        <v>0</v>
      </c>
      <c r="AA23" s="200">
        <f t="shared" si="7"/>
        <v>0</v>
      </c>
      <c r="AB23" s="200">
        <f t="shared" si="8"/>
        <v>1313</v>
      </c>
      <c r="AC23" s="201">
        <f t="shared" si="9"/>
        <v>1313</v>
      </c>
      <c r="AD23" s="201">
        <v>0</v>
      </c>
      <c r="AE23" s="201">
        <v>0</v>
      </c>
      <c r="AF23" s="201">
        <f t="shared" si="10"/>
        <v>35001</v>
      </c>
      <c r="AG23" s="201">
        <f t="shared" si="11"/>
        <v>1890</v>
      </c>
      <c r="AH23" s="202">
        <f t="shared" si="12"/>
        <v>0</v>
      </c>
      <c r="AI23" s="201">
        <v>0</v>
      </c>
      <c r="AJ23" s="201">
        <v>0</v>
      </c>
      <c r="AK23" s="202">
        <f t="shared" si="13"/>
        <v>200</v>
      </c>
      <c r="AL23" s="201">
        <f t="shared" si="14"/>
        <v>2090</v>
      </c>
      <c r="AM23" s="201">
        <f t="shared" si="15"/>
        <v>32911</v>
      </c>
      <c r="AN23" s="203" t="s">
        <v>196</v>
      </c>
      <c r="AO23" s="198" t="s">
        <v>121</v>
      </c>
      <c r="AP23" s="198" t="s">
        <v>197</v>
      </c>
    </row>
    <row r="24" spans="1:42" s="149" customFormat="1" ht="19.5" customHeight="1" x14ac:dyDescent="0.2">
      <c r="A24" s="194">
        <v>22</v>
      </c>
      <c r="B24" s="195" t="s">
        <v>198</v>
      </c>
      <c r="C24" s="196" t="s">
        <v>199</v>
      </c>
      <c r="D24" s="196" t="s">
        <v>46</v>
      </c>
      <c r="E24" s="196" t="s">
        <v>49</v>
      </c>
      <c r="F24" s="196" t="s">
        <v>86</v>
      </c>
      <c r="G24" s="197">
        <v>18004</v>
      </c>
      <c r="H24" s="198">
        <v>9592</v>
      </c>
      <c r="I24" s="198">
        <v>0</v>
      </c>
      <c r="J24" s="198">
        <v>0</v>
      </c>
      <c r="K24" s="198">
        <v>0</v>
      </c>
      <c r="L24" s="198">
        <v>6675</v>
      </c>
      <c r="M24" s="198">
        <v>799</v>
      </c>
      <c r="N24" s="198">
        <v>938</v>
      </c>
      <c r="O24" s="198">
        <v>0</v>
      </c>
      <c r="P24" s="198">
        <v>0</v>
      </c>
      <c r="Q24" s="198">
        <v>18004</v>
      </c>
      <c r="R24" s="199">
        <v>31</v>
      </c>
      <c r="S24" s="199">
        <f t="shared" si="0"/>
        <v>0</v>
      </c>
      <c r="T24" s="199">
        <v>31</v>
      </c>
      <c r="U24" s="200">
        <f t="shared" si="1"/>
        <v>9592</v>
      </c>
      <c r="V24" s="200">
        <f t="shared" si="2"/>
        <v>0</v>
      </c>
      <c r="W24" s="200">
        <f t="shared" si="3"/>
        <v>0</v>
      </c>
      <c r="X24" s="200">
        <f t="shared" si="4"/>
        <v>0</v>
      </c>
      <c r="Y24" s="200">
        <f t="shared" si="5"/>
        <v>6675</v>
      </c>
      <c r="Z24" s="200">
        <f t="shared" si="6"/>
        <v>799</v>
      </c>
      <c r="AA24" s="200">
        <f t="shared" si="7"/>
        <v>938</v>
      </c>
      <c r="AB24" s="200">
        <f t="shared" si="8"/>
        <v>0</v>
      </c>
      <c r="AC24" s="201">
        <f t="shared" si="9"/>
        <v>0</v>
      </c>
      <c r="AD24" s="201">
        <v>0</v>
      </c>
      <c r="AE24" s="201">
        <v>0</v>
      </c>
      <c r="AF24" s="201">
        <f t="shared" si="10"/>
        <v>18004</v>
      </c>
      <c r="AG24" s="201">
        <f t="shared" si="11"/>
        <v>1151</v>
      </c>
      <c r="AH24" s="202">
        <f t="shared" si="12"/>
        <v>315</v>
      </c>
      <c r="AI24" s="201">
        <v>0</v>
      </c>
      <c r="AJ24" s="201">
        <v>0</v>
      </c>
      <c r="AK24" s="202">
        <f t="shared" si="13"/>
        <v>150</v>
      </c>
      <c r="AL24" s="201">
        <f t="shared" si="14"/>
        <v>1616</v>
      </c>
      <c r="AM24" s="201">
        <f t="shared" si="15"/>
        <v>16388</v>
      </c>
      <c r="AN24" s="203" t="s">
        <v>200</v>
      </c>
      <c r="AO24" s="198" t="s">
        <v>115</v>
      </c>
      <c r="AP24" s="198" t="s">
        <v>148</v>
      </c>
    </row>
    <row r="25" spans="1:42" s="149" customFormat="1" ht="19.5" customHeight="1" x14ac:dyDescent="0.2">
      <c r="A25" s="194">
        <v>23</v>
      </c>
      <c r="B25" s="195" t="s">
        <v>201</v>
      </c>
      <c r="C25" s="196" t="s">
        <v>202</v>
      </c>
      <c r="D25" s="196" t="s">
        <v>46</v>
      </c>
      <c r="E25" s="196" t="s">
        <v>49</v>
      </c>
      <c r="F25" s="196" t="s">
        <v>86</v>
      </c>
      <c r="G25" s="197">
        <v>18507</v>
      </c>
      <c r="H25" s="198">
        <v>9592</v>
      </c>
      <c r="I25" s="198">
        <v>0</v>
      </c>
      <c r="J25" s="198">
        <v>0</v>
      </c>
      <c r="K25" s="198">
        <v>0</v>
      </c>
      <c r="L25" s="198">
        <v>7150</v>
      </c>
      <c r="M25" s="198">
        <v>799</v>
      </c>
      <c r="N25" s="198">
        <v>966</v>
      </c>
      <c r="O25" s="198">
        <v>0</v>
      </c>
      <c r="P25" s="198">
        <v>0</v>
      </c>
      <c r="Q25" s="198">
        <v>18507</v>
      </c>
      <c r="R25" s="199">
        <v>31</v>
      </c>
      <c r="S25" s="199">
        <f t="shared" si="0"/>
        <v>0</v>
      </c>
      <c r="T25" s="199">
        <v>31</v>
      </c>
      <c r="U25" s="200">
        <f t="shared" si="1"/>
        <v>9592</v>
      </c>
      <c r="V25" s="200">
        <f t="shared" si="2"/>
        <v>0</v>
      </c>
      <c r="W25" s="200">
        <f t="shared" si="3"/>
        <v>0</v>
      </c>
      <c r="X25" s="200">
        <f t="shared" si="4"/>
        <v>0</v>
      </c>
      <c r="Y25" s="200">
        <f t="shared" si="5"/>
        <v>7150</v>
      </c>
      <c r="Z25" s="200">
        <f t="shared" si="6"/>
        <v>799</v>
      </c>
      <c r="AA25" s="200">
        <f t="shared" si="7"/>
        <v>966</v>
      </c>
      <c r="AB25" s="200">
        <f t="shared" si="8"/>
        <v>0</v>
      </c>
      <c r="AC25" s="201">
        <f t="shared" si="9"/>
        <v>0</v>
      </c>
      <c r="AD25" s="201">
        <v>0</v>
      </c>
      <c r="AE25" s="201">
        <v>0</v>
      </c>
      <c r="AF25" s="201">
        <f t="shared" si="10"/>
        <v>18507</v>
      </c>
      <c r="AG25" s="201">
        <f t="shared" si="11"/>
        <v>1151</v>
      </c>
      <c r="AH25" s="202">
        <f t="shared" si="12"/>
        <v>324</v>
      </c>
      <c r="AI25" s="201">
        <v>0</v>
      </c>
      <c r="AJ25" s="201">
        <v>0</v>
      </c>
      <c r="AK25" s="202">
        <f t="shared" si="13"/>
        <v>150</v>
      </c>
      <c r="AL25" s="201">
        <f t="shared" si="14"/>
        <v>1625</v>
      </c>
      <c r="AM25" s="201">
        <f t="shared" si="15"/>
        <v>16882</v>
      </c>
      <c r="AN25" s="203" t="s">
        <v>203</v>
      </c>
      <c r="AO25" s="198" t="s">
        <v>115</v>
      </c>
      <c r="AP25" s="198" t="s">
        <v>148</v>
      </c>
    </row>
    <row r="26" spans="1:42" s="149" customFormat="1" ht="19.5" customHeight="1" x14ac:dyDescent="0.2">
      <c r="A26" s="194">
        <v>24</v>
      </c>
      <c r="B26" s="195" t="s">
        <v>291</v>
      </c>
      <c r="C26" s="196" t="s">
        <v>292</v>
      </c>
      <c r="D26" s="196" t="s">
        <v>46</v>
      </c>
      <c r="E26" s="196" t="s">
        <v>49</v>
      </c>
      <c r="F26" s="196" t="s">
        <v>92</v>
      </c>
      <c r="G26" s="197">
        <v>18004</v>
      </c>
      <c r="H26" s="198">
        <v>9592</v>
      </c>
      <c r="I26" s="198">
        <v>0</v>
      </c>
      <c r="J26" s="198">
        <v>0</v>
      </c>
      <c r="K26" s="198">
        <v>0</v>
      </c>
      <c r="L26" s="198">
        <v>6675</v>
      </c>
      <c r="M26" s="198">
        <v>799</v>
      </c>
      <c r="N26" s="198">
        <v>938</v>
      </c>
      <c r="O26" s="198">
        <v>0</v>
      </c>
      <c r="P26" s="198">
        <v>0</v>
      </c>
      <c r="Q26" s="198">
        <v>18004</v>
      </c>
      <c r="R26" s="199">
        <v>31</v>
      </c>
      <c r="S26" s="199">
        <f t="shared" si="0"/>
        <v>3</v>
      </c>
      <c r="T26" s="199">
        <v>28</v>
      </c>
      <c r="U26" s="200">
        <f t="shared" si="1"/>
        <v>8664</v>
      </c>
      <c r="V26" s="200">
        <f t="shared" si="2"/>
        <v>0</v>
      </c>
      <c r="W26" s="200">
        <f t="shared" si="3"/>
        <v>0</v>
      </c>
      <c r="X26" s="200">
        <f t="shared" si="4"/>
        <v>0</v>
      </c>
      <c r="Y26" s="200">
        <f t="shared" si="5"/>
        <v>6029</v>
      </c>
      <c r="Z26" s="200">
        <f t="shared" si="6"/>
        <v>722</v>
      </c>
      <c r="AA26" s="200">
        <f t="shared" si="7"/>
        <v>847</v>
      </c>
      <c r="AB26" s="200">
        <f t="shared" si="8"/>
        <v>0</v>
      </c>
      <c r="AC26" s="201">
        <f t="shared" si="9"/>
        <v>0</v>
      </c>
      <c r="AD26" s="201">
        <v>0</v>
      </c>
      <c r="AE26" s="201">
        <v>0</v>
      </c>
      <c r="AF26" s="201">
        <f t="shared" si="10"/>
        <v>16262</v>
      </c>
      <c r="AG26" s="201">
        <f t="shared" si="11"/>
        <v>1040</v>
      </c>
      <c r="AH26" s="202">
        <f t="shared" si="12"/>
        <v>285</v>
      </c>
      <c r="AI26" s="201">
        <v>0</v>
      </c>
      <c r="AJ26" s="201">
        <v>0</v>
      </c>
      <c r="AK26" s="202">
        <f t="shared" si="13"/>
        <v>150</v>
      </c>
      <c r="AL26" s="201">
        <f t="shared" si="14"/>
        <v>1475</v>
      </c>
      <c r="AM26" s="201">
        <f t="shared" si="15"/>
        <v>14787</v>
      </c>
      <c r="AN26" s="203" t="s">
        <v>293</v>
      </c>
      <c r="AO26" s="198" t="s">
        <v>294</v>
      </c>
      <c r="AP26" s="198" t="s">
        <v>295</v>
      </c>
    </row>
    <row r="27" spans="1:42" s="149" customFormat="1" ht="19.5" customHeight="1" x14ac:dyDescent="0.2">
      <c r="A27" s="194">
        <v>25</v>
      </c>
      <c r="B27" s="195" t="s">
        <v>204</v>
      </c>
      <c r="C27" s="196" t="s">
        <v>205</v>
      </c>
      <c r="D27" s="196" t="s">
        <v>46</v>
      </c>
      <c r="E27" s="196" t="s">
        <v>49</v>
      </c>
      <c r="F27" s="196" t="s">
        <v>86</v>
      </c>
      <c r="G27" s="197">
        <v>15006</v>
      </c>
      <c r="H27" s="198">
        <v>9592</v>
      </c>
      <c r="I27" s="198">
        <v>0</v>
      </c>
      <c r="J27" s="198">
        <v>0</v>
      </c>
      <c r="K27" s="198">
        <v>0</v>
      </c>
      <c r="L27" s="198">
        <v>3840</v>
      </c>
      <c r="M27" s="198">
        <v>799</v>
      </c>
      <c r="N27" s="198">
        <v>775</v>
      </c>
      <c r="O27" s="198">
        <v>0</v>
      </c>
      <c r="P27" s="198">
        <v>0</v>
      </c>
      <c r="Q27" s="198">
        <v>15006</v>
      </c>
      <c r="R27" s="199">
        <v>31</v>
      </c>
      <c r="S27" s="199">
        <f t="shared" si="0"/>
        <v>1</v>
      </c>
      <c r="T27" s="199">
        <v>30</v>
      </c>
      <c r="U27" s="200">
        <f t="shared" si="1"/>
        <v>9283</v>
      </c>
      <c r="V27" s="200">
        <f t="shared" si="2"/>
        <v>0</v>
      </c>
      <c r="W27" s="200">
        <f t="shared" si="3"/>
        <v>0</v>
      </c>
      <c r="X27" s="200">
        <f t="shared" si="4"/>
        <v>0</v>
      </c>
      <c r="Y27" s="200">
        <f t="shared" si="5"/>
        <v>3716</v>
      </c>
      <c r="Z27" s="200">
        <f t="shared" si="6"/>
        <v>773</v>
      </c>
      <c r="AA27" s="200">
        <f t="shared" si="7"/>
        <v>750</v>
      </c>
      <c r="AB27" s="200">
        <f t="shared" si="8"/>
        <v>0</v>
      </c>
      <c r="AC27" s="201">
        <f t="shared" si="9"/>
        <v>0</v>
      </c>
      <c r="AD27" s="201">
        <v>0</v>
      </c>
      <c r="AE27" s="201">
        <v>0</v>
      </c>
      <c r="AF27" s="201">
        <f t="shared" si="10"/>
        <v>14522</v>
      </c>
      <c r="AG27" s="201">
        <f t="shared" si="11"/>
        <v>1114</v>
      </c>
      <c r="AH27" s="202">
        <f t="shared" si="12"/>
        <v>254</v>
      </c>
      <c r="AI27" s="201">
        <v>2000</v>
      </c>
      <c r="AJ27" s="201">
        <v>0</v>
      </c>
      <c r="AK27" s="202">
        <f t="shared" si="13"/>
        <v>0</v>
      </c>
      <c r="AL27" s="201">
        <f t="shared" si="14"/>
        <v>3368</v>
      </c>
      <c r="AM27" s="201">
        <f t="shared" si="15"/>
        <v>11154</v>
      </c>
      <c r="AN27" s="203" t="s">
        <v>206</v>
      </c>
      <c r="AO27" s="198" t="s">
        <v>115</v>
      </c>
      <c r="AP27" s="198" t="s">
        <v>148</v>
      </c>
    </row>
    <row r="28" spans="1:42" s="149" customFormat="1" ht="19.5" customHeight="1" x14ac:dyDescent="0.2">
      <c r="A28" s="194">
        <v>26</v>
      </c>
      <c r="B28" s="195" t="s">
        <v>207</v>
      </c>
      <c r="C28" s="196" t="s">
        <v>208</v>
      </c>
      <c r="D28" s="196" t="s">
        <v>46</v>
      </c>
      <c r="E28" s="196" t="s">
        <v>49</v>
      </c>
      <c r="F28" s="196" t="s">
        <v>92</v>
      </c>
      <c r="G28" s="197">
        <v>11505</v>
      </c>
      <c r="H28" s="198">
        <v>9592</v>
      </c>
      <c r="I28" s="198">
        <v>0</v>
      </c>
      <c r="J28" s="198">
        <v>0</v>
      </c>
      <c r="K28" s="198">
        <v>0</v>
      </c>
      <c r="L28" s="198">
        <v>530</v>
      </c>
      <c r="M28" s="198">
        <v>799</v>
      </c>
      <c r="N28" s="198">
        <v>584</v>
      </c>
      <c r="O28" s="198">
        <v>0</v>
      </c>
      <c r="P28" s="198">
        <v>0</v>
      </c>
      <c r="Q28" s="198">
        <v>11505</v>
      </c>
      <c r="R28" s="199">
        <v>31</v>
      </c>
      <c r="S28" s="199">
        <f t="shared" si="0"/>
        <v>8</v>
      </c>
      <c r="T28" s="199">
        <v>23</v>
      </c>
      <c r="U28" s="200">
        <f t="shared" si="1"/>
        <v>7117</v>
      </c>
      <c r="V28" s="200">
        <f t="shared" si="2"/>
        <v>0</v>
      </c>
      <c r="W28" s="200">
        <f t="shared" si="3"/>
        <v>0</v>
      </c>
      <c r="X28" s="200">
        <f t="shared" si="4"/>
        <v>0</v>
      </c>
      <c r="Y28" s="200">
        <f t="shared" si="5"/>
        <v>393</v>
      </c>
      <c r="Z28" s="200">
        <f t="shared" si="6"/>
        <v>593</v>
      </c>
      <c r="AA28" s="200">
        <f t="shared" si="7"/>
        <v>433</v>
      </c>
      <c r="AB28" s="200">
        <f t="shared" si="8"/>
        <v>0</v>
      </c>
      <c r="AC28" s="201">
        <f t="shared" si="9"/>
        <v>0</v>
      </c>
      <c r="AD28" s="201">
        <v>0</v>
      </c>
      <c r="AE28" s="201">
        <v>0</v>
      </c>
      <c r="AF28" s="201">
        <f t="shared" si="10"/>
        <v>8536</v>
      </c>
      <c r="AG28" s="201">
        <f t="shared" si="11"/>
        <v>854</v>
      </c>
      <c r="AH28" s="202">
        <f t="shared" si="12"/>
        <v>149</v>
      </c>
      <c r="AI28" s="201">
        <v>0</v>
      </c>
      <c r="AJ28" s="201">
        <v>0</v>
      </c>
      <c r="AK28" s="202">
        <f t="shared" si="13"/>
        <v>0</v>
      </c>
      <c r="AL28" s="201">
        <f t="shared" si="14"/>
        <v>1003</v>
      </c>
      <c r="AM28" s="201">
        <f t="shared" si="15"/>
        <v>7533</v>
      </c>
      <c r="AN28" s="203" t="s">
        <v>209</v>
      </c>
      <c r="AO28" s="198" t="s">
        <v>121</v>
      </c>
      <c r="AP28" s="198" t="s">
        <v>210</v>
      </c>
    </row>
    <row r="29" spans="1:42" s="149" customFormat="1" ht="19.5" customHeight="1" x14ac:dyDescent="0.2">
      <c r="A29" s="194">
        <v>27</v>
      </c>
      <c r="B29" s="195" t="s">
        <v>211</v>
      </c>
      <c r="C29" s="196" t="s">
        <v>212</v>
      </c>
      <c r="D29" s="196" t="s">
        <v>46</v>
      </c>
      <c r="E29" s="196" t="s">
        <v>49</v>
      </c>
      <c r="F29" s="196" t="s">
        <v>92</v>
      </c>
      <c r="G29" s="197">
        <v>11505</v>
      </c>
      <c r="H29" s="198">
        <v>9592</v>
      </c>
      <c r="I29" s="198">
        <v>0</v>
      </c>
      <c r="J29" s="198">
        <v>0</v>
      </c>
      <c r="K29" s="198">
        <v>0</v>
      </c>
      <c r="L29" s="198">
        <v>530</v>
      </c>
      <c r="M29" s="198">
        <v>799</v>
      </c>
      <c r="N29" s="198">
        <v>584</v>
      </c>
      <c r="O29" s="198">
        <v>0</v>
      </c>
      <c r="P29" s="198">
        <v>0</v>
      </c>
      <c r="Q29" s="198">
        <v>11505</v>
      </c>
      <c r="R29" s="199">
        <v>31</v>
      </c>
      <c r="S29" s="199">
        <f t="shared" si="0"/>
        <v>4</v>
      </c>
      <c r="T29" s="199">
        <v>27</v>
      </c>
      <c r="U29" s="200">
        <f t="shared" si="1"/>
        <v>8354</v>
      </c>
      <c r="V29" s="200">
        <f t="shared" si="2"/>
        <v>0</v>
      </c>
      <c r="W29" s="200">
        <f t="shared" si="3"/>
        <v>0</v>
      </c>
      <c r="X29" s="200">
        <f t="shared" si="4"/>
        <v>0</v>
      </c>
      <c r="Y29" s="200">
        <f t="shared" si="5"/>
        <v>462</v>
      </c>
      <c r="Z29" s="200">
        <f t="shared" si="6"/>
        <v>696</v>
      </c>
      <c r="AA29" s="200">
        <f t="shared" si="7"/>
        <v>509</v>
      </c>
      <c r="AB29" s="200">
        <f t="shared" si="8"/>
        <v>0</v>
      </c>
      <c r="AC29" s="201">
        <f t="shared" si="9"/>
        <v>0</v>
      </c>
      <c r="AD29" s="201">
        <v>0</v>
      </c>
      <c r="AE29" s="201">
        <v>0</v>
      </c>
      <c r="AF29" s="201">
        <f t="shared" si="10"/>
        <v>10021</v>
      </c>
      <c r="AG29" s="201">
        <f t="shared" si="11"/>
        <v>1002</v>
      </c>
      <c r="AH29" s="202">
        <f t="shared" si="12"/>
        <v>175</v>
      </c>
      <c r="AI29" s="201">
        <v>1000</v>
      </c>
      <c r="AJ29" s="201">
        <v>0</v>
      </c>
      <c r="AK29" s="202">
        <f t="shared" si="13"/>
        <v>0</v>
      </c>
      <c r="AL29" s="201">
        <f t="shared" si="14"/>
        <v>2177</v>
      </c>
      <c r="AM29" s="201">
        <f t="shared" si="15"/>
        <v>7844</v>
      </c>
      <c r="AN29" s="203" t="s">
        <v>213</v>
      </c>
      <c r="AO29" s="198" t="s">
        <v>121</v>
      </c>
      <c r="AP29" s="198" t="s">
        <v>214</v>
      </c>
    </row>
    <row r="30" spans="1:42" s="149" customFormat="1" ht="19.5" customHeight="1" x14ac:dyDescent="0.2">
      <c r="A30" s="194">
        <v>28</v>
      </c>
      <c r="B30" s="195" t="s">
        <v>215</v>
      </c>
      <c r="C30" s="196" t="s">
        <v>216</v>
      </c>
      <c r="D30" s="196" t="s">
        <v>46</v>
      </c>
      <c r="E30" s="196" t="s">
        <v>49</v>
      </c>
      <c r="F30" s="196" t="s">
        <v>92</v>
      </c>
      <c r="G30" s="197">
        <v>11505</v>
      </c>
      <c r="H30" s="198">
        <v>9592</v>
      </c>
      <c r="I30" s="198">
        <v>0</v>
      </c>
      <c r="J30" s="198">
        <v>0</v>
      </c>
      <c r="K30" s="198">
        <v>0</v>
      </c>
      <c r="L30" s="198">
        <v>530</v>
      </c>
      <c r="M30" s="198">
        <v>799</v>
      </c>
      <c r="N30" s="198">
        <v>584</v>
      </c>
      <c r="O30" s="198">
        <v>0</v>
      </c>
      <c r="P30" s="198">
        <v>0</v>
      </c>
      <c r="Q30" s="198">
        <v>11505</v>
      </c>
      <c r="R30" s="199">
        <v>31</v>
      </c>
      <c r="S30" s="199">
        <f t="shared" si="0"/>
        <v>13</v>
      </c>
      <c r="T30" s="199">
        <v>18</v>
      </c>
      <c r="U30" s="200">
        <f t="shared" si="1"/>
        <v>5570</v>
      </c>
      <c r="V30" s="200">
        <f t="shared" si="2"/>
        <v>0</v>
      </c>
      <c r="W30" s="200">
        <f t="shared" si="3"/>
        <v>0</v>
      </c>
      <c r="X30" s="200">
        <f t="shared" si="4"/>
        <v>0</v>
      </c>
      <c r="Y30" s="200">
        <f t="shared" si="5"/>
        <v>308</v>
      </c>
      <c r="Z30" s="200">
        <f t="shared" si="6"/>
        <v>464</v>
      </c>
      <c r="AA30" s="200">
        <f t="shared" si="7"/>
        <v>339</v>
      </c>
      <c r="AB30" s="200">
        <f t="shared" si="8"/>
        <v>0</v>
      </c>
      <c r="AC30" s="201">
        <f t="shared" si="9"/>
        <v>0</v>
      </c>
      <c r="AD30" s="201">
        <v>0</v>
      </c>
      <c r="AE30" s="201">
        <v>0</v>
      </c>
      <c r="AF30" s="201">
        <f t="shared" si="10"/>
        <v>6681</v>
      </c>
      <c r="AG30" s="201">
        <f t="shared" si="11"/>
        <v>668</v>
      </c>
      <c r="AH30" s="202">
        <f t="shared" si="12"/>
        <v>117</v>
      </c>
      <c r="AI30" s="201">
        <v>0</v>
      </c>
      <c r="AJ30" s="201">
        <v>0</v>
      </c>
      <c r="AK30" s="202">
        <f t="shared" si="13"/>
        <v>0</v>
      </c>
      <c r="AL30" s="201">
        <f t="shared" si="14"/>
        <v>785</v>
      </c>
      <c r="AM30" s="201">
        <f t="shared" si="15"/>
        <v>5896</v>
      </c>
      <c r="AN30" s="203" t="s">
        <v>217</v>
      </c>
      <c r="AO30" s="198" t="s">
        <v>121</v>
      </c>
      <c r="AP30" s="198" t="s">
        <v>218</v>
      </c>
    </row>
    <row r="31" spans="1:42" s="149" customFormat="1" ht="19.5" customHeight="1" x14ac:dyDescent="0.2">
      <c r="A31" s="194">
        <v>29</v>
      </c>
      <c r="B31" s="195" t="s">
        <v>219</v>
      </c>
      <c r="C31" s="196" t="s">
        <v>220</v>
      </c>
      <c r="D31" s="196" t="s">
        <v>46</v>
      </c>
      <c r="E31" s="196" t="s">
        <v>49</v>
      </c>
      <c r="F31" s="196" t="s">
        <v>86</v>
      </c>
      <c r="G31" s="197">
        <v>14006</v>
      </c>
      <c r="H31" s="198">
        <v>9592</v>
      </c>
      <c r="I31" s="198">
        <v>0</v>
      </c>
      <c r="J31" s="198">
        <v>0</v>
      </c>
      <c r="K31" s="198">
        <v>0</v>
      </c>
      <c r="L31" s="198">
        <v>2895</v>
      </c>
      <c r="M31" s="198">
        <v>799</v>
      </c>
      <c r="N31" s="198">
        <v>720</v>
      </c>
      <c r="O31" s="198">
        <v>0</v>
      </c>
      <c r="P31" s="198">
        <v>0</v>
      </c>
      <c r="Q31" s="198">
        <v>14006</v>
      </c>
      <c r="R31" s="199">
        <v>31</v>
      </c>
      <c r="S31" s="199">
        <f t="shared" si="0"/>
        <v>0</v>
      </c>
      <c r="T31" s="199">
        <v>31</v>
      </c>
      <c r="U31" s="200">
        <f t="shared" si="1"/>
        <v>9592</v>
      </c>
      <c r="V31" s="200">
        <f t="shared" si="2"/>
        <v>0</v>
      </c>
      <c r="W31" s="200">
        <f t="shared" si="3"/>
        <v>0</v>
      </c>
      <c r="X31" s="200">
        <f t="shared" si="4"/>
        <v>0</v>
      </c>
      <c r="Y31" s="200">
        <f t="shared" si="5"/>
        <v>2895</v>
      </c>
      <c r="Z31" s="200">
        <f t="shared" si="6"/>
        <v>799</v>
      </c>
      <c r="AA31" s="200">
        <f t="shared" si="7"/>
        <v>720</v>
      </c>
      <c r="AB31" s="200">
        <f t="shared" si="8"/>
        <v>0</v>
      </c>
      <c r="AC31" s="201">
        <f t="shared" si="9"/>
        <v>0</v>
      </c>
      <c r="AD31" s="201">
        <v>0</v>
      </c>
      <c r="AE31" s="201">
        <v>0</v>
      </c>
      <c r="AF31" s="201">
        <f t="shared" si="10"/>
        <v>14006</v>
      </c>
      <c r="AG31" s="201">
        <f t="shared" si="11"/>
        <v>1151</v>
      </c>
      <c r="AH31" s="202">
        <f t="shared" si="12"/>
        <v>245</v>
      </c>
      <c r="AI31" s="201">
        <v>0</v>
      </c>
      <c r="AJ31" s="201">
        <v>0</v>
      </c>
      <c r="AK31" s="202">
        <f t="shared" si="13"/>
        <v>0</v>
      </c>
      <c r="AL31" s="201">
        <f t="shared" si="14"/>
        <v>1396</v>
      </c>
      <c r="AM31" s="201">
        <f t="shared" si="15"/>
        <v>12610</v>
      </c>
      <c r="AN31" s="203" t="s">
        <v>221</v>
      </c>
      <c r="AO31" s="198" t="s">
        <v>222</v>
      </c>
      <c r="AP31" s="198" t="s">
        <v>223</v>
      </c>
    </row>
    <row r="32" spans="1:42" s="149" customFormat="1" ht="19.5" customHeight="1" x14ac:dyDescent="0.2">
      <c r="A32" s="194">
        <v>30</v>
      </c>
      <c r="B32" s="195" t="s">
        <v>224</v>
      </c>
      <c r="C32" s="196" t="s">
        <v>225</v>
      </c>
      <c r="D32" s="196" t="s">
        <v>46</v>
      </c>
      <c r="E32" s="196" t="s">
        <v>49</v>
      </c>
      <c r="F32" s="196" t="s">
        <v>86</v>
      </c>
      <c r="G32" s="197">
        <v>13007</v>
      </c>
      <c r="H32" s="198">
        <v>9592</v>
      </c>
      <c r="I32" s="198">
        <v>0</v>
      </c>
      <c r="J32" s="198">
        <v>0</v>
      </c>
      <c r="K32" s="198">
        <v>0</v>
      </c>
      <c r="L32" s="198">
        <v>1950</v>
      </c>
      <c r="M32" s="198">
        <v>799</v>
      </c>
      <c r="N32" s="198">
        <v>666</v>
      </c>
      <c r="O32" s="198">
        <v>0</v>
      </c>
      <c r="P32" s="198">
        <v>0</v>
      </c>
      <c r="Q32" s="198">
        <v>13007</v>
      </c>
      <c r="R32" s="199">
        <v>31</v>
      </c>
      <c r="S32" s="199">
        <f t="shared" si="0"/>
        <v>1</v>
      </c>
      <c r="T32" s="199">
        <v>30</v>
      </c>
      <c r="U32" s="200">
        <f t="shared" si="1"/>
        <v>9283</v>
      </c>
      <c r="V32" s="200">
        <f t="shared" si="2"/>
        <v>0</v>
      </c>
      <c r="W32" s="200">
        <f t="shared" si="3"/>
        <v>0</v>
      </c>
      <c r="X32" s="200">
        <f t="shared" si="4"/>
        <v>0</v>
      </c>
      <c r="Y32" s="200">
        <f t="shared" si="5"/>
        <v>1887</v>
      </c>
      <c r="Z32" s="200">
        <f t="shared" si="6"/>
        <v>773</v>
      </c>
      <c r="AA32" s="200">
        <f t="shared" si="7"/>
        <v>645</v>
      </c>
      <c r="AB32" s="200">
        <f t="shared" si="8"/>
        <v>0</v>
      </c>
      <c r="AC32" s="201">
        <f t="shared" si="9"/>
        <v>0</v>
      </c>
      <c r="AD32" s="201">
        <v>0</v>
      </c>
      <c r="AE32" s="201">
        <v>0</v>
      </c>
      <c r="AF32" s="201">
        <f t="shared" si="10"/>
        <v>12588</v>
      </c>
      <c r="AG32" s="201">
        <f t="shared" si="11"/>
        <v>1114</v>
      </c>
      <c r="AH32" s="202">
        <f t="shared" si="12"/>
        <v>220</v>
      </c>
      <c r="AI32" s="201">
        <v>0</v>
      </c>
      <c r="AJ32" s="201">
        <v>0</v>
      </c>
      <c r="AK32" s="202">
        <f t="shared" si="13"/>
        <v>0</v>
      </c>
      <c r="AL32" s="201">
        <f t="shared" si="14"/>
        <v>1334</v>
      </c>
      <c r="AM32" s="201">
        <f t="shared" si="15"/>
        <v>11254</v>
      </c>
      <c r="AN32" s="203" t="s">
        <v>226</v>
      </c>
      <c r="AO32" s="198" t="s">
        <v>115</v>
      </c>
      <c r="AP32" s="198" t="s">
        <v>116</v>
      </c>
    </row>
    <row r="33" spans="1:42" s="149" customFormat="1" ht="19.5" customHeight="1" x14ac:dyDescent="0.2">
      <c r="A33" s="194">
        <v>31</v>
      </c>
      <c r="B33" s="195" t="s">
        <v>227</v>
      </c>
      <c r="C33" s="196" t="s">
        <v>228</v>
      </c>
      <c r="D33" s="196" t="s">
        <v>46</v>
      </c>
      <c r="E33" s="196" t="s">
        <v>49</v>
      </c>
      <c r="F33" s="196" t="s">
        <v>90</v>
      </c>
      <c r="G33" s="197">
        <v>23000</v>
      </c>
      <c r="H33" s="198">
        <v>10500</v>
      </c>
      <c r="I33" s="198">
        <v>4200</v>
      </c>
      <c r="J33" s="198">
        <v>3275</v>
      </c>
      <c r="K33" s="198">
        <v>3275</v>
      </c>
      <c r="L33" s="198">
        <v>0</v>
      </c>
      <c r="M33" s="198">
        <v>0</v>
      </c>
      <c r="N33" s="198">
        <v>0</v>
      </c>
      <c r="O33" s="198">
        <v>875</v>
      </c>
      <c r="P33" s="198">
        <v>875</v>
      </c>
      <c r="Q33" s="198">
        <v>23000</v>
      </c>
      <c r="R33" s="199">
        <v>31</v>
      </c>
      <c r="S33" s="199">
        <f t="shared" si="0"/>
        <v>1</v>
      </c>
      <c r="T33" s="199">
        <v>30</v>
      </c>
      <c r="U33" s="200">
        <f t="shared" si="1"/>
        <v>10161</v>
      </c>
      <c r="V33" s="200">
        <f t="shared" si="2"/>
        <v>4065</v>
      </c>
      <c r="W33" s="200">
        <f t="shared" si="3"/>
        <v>3169</v>
      </c>
      <c r="X33" s="200">
        <f t="shared" si="4"/>
        <v>3169</v>
      </c>
      <c r="Y33" s="200">
        <f t="shared" si="5"/>
        <v>0</v>
      </c>
      <c r="Z33" s="200">
        <f t="shared" si="6"/>
        <v>0</v>
      </c>
      <c r="AA33" s="200">
        <f t="shared" si="7"/>
        <v>0</v>
      </c>
      <c r="AB33" s="200">
        <f t="shared" si="8"/>
        <v>847</v>
      </c>
      <c r="AC33" s="201">
        <f t="shared" si="9"/>
        <v>847</v>
      </c>
      <c r="AD33" s="201">
        <v>0</v>
      </c>
      <c r="AE33" s="201">
        <v>0</v>
      </c>
      <c r="AF33" s="201">
        <f t="shared" si="10"/>
        <v>22258</v>
      </c>
      <c r="AG33" s="201">
        <f t="shared" si="11"/>
        <v>1219</v>
      </c>
      <c r="AH33" s="202">
        <f t="shared" si="12"/>
        <v>0</v>
      </c>
      <c r="AI33" s="201">
        <v>0</v>
      </c>
      <c r="AJ33" s="201">
        <v>0</v>
      </c>
      <c r="AK33" s="202">
        <f t="shared" si="13"/>
        <v>200</v>
      </c>
      <c r="AL33" s="201">
        <f t="shared" si="14"/>
        <v>1419</v>
      </c>
      <c r="AM33" s="201">
        <f t="shared" si="15"/>
        <v>20839</v>
      </c>
      <c r="AN33" s="203" t="s">
        <v>229</v>
      </c>
      <c r="AO33" s="198" t="s">
        <v>115</v>
      </c>
      <c r="AP33" s="198" t="s">
        <v>148</v>
      </c>
    </row>
    <row r="34" spans="1:42" s="149" customFormat="1" ht="19.5" customHeight="1" x14ac:dyDescent="0.2">
      <c r="A34" s="194">
        <v>32</v>
      </c>
      <c r="B34" s="195" t="s">
        <v>230</v>
      </c>
      <c r="C34" s="196" t="s">
        <v>231</v>
      </c>
      <c r="D34" s="196" t="s">
        <v>46</v>
      </c>
      <c r="E34" s="196" t="s">
        <v>49</v>
      </c>
      <c r="F34" s="196" t="s">
        <v>86</v>
      </c>
      <c r="G34" s="197">
        <v>18004</v>
      </c>
      <c r="H34" s="198">
        <v>9592</v>
      </c>
      <c r="I34" s="198">
        <v>0</v>
      </c>
      <c r="J34" s="198">
        <v>0</v>
      </c>
      <c r="K34" s="198">
        <v>0</v>
      </c>
      <c r="L34" s="198">
        <v>6675</v>
      </c>
      <c r="M34" s="198">
        <v>799</v>
      </c>
      <c r="N34" s="198">
        <v>938</v>
      </c>
      <c r="O34" s="198">
        <v>0</v>
      </c>
      <c r="P34" s="198">
        <v>0</v>
      </c>
      <c r="Q34" s="198">
        <v>18004</v>
      </c>
      <c r="R34" s="199">
        <v>31</v>
      </c>
      <c r="S34" s="199">
        <f t="shared" si="0"/>
        <v>0</v>
      </c>
      <c r="T34" s="199">
        <v>31</v>
      </c>
      <c r="U34" s="200">
        <f t="shared" si="1"/>
        <v>9592</v>
      </c>
      <c r="V34" s="200">
        <f t="shared" si="2"/>
        <v>0</v>
      </c>
      <c r="W34" s="200">
        <f t="shared" si="3"/>
        <v>0</v>
      </c>
      <c r="X34" s="200">
        <f t="shared" si="4"/>
        <v>0</v>
      </c>
      <c r="Y34" s="200">
        <f t="shared" si="5"/>
        <v>6675</v>
      </c>
      <c r="Z34" s="200">
        <f t="shared" si="6"/>
        <v>799</v>
      </c>
      <c r="AA34" s="200">
        <f t="shared" si="7"/>
        <v>938</v>
      </c>
      <c r="AB34" s="200">
        <f t="shared" si="8"/>
        <v>0</v>
      </c>
      <c r="AC34" s="201">
        <f t="shared" si="9"/>
        <v>0</v>
      </c>
      <c r="AD34" s="201">
        <v>0</v>
      </c>
      <c r="AE34" s="201">
        <v>0</v>
      </c>
      <c r="AF34" s="201">
        <f t="shared" si="10"/>
        <v>18004</v>
      </c>
      <c r="AG34" s="201">
        <f t="shared" si="11"/>
        <v>1151</v>
      </c>
      <c r="AH34" s="202">
        <f t="shared" si="12"/>
        <v>315</v>
      </c>
      <c r="AI34" s="201">
        <v>2000</v>
      </c>
      <c r="AJ34" s="201">
        <v>0</v>
      </c>
      <c r="AK34" s="202">
        <f t="shared" si="13"/>
        <v>150</v>
      </c>
      <c r="AL34" s="201">
        <f t="shared" si="14"/>
        <v>3616</v>
      </c>
      <c r="AM34" s="201">
        <f t="shared" si="15"/>
        <v>14388</v>
      </c>
      <c r="AN34" s="203" t="s">
        <v>232</v>
      </c>
      <c r="AO34" s="198" t="s">
        <v>136</v>
      </c>
      <c r="AP34" s="198" t="s">
        <v>233</v>
      </c>
    </row>
    <row r="35" spans="1:42" s="149" customFormat="1" ht="19.5" customHeight="1" x14ac:dyDescent="0.2">
      <c r="A35" s="194">
        <v>33</v>
      </c>
      <c r="B35" s="195" t="s">
        <v>234</v>
      </c>
      <c r="C35" s="196" t="s">
        <v>235</v>
      </c>
      <c r="D35" s="196" t="s">
        <v>46</v>
      </c>
      <c r="E35" s="196" t="s">
        <v>49</v>
      </c>
      <c r="F35" s="196" t="s">
        <v>86</v>
      </c>
      <c r="G35" s="197">
        <v>14504</v>
      </c>
      <c r="H35" s="198">
        <v>9592</v>
      </c>
      <c r="I35" s="198">
        <v>0</v>
      </c>
      <c r="J35" s="198">
        <v>0</v>
      </c>
      <c r="K35" s="198">
        <v>0</v>
      </c>
      <c r="L35" s="198">
        <v>3365</v>
      </c>
      <c r="M35" s="198">
        <v>799</v>
      </c>
      <c r="N35" s="198">
        <v>748</v>
      </c>
      <c r="O35" s="198">
        <v>0</v>
      </c>
      <c r="P35" s="198">
        <v>0</v>
      </c>
      <c r="Q35" s="198">
        <v>14504</v>
      </c>
      <c r="R35" s="199">
        <v>31</v>
      </c>
      <c r="S35" s="199">
        <f t="shared" ref="S35:S66" si="16">R35-T35</f>
        <v>0</v>
      </c>
      <c r="T35" s="199">
        <v>31</v>
      </c>
      <c r="U35" s="200">
        <f t="shared" ref="U35:U66" si="17">ROUND((H35/R35)*T35,0)</f>
        <v>9592</v>
      </c>
      <c r="V35" s="200">
        <f t="shared" ref="V35:V66" si="18">ROUND((I35/R35)*T35,0)</f>
        <v>0</v>
      </c>
      <c r="W35" s="200">
        <f t="shared" ref="W35:W66" si="19">ROUND((J35/R35)*T35,0)</f>
        <v>0</v>
      </c>
      <c r="X35" s="200">
        <f t="shared" ref="X35:X66" si="20">ROUND((K35/R35)*T35,0)</f>
        <v>0</v>
      </c>
      <c r="Y35" s="200">
        <f t="shared" ref="Y35:Y66" si="21">ROUND((L35/R35)*T35,0)</f>
        <v>3365</v>
      </c>
      <c r="Z35" s="200">
        <f t="shared" ref="Z35:Z66" si="22">ROUND((M35/R35)*T35,0)</f>
        <v>799</v>
      </c>
      <c r="AA35" s="200">
        <f t="shared" ref="AA35:AA66" si="23">ROUND((N35/R35)*T35,0)</f>
        <v>748</v>
      </c>
      <c r="AB35" s="200">
        <f t="shared" ref="AB35:AB66" si="24">ROUND((O35/R35)*T35,0)</f>
        <v>0</v>
      </c>
      <c r="AC35" s="201">
        <f t="shared" ref="AC35:AC66" si="25">ROUND((P35/R35)*T35,0)</f>
        <v>0</v>
      </c>
      <c r="AD35" s="201">
        <v>0</v>
      </c>
      <c r="AE35" s="201">
        <v>0</v>
      </c>
      <c r="AF35" s="201">
        <f t="shared" ref="AF35:AF66" si="26">SUBTOTAL(9,U35:AE35)</f>
        <v>14504</v>
      </c>
      <c r="AG35" s="201">
        <f t="shared" ref="AG35:AG66" si="27">ROUND((U35+AD35)*0.12,0)</f>
        <v>1151</v>
      </c>
      <c r="AH35" s="202">
        <f t="shared" ref="AH35:AH66" si="28">ROUND(IF(AND(G35&lt;=21000),(SUM(AF35*0.0175)),(0)),0)</f>
        <v>254</v>
      </c>
      <c r="AI35" s="201">
        <v>0</v>
      </c>
      <c r="AJ35" s="201">
        <v>0</v>
      </c>
      <c r="AK35" s="202">
        <f t="shared" ref="AK35:AK66" si="29">+IF(AF35&gt;=20001,200,IF(AF35&gt;=15001,150,0))</f>
        <v>0</v>
      </c>
      <c r="AL35" s="201">
        <f t="shared" ref="AL35:AL66" si="30">SUBTOTAL(9,AG35:AK35)</f>
        <v>1405</v>
      </c>
      <c r="AM35" s="201">
        <f t="shared" ref="AM35:AM66" si="31">AF35-AL35</f>
        <v>13099</v>
      </c>
      <c r="AN35" s="203" t="s">
        <v>236</v>
      </c>
      <c r="AO35" s="198" t="s">
        <v>115</v>
      </c>
      <c r="AP35" s="198" t="s">
        <v>148</v>
      </c>
    </row>
    <row r="36" spans="1:42" s="149" customFormat="1" ht="19.5" customHeight="1" x14ac:dyDescent="0.2">
      <c r="A36" s="194">
        <v>34</v>
      </c>
      <c r="B36" s="195" t="s">
        <v>237</v>
      </c>
      <c r="C36" s="196" t="s">
        <v>238</v>
      </c>
      <c r="D36" s="196" t="s">
        <v>46</v>
      </c>
      <c r="E36" s="196" t="s">
        <v>49</v>
      </c>
      <c r="F36" s="196" t="s">
        <v>86</v>
      </c>
      <c r="G36" s="197">
        <v>15000</v>
      </c>
      <c r="H36" s="198">
        <v>9592</v>
      </c>
      <c r="I36" s="198">
        <v>0</v>
      </c>
      <c r="J36" s="198">
        <v>0</v>
      </c>
      <c r="K36" s="198">
        <v>0</v>
      </c>
      <c r="L36" s="198">
        <v>3834</v>
      </c>
      <c r="M36" s="198">
        <v>799</v>
      </c>
      <c r="N36" s="198">
        <v>775</v>
      </c>
      <c r="O36" s="198">
        <v>0</v>
      </c>
      <c r="P36" s="198">
        <v>0</v>
      </c>
      <c r="Q36" s="198">
        <v>15000</v>
      </c>
      <c r="R36" s="199">
        <v>31</v>
      </c>
      <c r="S36" s="199">
        <f t="shared" si="16"/>
        <v>0</v>
      </c>
      <c r="T36" s="199">
        <v>31</v>
      </c>
      <c r="U36" s="200">
        <f t="shared" si="17"/>
        <v>9592</v>
      </c>
      <c r="V36" s="200">
        <f t="shared" si="18"/>
        <v>0</v>
      </c>
      <c r="W36" s="200">
        <f t="shared" si="19"/>
        <v>0</v>
      </c>
      <c r="X36" s="200">
        <f t="shared" si="20"/>
        <v>0</v>
      </c>
      <c r="Y36" s="200">
        <f t="shared" si="21"/>
        <v>3834</v>
      </c>
      <c r="Z36" s="200">
        <f t="shared" si="22"/>
        <v>799</v>
      </c>
      <c r="AA36" s="200">
        <f t="shared" si="23"/>
        <v>775</v>
      </c>
      <c r="AB36" s="200">
        <f t="shared" si="24"/>
        <v>0</v>
      </c>
      <c r="AC36" s="201">
        <f t="shared" si="25"/>
        <v>0</v>
      </c>
      <c r="AD36" s="201">
        <v>0</v>
      </c>
      <c r="AE36" s="201">
        <v>0</v>
      </c>
      <c r="AF36" s="201">
        <f t="shared" si="26"/>
        <v>15000</v>
      </c>
      <c r="AG36" s="201">
        <f t="shared" si="27"/>
        <v>1151</v>
      </c>
      <c r="AH36" s="202">
        <f t="shared" si="28"/>
        <v>263</v>
      </c>
      <c r="AI36" s="201">
        <v>0</v>
      </c>
      <c r="AJ36" s="201">
        <v>0</v>
      </c>
      <c r="AK36" s="202">
        <f t="shared" si="29"/>
        <v>0</v>
      </c>
      <c r="AL36" s="201">
        <f t="shared" si="30"/>
        <v>1414</v>
      </c>
      <c r="AM36" s="201">
        <f t="shared" si="31"/>
        <v>13586</v>
      </c>
      <c r="AN36" s="203" t="s">
        <v>239</v>
      </c>
      <c r="AO36" s="198" t="s">
        <v>240</v>
      </c>
      <c r="AP36" s="198" t="s">
        <v>241</v>
      </c>
    </row>
    <row r="37" spans="1:42" s="149" customFormat="1" ht="19.5" customHeight="1" x14ac:dyDescent="0.2">
      <c r="A37" s="194">
        <v>35</v>
      </c>
      <c r="B37" s="195" t="s">
        <v>242</v>
      </c>
      <c r="C37" s="196" t="s">
        <v>243</v>
      </c>
      <c r="D37" s="196" t="s">
        <v>46</v>
      </c>
      <c r="E37" s="196" t="s">
        <v>49</v>
      </c>
      <c r="F37" s="196" t="s">
        <v>92</v>
      </c>
      <c r="G37" s="197">
        <v>11505</v>
      </c>
      <c r="H37" s="198">
        <v>9592</v>
      </c>
      <c r="I37" s="198">
        <v>0</v>
      </c>
      <c r="J37" s="198">
        <v>0</v>
      </c>
      <c r="K37" s="198">
        <v>0</v>
      </c>
      <c r="L37" s="198">
        <v>530</v>
      </c>
      <c r="M37" s="198">
        <v>799</v>
      </c>
      <c r="N37" s="198">
        <v>584</v>
      </c>
      <c r="O37" s="198">
        <v>0</v>
      </c>
      <c r="P37" s="198">
        <v>0</v>
      </c>
      <c r="Q37" s="198">
        <v>11505</v>
      </c>
      <c r="R37" s="199">
        <v>31</v>
      </c>
      <c r="S37" s="199">
        <f t="shared" si="16"/>
        <v>0</v>
      </c>
      <c r="T37" s="199">
        <v>31</v>
      </c>
      <c r="U37" s="200">
        <f t="shared" si="17"/>
        <v>9592</v>
      </c>
      <c r="V37" s="200">
        <f t="shared" si="18"/>
        <v>0</v>
      </c>
      <c r="W37" s="200">
        <f t="shared" si="19"/>
        <v>0</v>
      </c>
      <c r="X37" s="200">
        <f t="shared" si="20"/>
        <v>0</v>
      </c>
      <c r="Y37" s="200">
        <f t="shared" si="21"/>
        <v>530</v>
      </c>
      <c r="Z37" s="200">
        <f t="shared" si="22"/>
        <v>799</v>
      </c>
      <c r="AA37" s="200">
        <f t="shared" si="23"/>
        <v>584</v>
      </c>
      <c r="AB37" s="200">
        <f t="shared" si="24"/>
        <v>0</v>
      </c>
      <c r="AC37" s="201">
        <f t="shared" si="25"/>
        <v>0</v>
      </c>
      <c r="AD37" s="201">
        <v>0</v>
      </c>
      <c r="AE37" s="201">
        <v>0</v>
      </c>
      <c r="AF37" s="201">
        <f t="shared" si="26"/>
        <v>11505</v>
      </c>
      <c r="AG37" s="201">
        <f t="shared" si="27"/>
        <v>1151</v>
      </c>
      <c r="AH37" s="202">
        <f t="shared" si="28"/>
        <v>201</v>
      </c>
      <c r="AI37" s="201">
        <v>0</v>
      </c>
      <c r="AJ37" s="201">
        <v>0</v>
      </c>
      <c r="AK37" s="202">
        <f t="shared" si="29"/>
        <v>0</v>
      </c>
      <c r="AL37" s="201">
        <f t="shared" si="30"/>
        <v>1352</v>
      </c>
      <c r="AM37" s="201">
        <f t="shared" si="31"/>
        <v>10153</v>
      </c>
      <c r="AN37" s="203" t="s">
        <v>244</v>
      </c>
      <c r="AO37" s="198" t="s">
        <v>115</v>
      </c>
      <c r="AP37" s="198" t="s">
        <v>148</v>
      </c>
    </row>
    <row r="38" spans="1:42" s="149" customFormat="1" ht="19.5" customHeight="1" x14ac:dyDescent="0.2">
      <c r="A38" s="194">
        <v>36</v>
      </c>
      <c r="B38" s="195" t="s">
        <v>245</v>
      </c>
      <c r="C38" s="196" t="s">
        <v>246</v>
      </c>
      <c r="D38" s="196" t="s">
        <v>46</v>
      </c>
      <c r="E38" s="196" t="s">
        <v>49</v>
      </c>
      <c r="F38" s="196" t="s">
        <v>86</v>
      </c>
      <c r="G38" s="197">
        <v>14504</v>
      </c>
      <c r="H38" s="198">
        <v>9592</v>
      </c>
      <c r="I38" s="198">
        <v>0</v>
      </c>
      <c r="J38" s="198">
        <v>0</v>
      </c>
      <c r="K38" s="198">
        <v>0</v>
      </c>
      <c r="L38" s="198">
        <v>3365</v>
      </c>
      <c r="M38" s="198">
        <v>799</v>
      </c>
      <c r="N38" s="198">
        <v>748</v>
      </c>
      <c r="O38" s="198">
        <v>0</v>
      </c>
      <c r="P38" s="198">
        <v>0</v>
      </c>
      <c r="Q38" s="198">
        <v>14504</v>
      </c>
      <c r="R38" s="199">
        <v>31</v>
      </c>
      <c r="S38" s="199">
        <f t="shared" si="16"/>
        <v>0</v>
      </c>
      <c r="T38" s="199">
        <v>31</v>
      </c>
      <c r="U38" s="200">
        <f t="shared" si="17"/>
        <v>9592</v>
      </c>
      <c r="V38" s="200">
        <f t="shared" si="18"/>
        <v>0</v>
      </c>
      <c r="W38" s="200">
        <f t="shared" si="19"/>
        <v>0</v>
      </c>
      <c r="X38" s="200">
        <f t="shared" si="20"/>
        <v>0</v>
      </c>
      <c r="Y38" s="200">
        <f t="shared" si="21"/>
        <v>3365</v>
      </c>
      <c r="Z38" s="200">
        <f t="shared" si="22"/>
        <v>799</v>
      </c>
      <c r="AA38" s="200">
        <f t="shared" si="23"/>
        <v>748</v>
      </c>
      <c r="AB38" s="200">
        <f t="shared" si="24"/>
        <v>0</v>
      </c>
      <c r="AC38" s="201">
        <f t="shared" si="25"/>
        <v>0</v>
      </c>
      <c r="AD38" s="201">
        <v>0</v>
      </c>
      <c r="AE38" s="201">
        <v>0</v>
      </c>
      <c r="AF38" s="201">
        <f t="shared" si="26"/>
        <v>14504</v>
      </c>
      <c r="AG38" s="201">
        <f t="shared" si="27"/>
        <v>1151</v>
      </c>
      <c r="AH38" s="202">
        <f t="shared" si="28"/>
        <v>254</v>
      </c>
      <c r="AI38" s="201">
        <v>0</v>
      </c>
      <c r="AJ38" s="201">
        <v>0</v>
      </c>
      <c r="AK38" s="202">
        <f t="shared" si="29"/>
        <v>0</v>
      </c>
      <c r="AL38" s="201">
        <f t="shared" si="30"/>
        <v>1405</v>
      </c>
      <c r="AM38" s="201">
        <f t="shared" si="31"/>
        <v>13099</v>
      </c>
      <c r="AN38" s="203" t="s">
        <v>247</v>
      </c>
      <c r="AO38" s="198" t="s">
        <v>115</v>
      </c>
      <c r="AP38" s="198" t="s">
        <v>148</v>
      </c>
    </row>
    <row r="39" spans="1:42" s="149" customFormat="1" ht="19.5" customHeight="1" x14ac:dyDescent="0.2">
      <c r="A39" s="194">
        <v>37</v>
      </c>
      <c r="B39" s="195" t="s">
        <v>248</v>
      </c>
      <c r="C39" s="196" t="s">
        <v>249</v>
      </c>
      <c r="D39" s="196" t="s">
        <v>46</v>
      </c>
      <c r="E39" s="196" t="s">
        <v>49</v>
      </c>
      <c r="F39" s="196" t="s">
        <v>92</v>
      </c>
      <c r="G39" s="197">
        <v>11505</v>
      </c>
      <c r="H39" s="198">
        <v>9592</v>
      </c>
      <c r="I39" s="198">
        <v>0</v>
      </c>
      <c r="J39" s="198">
        <v>0</v>
      </c>
      <c r="K39" s="198">
        <v>0</v>
      </c>
      <c r="L39" s="198">
        <v>530</v>
      </c>
      <c r="M39" s="198">
        <v>799</v>
      </c>
      <c r="N39" s="198">
        <v>584</v>
      </c>
      <c r="O39" s="198">
        <v>0</v>
      </c>
      <c r="P39" s="198">
        <v>0</v>
      </c>
      <c r="Q39" s="198">
        <v>11505</v>
      </c>
      <c r="R39" s="199">
        <v>31</v>
      </c>
      <c r="S39" s="199">
        <f t="shared" si="16"/>
        <v>2</v>
      </c>
      <c r="T39" s="199">
        <v>29</v>
      </c>
      <c r="U39" s="200">
        <f t="shared" si="17"/>
        <v>8973</v>
      </c>
      <c r="V39" s="200">
        <f t="shared" si="18"/>
        <v>0</v>
      </c>
      <c r="W39" s="200">
        <f t="shared" si="19"/>
        <v>0</v>
      </c>
      <c r="X39" s="200">
        <f t="shared" si="20"/>
        <v>0</v>
      </c>
      <c r="Y39" s="200">
        <f t="shared" si="21"/>
        <v>496</v>
      </c>
      <c r="Z39" s="200">
        <f t="shared" si="22"/>
        <v>747</v>
      </c>
      <c r="AA39" s="200">
        <f t="shared" si="23"/>
        <v>546</v>
      </c>
      <c r="AB39" s="200">
        <f t="shared" si="24"/>
        <v>0</v>
      </c>
      <c r="AC39" s="201">
        <f t="shared" si="25"/>
        <v>0</v>
      </c>
      <c r="AD39" s="201">
        <v>0</v>
      </c>
      <c r="AE39" s="201">
        <v>0</v>
      </c>
      <c r="AF39" s="201">
        <f t="shared" si="26"/>
        <v>10762</v>
      </c>
      <c r="AG39" s="201">
        <f t="shared" si="27"/>
        <v>1077</v>
      </c>
      <c r="AH39" s="202">
        <f t="shared" si="28"/>
        <v>188</v>
      </c>
      <c r="AI39" s="201">
        <v>0</v>
      </c>
      <c r="AJ39" s="201">
        <v>0</v>
      </c>
      <c r="AK39" s="202">
        <f t="shared" si="29"/>
        <v>0</v>
      </c>
      <c r="AL39" s="201">
        <f t="shared" si="30"/>
        <v>1265</v>
      </c>
      <c r="AM39" s="201">
        <f t="shared" si="31"/>
        <v>9497</v>
      </c>
      <c r="AN39" s="203" t="s">
        <v>250</v>
      </c>
      <c r="AO39" s="198" t="s">
        <v>115</v>
      </c>
      <c r="AP39" s="198" t="s">
        <v>190</v>
      </c>
    </row>
    <row r="40" spans="1:42" s="149" customFormat="1" ht="19.5" customHeight="1" x14ac:dyDescent="0.2">
      <c r="A40" s="194">
        <v>38</v>
      </c>
      <c r="B40" s="195" t="s">
        <v>251</v>
      </c>
      <c r="C40" s="196" t="s">
        <v>252</v>
      </c>
      <c r="D40" s="196" t="s">
        <v>46</v>
      </c>
      <c r="E40" s="196" t="s">
        <v>49</v>
      </c>
      <c r="F40" s="196" t="s">
        <v>92</v>
      </c>
      <c r="G40" s="197">
        <v>12007</v>
      </c>
      <c r="H40" s="198">
        <v>9592</v>
      </c>
      <c r="I40" s="198">
        <v>0</v>
      </c>
      <c r="J40" s="198">
        <v>0</v>
      </c>
      <c r="K40" s="198">
        <v>0</v>
      </c>
      <c r="L40" s="198">
        <v>1005</v>
      </c>
      <c r="M40" s="198">
        <v>799</v>
      </c>
      <c r="N40" s="198">
        <v>611</v>
      </c>
      <c r="O40" s="198">
        <v>0</v>
      </c>
      <c r="P40" s="198">
        <v>0</v>
      </c>
      <c r="Q40" s="198">
        <v>12007</v>
      </c>
      <c r="R40" s="199">
        <v>31</v>
      </c>
      <c r="S40" s="199">
        <f t="shared" si="16"/>
        <v>5</v>
      </c>
      <c r="T40" s="199">
        <v>26</v>
      </c>
      <c r="U40" s="200">
        <f t="shared" si="17"/>
        <v>8045</v>
      </c>
      <c r="V40" s="200">
        <f t="shared" si="18"/>
        <v>0</v>
      </c>
      <c r="W40" s="200">
        <f t="shared" si="19"/>
        <v>0</v>
      </c>
      <c r="X40" s="200">
        <f t="shared" si="20"/>
        <v>0</v>
      </c>
      <c r="Y40" s="200">
        <f t="shared" si="21"/>
        <v>843</v>
      </c>
      <c r="Z40" s="200">
        <f t="shared" si="22"/>
        <v>670</v>
      </c>
      <c r="AA40" s="200">
        <f t="shared" si="23"/>
        <v>512</v>
      </c>
      <c r="AB40" s="200">
        <f t="shared" si="24"/>
        <v>0</v>
      </c>
      <c r="AC40" s="201">
        <f t="shared" si="25"/>
        <v>0</v>
      </c>
      <c r="AD40" s="201">
        <v>0</v>
      </c>
      <c r="AE40" s="201">
        <v>0</v>
      </c>
      <c r="AF40" s="201">
        <f t="shared" si="26"/>
        <v>10070</v>
      </c>
      <c r="AG40" s="201">
        <f t="shared" si="27"/>
        <v>965</v>
      </c>
      <c r="AH40" s="202">
        <f t="shared" si="28"/>
        <v>176</v>
      </c>
      <c r="AI40" s="201">
        <v>0</v>
      </c>
      <c r="AJ40" s="201">
        <v>0</v>
      </c>
      <c r="AK40" s="202">
        <f t="shared" si="29"/>
        <v>0</v>
      </c>
      <c r="AL40" s="201">
        <f t="shared" si="30"/>
        <v>1141</v>
      </c>
      <c r="AM40" s="201">
        <f t="shared" si="31"/>
        <v>8929</v>
      </c>
      <c r="AN40" s="203" t="s">
        <v>253</v>
      </c>
      <c r="AO40" s="198" t="s">
        <v>131</v>
      </c>
      <c r="AP40" s="198" t="s">
        <v>254</v>
      </c>
    </row>
    <row r="41" spans="1:42" s="149" customFormat="1" ht="19.5" customHeight="1" x14ac:dyDescent="0.2">
      <c r="A41" s="194">
        <v>39</v>
      </c>
      <c r="B41" s="195" t="s">
        <v>255</v>
      </c>
      <c r="C41" s="196" t="s">
        <v>256</v>
      </c>
      <c r="D41" s="196" t="s">
        <v>46</v>
      </c>
      <c r="E41" s="196" t="s">
        <v>49</v>
      </c>
      <c r="F41" s="196" t="s">
        <v>90</v>
      </c>
      <c r="G41" s="197">
        <v>25000</v>
      </c>
      <c r="H41" s="198">
        <v>15000</v>
      </c>
      <c r="I41" s="198">
        <v>6000</v>
      </c>
      <c r="J41" s="198">
        <v>750</v>
      </c>
      <c r="K41" s="198">
        <v>750</v>
      </c>
      <c r="L41" s="198">
        <v>0</v>
      </c>
      <c r="M41" s="198">
        <v>0</v>
      </c>
      <c r="N41" s="198">
        <v>0</v>
      </c>
      <c r="O41" s="198">
        <v>1250</v>
      </c>
      <c r="P41" s="198">
        <v>1250</v>
      </c>
      <c r="Q41" s="198">
        <v>25000</v>
      </c>
      <c r="R41" s="199">
        <v>31</v>
      </c>
      <c r="S41" s="199">
        <f t="shared" si="16"/>
        <v>2</v>
      </c>
      <c r="T41" s="199">
        <v>29</v>
      </c>
      <c r="U41" s="200">
        <f t="shared" si="17"/>
        <v>14032</v>
      </c>
      <c r="V41" s="200">
        <f t="shared" si="18"/>
        <v>5613</v>
      </c>
      <c r="W41" s="200">
        <f t="shared" si="19"/>
        <v>702</v>
      </c>
      <c r="X41" s="200">
        <f t="shared" si="20"/>
        <v>702</v>
      </c>
      <c r="Y41" s="200">
        <f t="shared" si="21"/>
        <v>0</v>
      </c>
      <c r="Z41" s="200">
        <f t="shared" si="22"/>
        <v>0</v>
      </c>
      <c r="AA41" s="200">
        <f t="shared" si="23"/>
        <v>0</v>
      </c>
      <c r="AB41" s="200">
        <f t="shared" si="24"/>
        <v>1169</v>
      </c>
      <c r="AC41" s="201">
        <f t="shared" si="25"/>
        <v>1169</v>
      </c>
      <c r="AD41" s="201">
        <v>0</v>
      </c>
      <c r="AE41" s="201">
        <v>0</v>
      </c>
      <c r="AF41" s="201">
        <f t="shared" si="26"/>
        <v>23387</v>
      </c>
      <c r="AG41" s="201">
        <f t="shared" si="27"/>
        <v>1684</v>
      </c>
      <c r="AH41" s="202">
        <f t="shared" si="28"/>
        <v>0</v>
      </c>
      <c r="AI41" s="201">
        <v>1000</v>
      </c>
      <c r="AJ41" s="201">
        <v>0</v>
      </c>
      <c r="AK41" s="202">
        <f t="shared" si="29"/>
        <v>200</v>
      </c>
      <c r="AL41" s="201">
        <f t="shared" si="30"/>
        <v>2884</v>
      </c>
      <c r="AM41" s="201">
        <f t="shared" si="31"/>
        <v>20503</v>
      </c>
      <c r="AN41" s="203" t="s">
        <v>257</v>
      </c>
      <c r="AO41" s="198" t="s">
        <v>115</v>
      </c>
      <c r="AP41" s="198" t="s">
        <v>190</v>
      </c>
    </row>
    <row r="42" spans="1:42" s="149" customFormat="1" ht="19.5" customHeight="1" x14ac:dyDescent="0.2">
      <c r="A42" s="194">
        <v>40</v>
      </c>
      <c r="B42" s="195" t="s">
        <v>258</v>
      </c>
      <c r="C42" s="196" t="s">
        <v>259</v>
      </c>
      <c r="D42" s="196" t="s">
        <v>46</v>
      </c>
      <c r="E42" s="196" t="s">
        <v>49</v>
      </c>
      <c r="F42" s="196" t="s">
        <v>92</v>
      </c>
      <c r="G42" s="197">
        <v>11058</v>
      </c>
      <c r="H42" s="198">
        <v>8765</v>
      </c>
      <c r="I42" s="198">
        <v>0</v>
      </c>
      <c r="J42" s="198">
        <v>0</v>
      </c>
      <c r="K42" s="198">
        <v>0</v>
      </c>
      <c r="L42" s="198">
        <v>1015</v>
      </c>
      <c r="M42" s="198">
        <v>714</v>
      </c>
      <c r="N42" s="198">
        <v>564</v>
      </c>
      <c r="O42" s="198">
        <v>0</v>
      </c>
      <c r="P42" s="198">
        <v>0</v>
      </c>
      <c r="Q42" s="198">
        <v>11058</v>
      </c>
      <c r="R42" s="199">
        <v>31</v>
      </c>
      <c r="S42" s="199">
        <f t="shared" si="16"/>
        <v>2</v>
      </c>
      <c r="T42" s="199">
        <v>29</v>
      </c>
      <c r="U42" s="200">
        <f t="shared" si="17"/>
        <v>8200</v>
      </c>
      <c r="V42" s="200">
        <f t="shared" si="18"/>
        <v>0</v>
      </c>
      <c r="W42" s="200">
        <f t="shared" si="19"/>
        <v>0</v>
      </c>
      <c r="X42" s="200">
        <f t="shared" si="20"/>
        <v>0</v>
      </c>
      <c r="Y42" s="200">
        <f t="shared" si="21"/>
        <v>950</v>
      </c>
      <c r="Z42" s="200">
        <f t="shared" si="22"/>
        <v>668</v>
      </c>
      <c r="AA42" s="200">
        <f t="shared" si="23"/>
        <v>528</v>
      </c>
      <c r="AB42" s="200">
        <f t="shared" si="24"/>
        <v>0</v>
      </c>
      <c r="AC42" s="201">
        <f t="shared" si="25"/>
        <v>0</v>
      </c>
      <c r="AD42" s="201">
        <v>0</v>
      </c>
      <c r="AE42" s="201">
        <v>0</v>
      </c>
      <c r="AF42" s="201">
        <f t="shared" si="26"/>
        <v>10346</v>
      </c>
      <c r="AG42" s="201">
        <f t="shared" si="27"/>
        <v>984</v>
      </c>
      <c r="AH42" s="202">
        <f t="shared" si="28"/>
        <v>181</v>
      </c>
      <c r="AI42" s="201">
        <v>0</v>
      </c>
      <c r="AJ42" s="201">
        <v>0</v>
      </c>
      <c r="AK42" s="202">
        <f t="shared" si="29"/>
        <v>0</v>
      </c>
      <c r="AL42" s="201">
        <f t="shared" si="30"/>
        <v>1165</v>
      </c>
      <c r="AM42" s="201">
        <f t="shared" si="31"/>
        <v>9181</v>
      </c>
      <c r="AN42" s="203" t="s">
        <v>260</v>
      </c>
      <c r="AO42" s="198" t="s">
        <v>121</v>
      </c>
      <c r="AP42" s="198" t="s">
        <v>261</v>
      </c>
    </row>
    <row r="43" spans="1:42" s="149" customFormat="1" ht="19.5" customHeight="1" x14ac:dyDescent="0.2">
      <c r="A43" s="194">
        <v>41</v>
      </c>
      <c r="B43" s="195" t="s">
        <v>262</v>
      </c>
      <c r="C43" s="196" t="s">
        <v>263</v>
      </c>
      <c r="D43" s="196" t="s">
        <v>46</v>
      </c>
      <c r="E43" s="196" t="s">
        <v>49</v>
      </c>
      <c r="F43" s="196" t="s">
        <v>92</v>
      </c>
      <c r="G43" s="197">
        <v>11058</v>
      </c>
      <c r="H43" s="198">
        <v>8765</v>
      </c>
      <c r="I43" s="198">
        <v>0</v>
      </c>
      <c r="J43" s="198">
        <v>0</v>
      </c>
      <c r="K43" s="198">
        <v>0</v>
      </c>
      <c r="L43" s="198">
        <v>1015</v>
      </c>
      <c r="M43" s="198">
        <v>714</v>
      </c>
      <c r="N43" s="198">
        <v>564</v>
      </c>
      <c r="O43" s="198">
        <v>0</v>
      </c>
      <c r="P43" s="198">
        <v>0</v>
      </c>
      <c r="Q43" s="198">
        <v>11058</v>
      </c>
      <c r="R43" s="199">
        <v>31</v>
      </c>
      <c r="S43" s="199">
        <f t="shared" si="16"/>
        <v>0</v>
      </c>
      <c r="T43" s="199">
        <v>31</v>
      </c>
      <c r="U43" s="200">
        <f t="shared" si="17"/>
        <v>8765</v>
      </c>
      <c r="V43" s="200">
        <f t="shared" si="18"/>
        <v>0</v>
      </c>
      <c r="W43" s="200">
        <f t="shared" si="19"/>
        <v>0</v>
      </c>
      <c r="X43" s="200">
        <f t="shared" si="20"/>
        <v>0</v>
      </c>
      <c r="Y43" s="200">
        <f t="shared" si="21"/>
        <v>1015</v>
      </c>
      <c r="Z43" s="200">
        <f t="shared" si="22"/>
        <v>714</v>
      </c>
      <c r="AA43" s="200">
        <f t="shared" si="23"/>
        <v>564</v>
      </c>
      <c r="AB43" s="200">
        <f t="shared" si="24"/>
        <v>0</v>
      </c>
      <c r="AC43" s="201">
        <f t="shared" si="25"/>
        <v>0</v>
      </c>
      <c r="AD43" s="201">
        <v>0</v>
      </c>
      <c r="AE43" s="201">
        <v>0</v>
      </c>
      <c r="AF43" s="201">
        <f t="shared" si="26"/>
        <v>11058</v>
      </c>
      <c r="AG43" s="201">
        <f t="shared" si="27"/>
        <v>1052</v>
      </c>
      <c r="AH43" s="202">
        <f t="shared" si="28"/>
        <v>194</v>
      </c>
      <c r="AI43" s="201">
        <v>0</v>
      </c>
      <c r="AJ43" s="201">
        <v>0</v>
      </c>
      <c r="AK43" s="202">
        <f t="shared" si="29"/>
        <v>0</v>
      </c>
      <c r="AL43" s="201">
        <f t="shared" si="30"/>
        <v>1246</v>
      </c>
      <c r="AM43" s="201">
        <f t="shared" si="31"/>
        <v>9812</v>
      </c>
      <c r="AN43" s="203" t="s">
        <v>264</v>
      </c>
      <c r="AO43" s="198" t="s">
        <v>265</v>
      </c>
      <c r="AP43" s="198" t="s">
        <v>266</v>
      </c>
    </row>
    <row r="44" spans="1:42" s="149" customFormat="1" ht="19.5" customHeight="1" x14ac:dyDescent="0.2">
      <c r="A44" s="194">
        <v>42</v>
      </c>
      <c r="B44" s="195" t="s">
        <v>267</v>
      </c>
      <c r="C44" s="196" t="s">
        <v>268</v>
      </c>
      <c r="D44" s="196" t="s">
        <v>46</v>
      </c>
      <c r="E44" s="196" t="s">
        <v>49</v>
      </c>
      <c r="F44" s="196" t="s">
        <v>92</v>
      </c>
      <c r="G44" s="197">
        <v>11058</v>
      </c>
      <c r="H44" s="198">
        <v>8765</v>
      </c>
      <c r="I44" s="198">
        <v>0</v>
      </c>
      <c r="J44" s="198">
        <v>0</v>
      </c>
      <c r="K44" s="198">
        <v>0</v>
      </c>
      <c r="L44" s="198">
        <v>1015</v>
      </c>
      <c r="M44" s="198">
        <v>714</v>
      </c>
      <c r="N44" s="198">
        <v>564</v>
      </c>
      <c r="O44" s="198">
        <v>0</v>
      </c>
      <c r="P44" s="198">
        <v>0</v>
      </c>
      <c r="Q44" s="198">
        <v>11058</v>
      </c>
      <c r="R44" s="199">
        <v>31</v>
      </c>
      <c r="S44" s="199">
        <f t="shared" si="16"/>
        <v>19</v>
      </c>
      <c r="T44" s="199">
        <v>12</v>
      </c>
      <c r="U44" s="200">
        <f t="shared" si="17"/>
        <v>3393</v>
      </c>
      <c r="V44" s="200">
        <f t="shared" si="18"/>
        <v>0</v>
      </c>
      <c r="W44" s="200">
        <f t="shared" si="19"/>
        <v>0</v>
      </c>
      <c r="X44" s="200">
        <f t="shared" si="20"/>
        <v>0</v>
      </c>
      <c r="Y44" s="200">
        <f t="shared" si="21"/>
        <v>393</v>
      </c>
      <c r="Z44" s="200">
        <f t="shared" si="22"/>
        <v>276</v>
      </c>
      <c r="AA44" s="200">
        <f t="shared" si="23"/>
        <v>218</v>
      </c>
      <c r="AB44" s="200">
        <f t="shared" si="24"/>
        <v>0</v>
      </c>
      <c r="AC44" s="201">
        <f t="shared" si="25"/>
        <v>0</v>
      </c>
      <c r="AD44" s="201">
        <v>0</v>
      </c>
      <c r="AE44" s="201">
        <v>0</v>
      </c>
      <c r="AF44" s="201">
        <f t="shared" si="26"/>
        <v>4280</v>
      </c>
      <c r="AG44" s="201">
        <f t="shared" si="27"/>
        <v>407</v>
      </c>
      <c r="AH44" s="202">
        <f t="shared" si="28"/>
        <v>75</v>
      </c>
      <c r="AI44" s="201">
        <v>0</v>
      </c>
      <c r="AJ44" s="201">
        <v>0</v>
      </c>
      <c r="AK44" s="202">
        <f t="shared" si="29"/>
        <v>0</v>
      </c>
      <c r="AL44" s="201">
        <f t="shared" si="30"/>
        <v>482</v>
      </c>
      <c r="AM44" s="201">
        <f t="shared" si="31"/>
        <v>3798</v>
      </c>
      <c r="AN44" s="203" t="s">
        <v>269</v>
      </c>
      <c r="AO44" s="198" t="s">
        <v>131</v>
      </c>
      <c r="AP44" s="198" t="s">
        <v>270</v>
      </c>
    </row>
    <row r="45" spans="1:42" s="149" customFormat="1" ht="19.5" customHeight="1" x14ac:dyDescent="0.2">
      <c r="A45" s="194">
        <v>43</v>
      </c>
      <c r="B45" s="195" t="s">
        <v>271</v>
      </c>
      <c r="C45" s="196" t="s">
        <v>272</v>
      </c>
      <c r="D45" s="196" t="s">
        <v>46</v>
      </c>
      <c r="E45" s="196" t="s">
        <v>49</v>
      </c>
      <c r="F45" s="196" t="s">
        <v>92</v>
      </c>
      <c r="G45" s="197">
        <v>10253</v>
      </c>
      <c r="H45" s="198">
        <v>8949</v>
      </c>
      <c r="I45" s="198">
        <v>0</v>
      </c>
      <c r="J45" s="198">
        <v>0</v>
      </c>
      <c r="K45" s="198">
        <v>0</v>
      </c>
      <c r="L45" s="198">
        <v>0</v>
      </c>
      <c r="M45" s="198">
        <v>745</v>
      </c>
      <c r="N45" s="198">
        <v>559</v>
      </c>
      <c r="O45" s="198">
        <v>0</v>
      </c>
      <c r="P45" s="198">
        <v>0</v>
      </c>
      <c r="Q45" s="198">
        <v>10253</v>
      </c>
      <c r="R45" s="199">
        <v>31</v>
      </c>
      <c r="S45" s="199">
        <f t="shared" si="16"/>
        <v>11</v>
      </c>
      <c r="T45" s="199">
        <v>20</v>
      </c>
      <c r="U45" s="200">
        <f t="shared" si="17"/>
        <v>5774</v>
      </c>
      <c r="V45" s="200">
        <f t="shared" si="18"/>
        <v>0</v>
      </c>
      <c r="W45" s="200">
        <f t="shared" si="19"/>
        <v>0</v>
      </c>
      <c r="X45" s="200">
        <f t="shared" si="20"/>
        <v>0</v>
      </c>
      <c r="Y45" s="200">
        <f t="shared" si="21"/>
        <v>0</v>
      </c>
      <c r="Z45" s="200">
        <f t="shared" si="22"/>
        <v>481</v>
      </c>
      <c r="AA45" s="200">
        <f t="shared" si="23"/>
        <v>361</v>
      </c>
      <c r="AB45" s="200">
        <f t="shared" si="24"/>
        <v>0</v>
      </c>
      <c r="AC45" s="201">
        <f t="shared" si="25"/>
        <v>0</v>
      </c>
      <c r="AD45" s="201">
        <v>0</v>
      </c>
      <c r="AE45" s="201">
        <v>0</v>
      </c>
      <c r="AF45" s="201">
        <f t="shared" si="26"/>
        <v>6616</v>
      </c>
      <c r="AG45" s="201">
        <f t="shared" si="27"/>
        <v>693</v>
      </c>
      <c r="AH45" s="202">
        <f t="shared" si="28"/>
        <v>116</v>
      </c>
      <c r="AI45" s="201">
        <v>0</v>
      </c>
      <c r="AJ45" s="201">
        <v>0</v>
      </c>
      <c r="AK45" s="202">
        <f t="shared" si="29"/>
        <v>0</v>
      </c>
      <c r="AL45" s="201">
        <f t="shared" si="30"/>
        <v>809</v>
      </c>
      <c r="AM45" s="201">
        <f t="shared" si="31"/>
        <v>5807</v>
      </c>
      <c r="AN45" s="203" t="s">
        <v>273</v>
      </c>
      <c r="AO45" s="198" t="s">
        <v>115</v>
      </c>
      <c r="AP45" s="198" t="s">
        <v>148</v>
      </c>
    </row>
    <row r="46" spans="1:42" s="149" customFormat="1" ht="19.5" customHeight="1" x14ac:dyDescent="0.2">
      <c r="A46" s="194">
        <v>44</v>
      </c>
      <c r="B46" s="195" t="s">
        <v>274</v>
      </c>
      <c r="C46" s="196" t="s">
        <v>275</v>
      </c>
      <c r="D46" s="196" t="s">
        <v>46</v>
      </c>
      <c r="E46" s="196" t="s">
        <v>49</v>
      </c>
      <c r="F46" s="196" t="s">
        <v>92</v>
      </c>
      <c r="G46" s="197">
        <v>10253</v>
      </c>
      <c r="H46" s="198">
        <v>8949</v>
      </c>
      <c r="I46" s="198">
        <v>0</v>
      </c>
      <c r="J46" s="198">
        <v>0</v>
      </c>
      <c r="K46" s="198">
        <v>0</v>
      </c>
      <c r="L46" s="198">
        <v>0</v>
      </c>
      <c r="M46" s="198">
        <v>745</v>
      </c>
      <c r="N46" s="198">
        <v>559</v>
      </c>
      <c r="O46" s="198">
        <v>0</v>
      </c>
      <c r="P46" s="198">
        <v>0</v>
      </c>
      <c r="Q46" s="198">
        <v>10253</v>
      </c>
      <c r="R46" s="199">
        <v>31</v>
      </c>
      <c r="S46" s="199">
        <f t="shared" si="16"/>
        <v>1</v>
      </c>
      <c r="T46" s="199">
        <v>30</v>
      </c>
      <c r="U46" s="200">
        <f t="shared" si="17"/>
        <v>8660</v>
      </c>
      <c r="V46" s="200">
        <f t="shared" si="18"/>
        <v>0</v>
      </c>
      <c r="W46" s="200">
        <f t="shared" si="19"/>
        <v>0</v>
      </c>
      <c r="X46" s="200">
        <f t="shared" si="20"/>
        <v>0</v>
      </c>
      <c r="Y46" s="200">
        <f t="shared" si="21"/>
        <v>0</v>
      </c>
      <c r="Z46" s="200">
        <f t="shared" si="22"/>
        <v>721</v>
      </c>
      <c r="AA46" s="200">
        <f t="shared" si="23"/>
        <v>541</v>
      </c>
      <c r="AB46" s="200">
        <f t="shared" si="24"/>
        <v>0</v>
      </c>
      <c r="AC46" s="201">
        <f t="shared" si="25"/>
        <v>0</v>
      </c>
      <c r="AD46" s="201">
        <v>0</v>
      </c>
      <c r="AE46" s="201">
        <v>0</v>
      </c>
      <c r="AF46" s="201">
        <f t="shared" si="26"/>
        <v>9922</v>
      </c>
      <c r="AG46" s="201">
        <f t="shared" si="27"/>
        <v>1039</v>
      </c>
      <c r="AH46" s="202">
        <f t="shared" si="28"/>
        <v>174</v>
      </c>
      <c r="AI46" s="201">
        <v>2000</v>
      </c>
      <c r="AJ46" s="201">
        <v>0</v>
      </c>
      <c r="AK46" s="202">
        <f t="shared" si="29"/>
        <v>0</v>
      </c>
      <c r="AL46" s="201">
        <f t="shared" si="30"/>
        <v>3213</v>
      </c>
      <c r="AM46" s="201">
        <f t="shared" si="31"/>
        <v>6709</v>
      </c>
      <c r="AN46" s="203" t="s">
        <v>276</v>
      </c>
      <c r="AO46" s="198" t="s">
        <v>136</v>
      </c>
      <c r="AP46" s="198" t="s">
        <v>277</v>
      </c>
    </row>
    <row r="47" spans="1:42" s="149" customFormat="1" ht="19.5" customHeight="1" x14ac:dyDescent="0.2">
      <c r="A47" s="194">
        <v>45</v>
      </c>
      <c r="B47" s="195" t="s">
        <v>278</v>
      </c>
      <c r="C47" s="196" t="s">
        <v>279</v>
      </c>
      <c r="D47" s="196" t="s">
        <v>46</v>
      </c>
      <c r="E47" s="196" t="s">
        <v>49</v>
      </c>
      <c r="F47" s="196" t="s">
        <v>86</v>
      </c>
      <c r="G47" s="197">
        <v>19695</v>
      </c>
      <c r="H47" s="198">
        <v>10000</v>
      </c>
      <c r="I47" s="198">
        <v>0</v>
      </c>
      <c r="J47" s="198">
        <v>0</v>
      </c>
      <c r="K47" s="198">
        <v>0</v>
      </c>
      <c r="L47" s="198">
        <v>7816</v>
      </c>
      <c r="M47" s="198">
        <v>833</v>
      </c>
      <c r="N47" s="198">
        <v>1046</v>
      </c>
      <c r="O47" s="198">
        <v>0</v>
      </c>
      <c r="P47" s="198">
        <v>0</v>
      </c>
      <c r="Q47" s="198">
        <v>19695</v>
      </c>
      <c r="R47" s="199">
        <v>31</v>
      </c>
      <c r="S47" s="199">
        <f t="shared" si="16"/>
        <v>0</v>
      </c>
      <c r="T47" s="199">
        <v>31</v>
      </c>
      <c r="U47" s="200">
        <f t="shared" si="17"/>
        <v>10000</v>
      </c>
      <c r="V47" s="200">
        <f t="shared" si="18"/>
        <v>0</v>
      </c>
      <c r="W47" s="200">
        <f t="shared" si="19"/>
        <v>0</v>
      </c>
      <c r="X47" s="200">
        <f t="shared" si="20"/>
        <v>0</v>
      </c>
      <c r="Y47" s="200">
        <f t="shared" si="21"/>
        <v>7816</v>
      </c>
      <c r="Z47" s="200">
        <f t="shared" si="22"/>
        <v>833</v>
      </c>
      <c r="AA47" s="200">
        <f t="shared" si="23"/>
        <v>1046</v>
      </c>
      <c r="AB47" s="200">
        <f t="shared" si="24"/>
        <v>0</v>
      </c>
      <c r="AC47" s="201">
        <f t="shared" si="25"/>
        <v>0</v>
      </c>
      <c r="AD47" s="201">
        <v>0</v>
      </c>
      <c r="AE47" s="201">
        <v>0</v>
      </c>
      <c r="AF47" s="201">
        <f t="shared" si="26"/>
        <v>19695</v>
      </c>
      <c r="AG47" s="201">
        <f t="shared" si="27"/>
        <v>1200</v>
      </c>
      <c r="AH47" s="202">
        <f t="shared" si="28"/>
        <v>345</v>
      </c>
      <c r="AI47" s="201">
        <v>0</v>
      </c>
      <c r="AJ47" s="201">
        <v>0</v>
      </c>
      <c r="AK47" s="202">
        <f t="shared" si="29"/>
        <v>150</v>
      </c>
      <c r="AL47" s="201">
        <f t="shared" si="30"/>
        <v>1695</v>
      </c>
      <c r="AM47" s="201">
        <f t="shared" si="31"/>
        <v>18000</v>
      </c>
      <c r="AN47" s="203" t="s">
        <v>280</v>
      </c>
      <c r="AO47" s="198" t="s">
        <v>281</v>
      </c>
      <c r="AP47" s="198" t="s">
        <v>282</v>
      </c>
    </row>
    <row r="48" spans="1:42" s="149" customFormat="1" ht="19.5" customHeight="1" x14ac:dyDescent="0.2">
      <c r="A48" s="194">
        <v>46</v>
      </c>
      <c r="B48" s="195" t="s">
        <v>296</v>
      </c>
      <c r="C48" s="196" t="s">
        <v>297</v>
      </c>
      <c r="D48" s="196" t="s">
        <v>46</v>
      </c>
      <c r="E48" s="196" t="s">
        <v>49</v>
      </c>
      <c r="F48" s="196" t="s">
        <v>92</v>
      </c>
      <c r="G48" s="197">
        <v>11505</v>
      </c>
      <c r="H48" s="198">
        <v>9592</v>
      </c>
      <c r="I48" s="198">
        <v>0</v>
      </c>
      <c r="J48" s="198">
        <v>0</v>
      </c>
      <c r="K48" s="198">
        <v>0</v>
      </c>
      <c r="L48" s="198">
        <v>530</v>
      </c>
      <c r="M48" s="198">
        <v>799</v>
      </c>
      <c r="N48" s="198">
        <v>584</v>
      </c>
      <c r="O48" s="198">
        <v>0</v>
      </c>
      <c r="P48" s="198">
        <v>0</v>
      </c>
      <c r="Q48" s="198">
        <v>11505</v>
      </c>
      <c r="R48" s="199">
        <v>31</v>
      </c>
      <c r="S48" s="199">
        <f t="shared" si="16"/>
        <v>0</v>
      </c>
      <c r="T48" s="199">
        <v>31</v>
      </c>
      <c r="U48" s="200">
        <f t="shared" si="17"/>
        <v>9592</v>
      </c>
      <c r="V48" s="200">
        <f t="shared" si="18"/>
        <v>0</v>
      </c>
      <c r="W48" s="200">
        <f t="shared" si="19"/>
        <v>0</v>
      </c>
      <c r="X48" s="200">
        <f t="shared" si="20"/>
        <v>0</v>
      </c>
      <c r="Y48" s="200">
        <f t="shared" si="21"/>
        <v>530</v>
      </c>
      <c r="Z48" s="200">
        <f t="shared" si="22"/>
        <v>799</v>
      </c>
      <c r="AA48" s="200">
        <f t="shared" si="23"/>
        <v>584</v>
      </c>
      <c r="AB48" s="200">
        <f t="shared" si="24"/>
        <v>0</v>
      </c>
      <c r="AC48" s="201">
        <f t="shared" si="25"/>
        <v>0</v>
      </c>
      <c r="AD48" s="201">
        <f>VLOOKUP(B48,Arrears!$B$3:$S$6,14,0)</f>
        <v>5879</v>
      </c>
      <c r="AE48" s="201">
        <f>VLOOKUP(B48,Arrears!$B$3:$S$6,18,0)</f>
        <v>1173</v>
      </c>
      <c r="AF48" s="201">
        <f t="shared" si="26"/>
        <v>18557</v>
      </c>
      <c r="AG48" s="201">
        <f t="shared" si="27"/>
        <v>1857</v>
      </c>
      <c r="AH48" s="202">
        <f t="shared" si="28"/>
        <v>325</v>
      </c>
      <c r="AI48" s="201">
        <v>0</v>
      </c>
      <c r="AJ48" s="201">
        <v>0</v>
      </c>
      <c r="AK48" s="202">
        <f t="shared" si="29"/>
        <v>150</v>
      </c>
      <c r="AL48" s="201">
        <f t="shared" si="30"/>
        <v>2332</v>
      </c>
      <c r="AM48" s="201">
        <f t="shared" si="31"/>
        <v>16225</v>
      </c>
      <c r="AN48" s="183">
        <v>50100008632956</v>
      </c>
      <c r="AO48" s="204" t="s">
        <v>660</v>
      </c>
      <c r="AP48" s="204" t="s">
        <v>661</v>
      </c>
    </row>
    <row r="49" spans="1:42" s="149" customFormat="1" ht="19.5" customHeight="1" x14ac:dyDescent="0.2">
      <c r="A49" s="194">
        <v>47</v>
      </c>
      <c r="B49" s="195" t="s">
        <v>298</v>
      </c>
      <c r="C49" s="196" t="s">
        <v>299</v>
      </c>
      <c r="D49" s="196" t="s">
        <v>47</v>
      </c>
      <c r="E49" s="196" t="s">
        <v>49</v>
      </c>
      <c r="F49" s="196" t="s">
        <v>300</v>
      </c>
      <c r="G49" s="197">
        <v>15001</v>
      </c>
      <c r="H49" s="198">
        <v>9792</v>
      </c>
      <c r="I49" s="198">
        <v>0</v>
      </c>
      <c r="J49" s="198">
        <v>0</v>
      </c>
      <c r="K49" s="198">
        <v>0</v>
      </c>
      <c r="L49" s="198">
        <v>3635</v>
      </c>
      <c r="M49" s="198">
        <v>799</v>
      </c>
      <c r="N49" s="198">
        <v>775</v>
      </c>
      <c r="O49" s="198">
        <v>0</v>
      </c>
      <c r="P49" s="198">
        <v>0</v>
      </c>
      <c r="Q49" s="198">
        <v>15001</v>
      </c>
      <c r="R49" s="199">
        <v>31</v>
      </c>
      <c r="S49" s="199">
        <f t="shared" si="16"/>
        <v>0</v>
      </c>
      <c r="T49" s="199">
        <v>31</v>
      </c>
      <c r="U49" s="200">
        <f t="shared" si="17"/>
        <v>9792</v>
      </c>
      <c r="V49" s="200">
        <f t="shared" si="18"/>
        <v>0</v>
      </c>
      <c r="W49" s="200">
        <f t="shared" si="19"/>
        <v>0</v>
      </c>
      <c r="X49" s="200">
        <f t="shared" si="20"/>
        <v>0</v>
      </c>
      <c r="Y49" s="200">
        <f t="shared" si="21"/>
        <v>3635</v>
      </c>
      <c r="Z49" s="200">
        <f t="shared" si="22"/>
        <v>799</v>
      </c>
      <c r="AA49" s="200">
        <f t="shared" si="23"/>
        <v>775</v>
      </c>
      <c r="AB49" s="200">
        <f t="shared" si="24"/>
        <v>0</v>
      </c>
      <c r="AC49" s="201">
        <f t="shared" si="25"/>
        <v>0</v>
      </c>
      <c r="AD49" s="201">
        <v>0</v>
      </c>
      <c r="AE49" s="201">
        <v>0</v>
      </c>
      <c r="AF49" s="201">
        <f t="shared" si="26"/>
        <v>15001</v>
      </c>
      <c r="AG49" s="201">
        <f t="shared" si="27"/>
        <v>1175</v>
      </c>
      <c r="AH49" s="202">
        <f t="shared" si="28"/>
        <v>263</v>
      </c>
      <c r="AI49" s="201">
        <v>0</v>
      </c>
      <c r="AJ49" s="201">
        <v>0</v>
      </c>
      <c r="AK49" s="202">
        <f t="shared" si="29"/>
        <v>150</v>
      </c>
      <c r="AL49" s="201">
        <f t="shared" si="30"/>
        <v>1588</v>
      </c>
      <c r="AM49" s="201">
        <f t="shared" si="31"/>
        <v>13413</v>
      </c>
      <c r="AN49" s="203" t="s">
        <v>301</v>
      </c>
      <c r="AO49" s="198" t="s">
        <v>115</v>
      </c>
      <c r="AP49" s="198" t="s">
        <v>116</v>
      </c>
    </row>
    <row r="50" spans="1:42" s="149" customFormat="1" ht="19.5" customHeight="1" x14ac:dyDescent="0.2">
      <c r="A50" s="194">
        <v>48</v>
      </c>
      <c r="B50" s="195" t="s">
        <v>302</v>
      </c>
      <c r="C50" s="196" t="s">
        <v>303</v>
      </c>
      <c r="D50" s="196" t="s">
        <v>47</v>
      </c>
      <c r="E50" s="196" t="s">
        <v>49</v>
      </c>
      <c r="F50" s="196" t="s">
        <v>304</v>
      </c>
      <c r="G50" s="197">
        <v>38000</v>
      </c>
      <c r="H50" s="198">
        <v>22800</v>
      </c>
      <c r="I50" s="198">
        <v>9120</v>
      </c>
      <c r="J50" s="198">
        <v>1140</v>
      </c>
      <c r="K50" s="198">
        <v>1140</v>
      </c>
      <c r="L50" s="198">
        <v>0</v>
      </c>
      <c r="M50" s="198">
        <v>0</v>
      </c>
      <c r="N50" s="198">
        <v>0</v>
      </c>
      <c r="O50" s="198">
        <v>1900</v>
      </c>
      <c r="P50" s="198">
        <v>1900</v>
      </c>
      <c r="Q50" s="198">
        <v>38000</v>
      </c>
      <c r="R50" s="199">
        <v>31</v>
      </c>
      <c r="S50" s="199">
        <f t="shared" si="16"/>
        <v>0</v>
      </c>
      <c r="T50" s="199">
        <v>31</v>
      </c>
      <c r="U50" s="200">
        <f t="shared" si="17"/>
        <v>22800</v>
      </c>
      <c r="V50" s="200">
        <f t="shared" si="18"/>
        <v>9120</v>
      </c>
      <c r="W50" s="200">
        <f t="shared" si="19"/>
        <v>1140</v>
      </c>
      <c r="X50" s="200">
        <f t="shared" si="20"/>
        <v>1140</v>
      </c>
      <c r="Y50" s="200">
        <f t="shared" si="21"/>
        <v>0</v>
      </c>
      <c r="Z50" s="200">
        <f t="shared" si="22"/>
        <v>0</v>
      </c>
      <c r="AA50" s="200">
        <f t="shared" si="23"/>
        <v>0</v>
      </c>
      <c r="AB50" s="200">
        <f t="shared" si="24"/>
        <v>1900</v>
      </c>
      <c r="AC50" s="201">
        <f t="shared" si="25"/>
        <v>1900</v>
      </c>
      <c r="AD50" s="201">
        <v>0</v>
      </c>
      <c r="AE50" s="201">
        <v>0</v>
      </c>
      <c r="AF50" s="201">
        <f t="shared" si="26"/>
        <v>38000</v>
      </c>
      <c r="AG50" s="201">
        <f t="shared" si="27"/>
        <v>2736</v>
      </c>
      <c r="AH50" s="202">
        <f t="shared" si="28"/>
        <v>0</v>
      </c>
      <c r="AI50" s="201">
        <v>0</v>
      </c>
      <c r="AJ50" s="201">
        <v>0</v>
      </c>
      <c r="AK50" s="202">
        <f t="shared" si="29"/>
        <v>200</v>
      </c>
      <c r="AL50" s="201">
        <f t="shared" si="30"/>
        <v>2936</v>
      </c>
      <c r="AM50" s="201">
        <f t="shared" si="31"/>
        <v>35064</v>
      </c>
      <c r="AN50" s="205" t="s">
        <v>675</v>
      </c>
      <c r="AO50" s="198" t="s">
        <v>294</v>
      </c>
      <c r="AP50" s="198" t="s">
        <v>676</v>
      </c>
    </row>
    <row r="51" spans="1:42" s="149" customFormat="1" ht="19.5" customHeight="1" x14ac:dyDescent="0.2">
      <c r="A51" s="194">
        <v>49</v>
      </c>
      <c r="B51" s="195" t="s">
        <v>305</v>
      </c>
      <c r="C51" s="196" t="s">
        <v>306</v>
      </c>
      <c r="D51" s="196" t="s">
        <v>47</v>
      </c>
      <c r="E51" s="196" t="s">
        <v>49</v>
      </c>
      <c r="F51" s="196" t="s">
        <v>87</v>
      </c>
      <c r="G51" s="197">
        <v>11500</v>
      </c>
      <c r="H51" s="198">
        <v>9592</v>
      </c>
      <c r="I51" s="198">
        <v>0</v>
      </c>
      <c r="J51" s="198">
        <v>0</v>
      </c>
      <c r="K51" s="198">
        <v>0</v>
      </c>
      <c r="L51" s="198">
        <v>525</v>
      </c>
      <c r="M51" s="198">
        <v>799</v>
      </c>
      <c r="N51" s="198">
        <v>584</v>
      </c>
      <c r="O51" s="198">
        <v>0</v>
      </c>
      <c r="P51" s="198">
        <v>0</v>
      </c>
      <c r="Q51" s="198">
        <v>11500</v>
      </c>
      <c r="R51" s="199">
        <v>31</v>
      </c>
      <c r="S51" s="199">
        <f t="shared" si="16"/>
        <v>0</v>
      </c>
      <c r="T51" s="199">
        <v>31</v>
      </c>
      <c r="U51" s="200">
        <f t="shared" si="17"/>
        <v>9592</v>
      </c>
      <c r="V51" s="200">
        <f t="shared" si="18"/>
        <v>0</v>
      </c>
      <c r="W51" s="200">
        <f t="shared" si="19"/>
        <v>0</v>
      </c>
      <c r="X51" s="200">
        <f t="shared" si="20"/>
        <v>0</v>
      </c>
      <c r="Y51" s="200">
        <f t="shared" si="21"/>
        <v>525</v>
      </c>
      <c r="Z51" s="200">
        <f t="shared" si="22"/>
        <v>799</v>
      </c>
      <c r="AA51" s="200">
        <f t="shared" si="23"/>
        <v>584</v>
      </c>
      <c r="AB51" s="200">
        <f t="shared" si="24"/>
        <v>0</v>
      </c>
      <c r="AC51" s="201">
        <f t="shared" si="25"/>
        <v>0</v>
      </c>
      <c r="AD51" s="201">
        <v>0</v>
      </c>
      <c r="AE51" s="201">
        <v>0</v>
      </c>
      <c r="AF51" s="201">
        <f t="shared" si="26"/>
        <v>11500</v>
      </c>
      <c r="AG51" s="201">
        <f t="shared" si="27"/>
        <v>1151</v>
      </c>
      <c r="AH51" s="202">
        <f t="shared" si="28"/>
        <v>201</v>
      </c>
      <c r="AI51" s="201">
        <v>0</v>
      </c>
      <c r="AJ51" s="201">
        <v>0</v>
      </c>
      <c r="AK51" s="202">
        <f t="shared" si="29"/>
        <v>0</v>
      </c>
      <c r="AL51" s="201">
        <f t="shared" si="30"/>
        <v>1352</v>
      </c>
      <c r="AM51" s="201">
        <f t="shared" si="31"/>
        <v>10148</v>
      </c>
      <c r="AN51" s="203" t="s">
        <v>307</v>
      </c>
      <c r="AO51" s="198" t="s">
        <v>115</v>
      </c>
      <c r="AP51" s="198" t="s">
        <v>116</v>
      </c>
    </row>
    <row r="52" spans="1:42" s="149" customFormat="1" ht="19.5" customHeight="1" x14ac:dyDescent="0.2">
      <c r="A52" s="194">
        <v>50</v>
      </c>
      <c r="B52" s="195" t="s">
        <v>308</v>
      </c>
      <c r="C52" s="196" t="s">
        <v>309</v>
      </c>
      <c r="D52" s="196" t="s">
        <v>47</v>
      </c>
      <c r="E52" s="196" t="s">
        <v>49</v>
      </c>
      <c r="F52" s="196" t="s">
        <v>87</v>
      </c>
      <c r="G52" s="197">
        <v>11500</v>
      </c>
      <c r="H52" s="198">
        <v>9592</v>
      </c>
      <c r="I52" s="198">
        <v>0</v>
      </c>
      <c r="J52" s="198">
        <v>0</v>
      </c>
      <c r="K52" s="198">
        <v>0</v>
      </c>
      <c r="L52" s="198">
        <v>525</v>
      </c>
      <c r="M52" s="198">
        <v>799</v>
      </c>
      <c r="N52" s="198">
        <v>584</v>
      </c>
      <c r="O52" s="198">
        <v>0</v>
      </c>
      <c r="P52" s="198">
        <v>0</v>
      </c>
      <c r="Q52" s="198">
        <v>11500</v>
      </c>
      <c r="R52" s="199">
        <v>31</v>
      </c>
      <c r="S52" s="199">
        <f t="shared" si="16"/>
        <v>1</v>
      </c>
      <c r="T52" s="199">
        <v>30</v>
      </c>
      <c r="U52" s="200">
        <f t="shared" si="17"/>
        <v>9283</v>
      </c>
      <c r="V52" s="200">
        <f t="shared" si="18"/>
        <v>0</v>
      </c>
      <c r="W52" s="200">
        <f t="shared" si="19"/>
        <v>0</v>
      </c>
      <c r="X52" s="200">
        <f t="shared" si="20"/>
        <v>0</v>
      </c>
      <c r="Y52" s="200">
        <f t="shared" si="21"/>
        <v>508</v>
      </c>
      <c r="Z52" s="200">
        <f t="shared" si="22"/>
        <v>773</v>
      </c>
      <c r="AA52" s="200">
        <f t="shared" si="23"/>
        <v>565</v>
      </c>
      <c r="AB52" s="200">
        <f t="shared" si="24"/>
        <v>0</v>
      </c>
      <c r="AC52" s="201">
        <f t="shared" si="25"/>
        <v>0</v>
      </c>
      <c r="AD52" s="201">
        <v>0</v>
      </c>
      <c r="AE52" s="201">
        <v>0</v>
      </c>
      <c r="AF52" s="201">
        <f t="shared" si="26"/>
        <v>11129</v>
      </c>
      <c r="AG52" s="201">
        <f t="shared" si="27"/>
        <v>1114</v>
      </c>
      <c r="AH52" s="202">
        <f t="shared" si="28"/>
        <v>195</v>
      </c>
      <c r="AI52" s="201">
        <v>0</v>
      </c>
      <c r="AJ52" s="201">
        <v>0</v>
      </c>
      <c r="AK52" s="202">
        <f t="shared" si="29"/>
        <v>0</v>
      </c>
      <c r="AL52" s="201">
        <f t="shared" si="30"/>
        <v>1309</v>
      </c>
      <c r="AM52" s="201">
        <f t="shared" si="31"/>
        <v>9820</v>
      </c>
      <c r="AN52" s="203" t="s">
        <v>310</v>
      </c>
      <c r="AO52" s="198" t="s">
        <v>115</v>
      </c>
      <c r="AP52" s="198" t="s">
        <v>148</v>
      </c>
    </row>
    <row r="53" spans="1:42" s="149" customFormat="1" ht="19.5" customHeight="1" x14ac:dyDescent="0.2">
      <c r="A53" s="194">
        <v>51</v>
      </c>
      <c r="B53" s="195" t="s">
        <v>311</v>
      </c>
      <c r="C53" s="196" t="s">
        <v>312</v>
      </c>
      <c r="D53" s="196" t="s">
        <v>47</v>
      </c>
      <c r="E53" s="196" t="s">
        <v>49</v>
      </c>
      <c r="F53" s="196" t="s">
        <v>313</v>
      </c>
      <c r="G53" s="197">
        <v>32396</v>
      </c>
      <c r="H53" s="198">
        <v>18300</v>
      </c>
      <c r="I53" s="198">
        <v>7320</v>
      </c>
      <c r="J53" s="198">
        <v>1863</v>
      </c>
      <c r="K53" s="198">
        <v>1863</v>
      </c>
      <c r="L53" s="198">
        <v>0</v>
      </c>
      <c r="M53" s="198">
        <v>0</v>
      </c>
      <c r="N53" s="198">
        <v>0</v>
      </c>
      <c r="O53" s="198">
        <v>1525</v>
      </c>
      <c r="P53" s="198">
        <v>1525</v>
      </c>
      <c r="Q53" s="198">
        <v>32396</v>
      </c>
      <c r="R53" s="199">
        <v>31</v>
      </c>
      <c r="S53" s="199">
        <f t="shared" si="16"/>
        <v>0</v>
      </c>
      <c r="T53" s="199">
        <v>31</v>
      </c>
      <c r="U53" s="200">
        <f t="shared" si="17"/>
        <v>18300</v>
      </c>
      <c r="V53" s="200">
        <f t="shared" si="18"/>
        <v>7320</v>
      </c>
      <c r="W53" s="200">
        <f t="shared" si="19"/>
        <v>1863</v>
      </c>
      <c r="X53" s="200">
        <f t="shared" si="20"/>
        <v>1863</v>
      </c>
      <c r="Y53" s="200">
        <f t="shared" si="21"/>
        <v>0</v>
      </c>
      <c r="Z53" s="200">
        <f t="shared" si="22"/>
        <v>0</v>
      </c>
      <c r="AA53" s="200">
        <f t="shared" si="23"/>
        <v>0</v>
      </c>
      <c r="AB53" s="200">
        <f t="shared" si="24"/>
        <v>1525</v>
      </c>
      <c r="AC53" s="201">
        <f t="shared" si="25"/>
        <v>1525</v>
      </c>
      <c r="AD53" s="201">
        <v>0</v>
      </c>
      <c r="AE53" s="201">
        <v>0</v>
      </c>
      <c r="AF53" s="201">
        <f t="shared" si="26"/>
        <v>32396</v>
      </c>
      <c r="AG53" s="201">
        <f t="shared" si="27"/>
        <v>2196</v>
      </c>
      <c r="AH53" s="202">
        <f t="shared" si="28"/>
        <v>0</v>
      </c>
      <c r="AI53" s="201">
        <v>0</v>
      </c>
      <c r="AJ53" s="201">
        <v>0</v>
      </c>
      <c r="AK53" s="202">
        <f t="shared" si="29"/>
        <v>200</v>
      </c>
      <c r="AL53" s="201">
        <f t="shared" si="30"/>
        <v>2396</v>
      </c>
      <c r="AM53" s="201">
        <f t="shared" si="31"/>
        <v>30000</v>
      </c>
      <c r="AN53" s="203" t="s">
        <v>314</v>
      </c>
      <c r="AO53" s="198" t="s">
        <v>115</v>
      </c>
      <c r="AP53" s="198" t="s">
        <v>148</v>
      </c>
    </row>
    <row r="54" spans="1:42" s="149" customFormat="1" ht="19.5" customHeight="1" x14ac:dyDescent="0.2">
      <c r="A54" s="194">
        <v>52</v>
      </c>
      <c r="B54" s="195" t="s">
        <v>315</v>
      </c>
      <c r="C54" s="196" t="s">
        <v>316</v>
      </c>
      <c r="D54" s="196" t="s">
        <v>47</v>
      </c>
      <c r="E54" s="196" t="s">
        <v>49</v>
      </c>
      <c r="F54" s="196" t="s">
        <v>93</v>
      </c>
      <c r="G54" s="197">
        <v>12500</v>
      </c>
      <c r="H54" s="198">
        <v>8765</v>
      </c>
      <c r="I54" s="198">
        <v>0</v>
      </c>
      <c r="J54" s="198">
        <v>0</v>
      </c>
      <c r="K54" s="198">
        <v>0</v>
      </c>
      <c r="L54" s="198">
        <v>2378</v>
      </c>
      <c r="M54" s="198">
        <v>714</v>
      </c>
      <c r="N54" s="198">
        <v>643</v>
      </c>
      <c r="O54" s="198">
        <v>0</v>
      </c>
      <c r="P54" s="198">
        <v>0</v>
      </c>
      <c r="Q54" s="198">
        <v>12500</v>
      </c>
      <c r="R54" s="199">
        <v>31</v>
      </c>
      <c r="S54" s="199">
        <f t="shared" si="16"/>
        <v>2</v>
      </c>
      <c r="T54" s="199">
        <v>29</v>
      </c>
      <c r="U54" s="200">
        <f t="shared" si="17"/>
        <v>8200</v>
      </c>
      <c r="V54" s="200">
        <f t="shared" si="18"/>
        <v>0</v>
      </c>
      <c r="W54" s="200">
        <f t="shared" si="19"/>
        <v>0</v>
      </c>
      <c r="X54" s="200">
        <f t="shared" si="20"/>
        <v>0</v>
      </c>
      <c r="Y54" s="200">
        <f t="shared" si="21"/>
        <v>2225</v>
      </c>
      <c r="Z54" s="200">
        <f t="shared" si="22"/>
        <v>668</v>
      </c>
      <c r="AA54" s="200">
        <f t="shared" si="23"/>
        <v>602</v>
      </c>
      <c r="AB54" s="200">
        <f t="shared" si="24"/>
        <v>0</v>
      </c>
      <c r="AC54" s="201">
        <f t="shared" si="25"/>
        <v>0</v>
      </c>
      <c r="AD54" s="201">
        <v>0</v>
      </c>
      <c r="AE54" s="201">
        <v>0</v>
      </c>
      <c r="AF54" s="201">
        <f t="shared" si="26"/>
        <v>11695</v>
      </c>
      <c r="AG54" s="201">
        <f t="shared" si="27"/>
        <v>984</v>
      </c>
      <c r="AH54" s="202">
        <f t="shared" si="28"/>
        <v>205</v>
      </c>
      <c r="AI54" s="201">
        <v>0</v>
      </c>
      <c r="AJ54" s="201">
        <v>0</v>
      </c>
      <c r="AK54" s="202">
        <f t="shared" si="29"/>
        <v>0</v>
      </c>
      <c r="AL54" s="201">
        <f t="shared" si="30"/>
        <v>1189</v>
      </c>
      <c r="AM54" s="201">
        <f t="shared" si="31"/>
        <v>10506</v>
      </c>
      <c r="AN54" s="203" t="s">
        <v>317</v>
      </c>
      <c r="AO54" s="198" t="s">
        <v>115</v>
      </c>
      <c r="AP54" s="198" t="s">
        <v>148</v>
      </c>
    </row>
    <row r="55" spans="1:42" s="149" customFormat="1" ht="19.5" customHeight="1" x14ac:dyDescent="0.2">
      <c r="A55" s="194">
        <v>53</v>
      </c>
      <c r="B55" s="195" t="s">
        <v>318</v>
      </c>
      <c r="C55" s="196" t="s">
        <v>319</v>
      </c>
      <c r="D55" s="196" t="s">
        <v>47</v>
      </c>
      <c r="E55" s="196" t="s">
        <v>49</v>
      </c>
      <c r="F55" s="196" t="s">
        <v>93</v>
      </c>
      <c r="G55" s="197">
        <v>12500</v>
      </c>
      <c r="H55" s="198">
        <v>8765</v>
      </c>
      <c r="I55" s="198">
        <v>0</v>
      </c>
      <c r="J55" s="198">
        <v>0</v>
      </c>
      <c r="K55" s="198">
        <v>0</v>
      </c>
      <c r="L55" s="198">
        <v>2378</v>
      </c>
      <c r="M55" s="198">
        <v>714</v>
      </c>
      <c r="N55" s="198">
        <v>643</v>
      </c>
      <c r="O55" s="198">
        <v>0</v>
      </c>
      <c r="P55" s="198">
        <v>0</v>
      </c>
      <c r="Q55" s="198">
        <v>12500</v>
      </c>
      <c r="R55" s="199">
        <v>31</v>
      </c>
      <c r="S55" s="199">
        <f t="shared" si="16"/>
        <v>1</v>
      </c>
      <c r="T55" s="199">
        <v>30</v>
      </c>
      <c r="U55" s="200">
        <f t="shared" si="17"/>
        <v>8482</v>
      </c>
      <c r="V55" s="200">
        <f t="shared" si="18"/>
        <v>0</v>
      </c>
      <c r="W55" s="200">
        <f t="shared" si="19"/>
        <v>0</v>
      </c>
      <c r="X55" s="200">
        <f t="shared" si="20"/>
        <v>0</v>
      </c>
      <c r="Y55" s="200">
        <f t="shared" si="21"/>
        <v>2301</v>
      </c>
      <c r="Z55" s="200">
        <f t="shared" si="22"/>
        <v>691</v>
      </c>
      <c r="AA55" s="200">
        <f t="shared" si="23"/>
        <v>622</v>
      </c>
      <c r="AB55" s="200">
        <f t="shared" si="24"/>
        <v>0</v>
      </c>
      <c r="AC55" s="201">
        <f t="shared" si="25"/>
        <v>0</v>
      </c>
      <c r="AD55" s="201">
        <v>0</v>
      </c>
      <c r="AE55" s="201">
        <v>0</v>
      </c>
      <c r="AF55" s="201">
        <f t="shared" si="26"/>
        <v>12096</v>
      </c>
      <c r="AG55" s="201">
        <f t="shared" si="27"/>
        <v>1018</v>
      </c>
      <c r="AH55" s="202">
        <f t="shared" si="28"/>
        <v>212</v>
      </c>
      <c r="AI55" s="201">
        <v>0</v>
      </c>
      <c r="AJ55" s="201">
        <v>0</v>
      </c>
      <c r="AK55" s="202">
        <f t="shared" si="29"/>
        <v>0</v>
      </c>
      <c r="AL55" s="201">
        <f t="shared" si="30"/>
        <v>1230</v>
      </c>
      <c r="AM55" s="201">
        <f t="shared" si="31"/>
        <v>10866</v>
      </c>
      <c r="AN55" s="203" t="s">
        <v>320</v>
      </c>
      <c r="AO55" s="198" t="s">
        <v>136</v>
      </c>
      <c r="AP55" s="198" t="s">
        <v>321</v>
      </c>
    </row>
    <row r="56" spans="1:42" s="149" customFormat="1" ht="19.5" customHeight="1" x14ac:dyDescent="0.2">
      <c r="A56" s="194">
        <v>54</v>
      </c>
      <c r="B56" s="195" t="s">
        <v>322</v>
      </c>
      <c r="C56" s="196" t="s">
        <v>323</v>
      </c>
      <c r="D56" s="196" t="s">
        <v>47</v>
      </c>
      <c r="E56" s="196" t="s">
        <v>49</v>
      </c>
      <c r="F56" s="196" t="s">
        <v>91</v>
      </c>
      <c r="G56" s="197">
        <v>17781</v>
      </c>
      <c r="H56" s="198">
        <v>11000</v>
      </c>
      <c r="I56" s="198">
        <v>0</v>
      </c>
      <c r="J56" s="198">
        <v>0</v>
      </c>
      <c r="K56" s="198">
        <v>0</v>
      </c>
      <c r="L56" s="198">
        <v>5126</v>
      </c>
      <c r="M56" s="198">
        <v>799</v>
      </c>
      <c r="N56" s="198">
        <v>856</v>
      </c>
      <c r="O56" s="198">
        <v>0</v>
      </c>
      <c r="P56" s="198">
        <v>0</v>
      </c>
      <c r="Q56" s="198">
        <v>17781</v>
      </c>
      <c r="R56" s="199">
        <v>31</v>
      </c>
      <c r="S56" s="199">
        <f t="shared" si="16"/>
        <v>0</v>
      </c>
      <c r="T56" s="199">
        <v>31</v>
      </c>
      <c r="U56" s="200">
        <f t="shared" si="17"/>
        <v>11000</v>
      </c>
      <c r="V56" s="200">
        <f t="shared" si="18"/>
        <v>0</v>
      </c>
      <c r="W56" s="200">
        <f t="shared" si="19"/>
        <v>0</v>
      </c>
      <c r="X56" s="200">
        <f t="shared" si="20"/>
        <v>0</v>
      </c>
      <c r="Y56" s="200">
        <f t="shared" si="21"/>
        <v>5126</v>
      </c>
      <c r="Z56" s="200">
        <f t="shared" si="22"/>
        <v>799</v>
      </c>
      <c r="AA56" s="200">
        <f t="shared" si="23"/>
        <v>856</v>
      </c>
      <c r="AB56" s="200">
        <f t="shared" si="24"/>
        <v>0</v>
      </c>
      <c r="AC56" s="201">
        <f t="shared" si="25"/>
        <v>0</v>
      </c>
      <c r="AD56" s="201">
        <v>0</v>
      </c>
      <c r="AE56" s="201">
        <v>0</v>
      </c>
      <c r="AF56" s="201">
        <f t="shared" si="26"/>
        <v>17781</v>
      </c>
      <c r="AG56" s="201">
        <f t="shared" si="27"/>
        <v>1320</v>
      </c>
      <c r="AH56" s="202">
        <f t="shared" si="28"/>
        <v>311</v>
      </c>
      <c r="AI56" s="201">
        <v>0</v>
      </c>
      <c r="AJ56" s="201">
        <v>0</v>
      </c>
      <c r="AK56" s="202">
        <f t="shared" si="29"/>
        <v>150</v>
      </c>
      <c r="AL56" s="201">
        <f t="shared" si="30"/>
        <v>1781</v>
      </c>
      <c r="AM56" s="201">
        <f t="shared" si="31"/>
        <v>16000</v>
      </c>
      <c r="AN56" s="203" t="s">
        <v>324</v>
      </c>
      <c r="AO56" s="198" t="s">
        <v>115</v>
      </c>
      <c r="AP56" s="198" t="s">
        <v>148</v>
      </c>
    </row>
    <row r="57" spans="1:42" s="149" customFormat="1" ht="19.5" customHeight="1" x14ac:dyDescent="0.2">
      <c r="A57" s="194">
        <v>55</v>
      </c>
      <c r="B57" s="195" t="s">
        <v>325</v>
      </c>
      <c r="C57" s="196" t="s">
        <v>326</v>
      </c>
      <c r="D57" s="196" t="s">
        <v>47</v>
      </c>
      <c r="E57" s="196" t="s">
        <v>49</v>
      </c>
      <c r="F57" s="196" t="s">
        <v>91</v>
      </c>
      <c r="G57" s="197">
        <v>15500</v>
      </c>
      <c r="H57" s="198">
        <v>9792</v>
      </c>
      <c r="I57" s="198">
        <v>0</v>
      </c>
      <c r="J57" s="198">
        <v>0</v>
      </c>
      <c r="K57" s="198">
        <v>0</v>
      </c>
      <c r="L57" s="198">
        <v>4107</v>
      </c>
      <c r="M57" s="198">
        <v>799</v>
      </c>
      <c r="N57" s="198">
        <v>802</v>
      </c>
      <c r="O57" s="198">
        <v>0</v>
      </c>
      <c r="P57" s="198">
        <v>0</v>
      </c>
      <c r="Q57" s="198">
        <v>15500</v>
      </c>
      <c r="R57" s="199">
        <v>31</v>
      </c>
      <c r="S57" s="199">
        <f t="shared" si="16"/>
        <v>0</v>
      </c>
      <c r="T57" s="199">
        <v>31</v>
      </c>
      <c r="U57" s="200">
        <f t="shared" si="17"/>
        <v>9792</v>
      </c>
      <c r="V57" s="200">
        <f t="shared" si="18"/>
        <v>0</v>
      </c>
      <c r="W57" s="200">
        <f t="shared" si="19"/>
        <v>0</v>
      </c>
      <c r="X57" s="200">
        <f t="shared" si="20"/>
        <v>0</v>
      </c>
      <c r="Y57" s="200">
        <f t="shared" si="21"/>
        <v>4107</v>
      </c>
      <c r="Z57" s="200">
        <f t="shared" si="22"/>
        <v>799</v>
      </c>
      <c r="AA57" s="200">
        <f t="shared" si="23"/>
        <v>802</v>
      </c>
      <c r="AB57" s="200">
        <f t="shared" si="24"/>
        <v>0</v>
      </c>
      <c r="AC57" s="201">
        <f t="shared" si="25"/>
        <v>0</v>
      </c>
      <c r="AD57" s="201">
        <v>0</v>
      </c>
      <c r="AE57" s="201">
        <v>0</v>
      </c>
      <c r="AF57" s="201">
        <f t="shared" si="26"/>
        <v>15500</v>
      </c>
      <c r="AG57" s="201">
        <f t="shared" si="27"/>
        <v>1175</v>
      </c>
      <c r="AH57" s="202">
        <f t="shared" si="28"/>
        <v>271</v>
      </c>
      <c r="AI57" s="201">
        <v>0</v>
      </c>
      <c r="AJ57" s="201">
        <v>0</v>
      </c>
      <c r="AK57" s="202">
        <f t="shared" si="29"/>
        <v>150</v>
      </c>
      <c r="AL57" s="201">
        <f t="shared" si="30"/>
        <v>1596</v>
      </c>
      <c r="AM57" s="201">
        <f t="shared" si="31"/>
        <v>13904</v>
      </c>
      <c r="AN57" s="203" t="s">
        <v>327</v>
      </c>
      <c r="AO57" s="198" t="s">
        <v>115</v>
      </c>
      <c r="AP57" s="198" t="s">
        <v>116</v>
      </c>
    </row>
    <row r="58" spans="1:42" s="149" customFormat="1" ht="19.5" customHeight="1" x14ac:dyDescent="0.2">
      <c r="A58" s="194">
        <v>56</v>
      </c>
      <c r="B58" s="195" t="s">
        <v>328</v>
      </c>
      <c r="C58" s="196" t="s">
        <v>329</v>
      </c>
      <c r="D58" s="196" t="s">
        <v>47</v>
      </c>
      <c r="E58" s="196" t="s">
        <v>49</v>
      </c>
      <c r="F58" s="196" t="s">
        <v>87</v>
      </c>
      <c r="G58" s="197">
        <v>11500</v>
      </c>
      <c r="H58" s="198">
        <v>9592</v>
      </c>
      <c r="I58" s="198">
        <v>0</v>
      </c>
      <c r="J58" s="198">
        <v>0</v>
      </c>
      <c r="K58" s="198">
        <v>0</v>
      </c>
      <c r="L58" s="198">
        <v>525</v>
      </c>
      <c r="M58" s="198">
        <v>799</v>
      </c>
      <c r="N58" s="198">
        <v>584</v>
      </c>
      <c r="O58" s="198">
        <v>0</v>
      </c>
      <c r="P58" s="198">
        <v>0</v>
      </c>
      <c r="Q58" s="198">
        <v>11500</v>
      </c>
      <c r="R58" s="199">
        <v>31</v>
      </c>
      <c r="S58" s="199">
        <f t="shared" si="16"/>
        <v>0</v>
      </c>
      <c r="T58" s="199">
        <v>31</v>
      </c>
      <c r="U58" s="200">
        <f t="shared" si="17"/>
        <v>9592</v>
      </c>
      <c r="V58" s="200">
        <f t="shared" si="18"/>
        <v>0</v>
      </c>
      <c r="W58" s="200">
        <f t="shared" si="19"/>
        <v>0</v>
      </c>
      <c r="X58" s="200">
        <f t="shared" si="20"/>
        <v>0</v>
      </c>
      <c r="Y58" s="200">
        <f t="shared" si="21"/>
        <v>525</v>
      </c>
      <c r="Z58" s="200">
        <f t="shared" si="22"/>
        <v>799</v>
      </c>
      <c r="AA58" s="200">
        <f t="shared" si="23"/>
        <v>584</v>
      </c>
      <c r="AB58" s="200">
        <f t="shared" si="24"/>
        <v>0</v>
      </c>
      <c r="AC58" s="201">
        <f t="shared" si="25"/>
        <v>0</v>
      </c>
      <c r="AD58" s="201">
        <v>0</v>
      </c>
      <c r="AE58" s="201">
        <v>0</v>
      </c>
      <c r="AF58" s="201">
        <f t="shared" si="26"/>
        <v>11500</v>
      </c>
      <c r="AG58" s="201">
        <f t="shared" si="27"/>
        <v>1151</v>
      </c>
      <c r="AH58" s="202">
        <f t="shared" si="28"/>
        <v>201</v>
      </c>
      <c r="AI58" s="201">
        <v>0</v>
      </c>
      <c r="AJ58" s="201">
        <v>0</v>
      </c>
      <c r="AK58" s="202">
        <f t="shared" si="29"/>
        <v>0</v>
      </c>
      <c r="AL58" s="201">
        <f t="shared" si="30"/>
        <v>1352</v>
      </c>
      <c r="AM58" s="201">
        <f t="shared" si="31"/>
        <v>10148</v>
      </c>
      <c r="AN58" s="203" t="s">
        <v>330</v>
      </c>
      <c r="AO58" s="198" t="s">
        <v>115</v>
      </c>
      <c r="AP58" s="198" t="s">
        <v>148</v>
      </c>
    </row>
    <row r="59" spans="1:42" s="149" customFormat="1" ht="19.5" customHeight="1" x14ac:dyDescent="0.2">
      <c r="A59" s="194">
        <v>57</v>
      </c>
      <c r="B59" s="195" t="s">
        <v>331</v>
      </c>
      <c r="C59" s="196" t="s">
        <v>332</v>
      </c>
      <c r="D59" s="196" t="s">
        <v>47</v>
      </c>
      <c r="E59" s="196" t="s">
        <v>49</v>
      </c>
      <c r="F59" s="196" t="s">
        <v>87</v>
      </c>
      <c r="G59" s="197">
        <v>11500</v>
      </c>
      <c r="H59" s="198">
        <v>9592</v>
      </c>
      <c r="I59" s="198">
        <v>0</v>
      </c>
      <c r="J59" s="198">
        <v>0</v>
      </c>
      <c r="K59" s="198">
        <v>0</v>
      </c>
      <c r="L59" s="198">
        <v>525</v>
      </c>
      <c r="M59" s="198">
        <v>799</v>
      </c>
      <c r="N59" s="198">
        <v>584</v>
      </c>
      <c r="O59" s="198">
        <v>0</v>
      </c>
      <c r="P59" s="198">
        <v>0</v>
      </c>
      <c r="Q59" s="198">
        <v>11500</v>
      </c>
      <c r="R59" s="199">
        <v>31</v>
      </c>
      <c r="S59" s="199">
        <f t="shared" si="16"/>
        <v>0</v>
      </c>
      <c r="T59" s="199">
        <v>31</v>
      </c>
      <c r="U59" s="200">
        <f t="shared" si="17"/>
        <v>9592</v>
      </c>
      <c r="V59" s="200">
        <f t="shared" si="18"/>
        <v>0</v>
      </c>
      <c r="W59" s="200">
        <f t="shared" si="19"/>
        <v>0</v>
      </c>
      <c r="X59" s="200">
        <f t="shared" si="20"/>
        <v>0</v>
      </c>
      <c r="Y59" s="200">
        <f t="shared" si="21"/>
        <v>525</v>
      </c>
      <c r="Z59" s="200">
        <f t="shared" si="22"/>
        <v>799</v>
      </c>
      <c r="AA59" s="200">
        <f t="shared" si="23"/>
        <v>584</v>
      </c>
      <c r="AB59" s="200">
        <f t="shared" si="24"/>
        <v>0</v>
      </c>
      <c r="AC59" s="201">
        <f t="shared" si="25"/>
        <v>0</v>
      </c>
      <c r="AD59" s="201">
        <v>0</v>
      </c>
      <c r="AE59" s="201">
        <v>0</v>
      </c>
      <c r="AF59" s="201">
        <f t="shared" si="26"/>
        <v>11500</v>
      </c>
      <c r="AG59" s="201">
        <f t="shared" si="27"/>
        <v>1151</v>
      </c>
      <c r="AH59" s="202">
        <f t="shared" si="28"/>
        <v>201</v>
      </c>
      <c r="AI59" s="201">
        <v>0</v>
      </c>
      <c r="AJ59" s="201">
        <v>0</v>
      </c>
      <c r="AK59" s="202">
        <f t="shared" si="29"/>
        <v>0</v>
      </c>
      <c r="AL59" s="201">
        <f t="shared" si="30"/>
        <v>1352</v>
      </c>
      <c r="AM59" s="201">
        <f t="shared" si="31"/>
        <v>10148</v>
      </c>
      <c r="AN59" s="203" t="s">
        <v>333</v>
      </c>
      <c r="AO59" s="198" t="s">
        <v>115</v>
      </c>
      <c r="AP59" s="198" t="s">
        <v>334</v>
      </c>
    </row>
    <row r="60" spans="1:42" s="149" customFormat="1" ht="19.5" customHeight="1" x14ac:dyDescent="0.2">
      <c r="A60" s="194">
        <v>58</v>
      </c>
      <c r="B60" s="195" t="s">
        <v>335</v>
      </c>
      <c r="C60" s="196" t="s">
        <v>336</v>
      </c>
      <c r="D60" s="196" t="s">
        <v>47</v>
      </c>
      <c r="E60" s="196" t="s">
        <v>49</v>
      </c>
      <c r="F60" s="196" t="s">
        <v>87</v>
      </c>
      <c r="G60" s="197">
        <v>11500</v>
      </c>
      <c r="H60" s="198">
        <v>9592</v>
      </c>
      <c r="I60" s="198">
        <v>0</v>
      </c>
      <c r="J60" s="198">
        <v>0</v>
      </c>
      <c r="K60" s="198">
        <v>0</v>
      </c>
      <c r="L60" s="198">
        <v>525</v>
      </c>
      <c r="M60" s="198">
        <v>799</v>
      </c>
      <c r="N60" s="198">
        <v>584</v>
      </c>
      <c r="O60" s="198">
        <v>0</v>
      </c>
      <c r="P60" s="198">
        <v>0</v>
      </c>
      <c r="Q60" s="198">
        <v>11500</v>
      </c>
      <c r="R60" s="199">
        <v>31</v>
      </c>
      <c r="S60" s="199">
        <f t="shared" si="16"/>
        <v>9</v>
      </c>
      <c r="T60" s="199">
        <v>22</v>
      </c>
      <c r="U60" s="200">
        <f t="shared" si="17"/>
        <v>6807</v>
      </c>
      <c r="V60" s="200">
        <f t="shared" si="18"/>
        <v>0</v>
      </c>
      <c r="W60" s="200">
        <f t="shared" si="19"/>
        <v>0</v>
      </c>
      <c r="X60" s="200">
        <f t="shared" si="20"/>
        <v>0</v>
      </c>
      <c r="Y60" s="200">
        <f t="shared" si="21"/>
        <v>373</v>
      </c>
      <c r="Z60" s="200">
        <f t="shared" si="22"/>
        <v>567</v>
      </c>
      <c r="AA60" s="200">
        <f t="shared" si="23"/>
        <v>414</v>
      </c>
      <c r="AB60" s="200">
        <f t="shared" si="24"/>
        <v>0</v>
      </c>
      <c r="AC60" s="201">
        <f t="shared" si="25"/>
        <v>0</v>
      </c>
      <c r="AD60" s="201">
        <v>0</v>
      </c>
      <c r="AE60" s="201">
        <v>0</v>
      </c>
      <c r="AF60" s="201">
        <f t="shared" si="26"/>
        <v>8161</v>
      </c>
      <c r="AG60" s="201">
        <f t="shared" si="27"/>
        <v>817</v>
      </c>
      <c r="AH60" s="202">
        <f t="shared" si="28"/>
        <v>143</v>
      </c>
      <c r="AI60" s="201">
        <v>0</v>
      </c>
      <c r="AJ60" s="201">
        <v>0</v>
      </c>
      <c r="AK60" s="202">
        <f t="shared" si="29"/>
        <v>0</v>
      </c>
      <c r="AL60" s="201">
        <f t="shared" si="30"/>
        <v>960</v>
      </c>
      <c r="AM60" s="201">
        <f t="shared" si="31"/>
        <v>7201</v>
      </c>
      <c r="AN60" s="203" t="s">
        <v>337</v>
      </c>
      <c r="AO60" s="198" t="s">
        <v>131</v>
      </c>
      <c r="AP60" s="198" t="s">
        <v>338</v>
      </c>
    </row>
    <row r="61" spans="1:42" s="149" customFormat="1" ht="19.5" customHeight="1" x14ac:dyDescent="0.2">
      <c r="A61" s="194">
        <v>59</v>
      </c>
      <c r="B61" s="195" t="s">
        <v>339</v>
      </c>
      <c r="C61" s="196" t="s">
        <v>340</v>
      </c>
      <c r="D61" s="196" t="s">
        <v>47</v>
      </c>
      <c r="E61" s="196" t="s">
        <v>49</v>
      </c>
      <c r="F61" s="196" t="s">
        <v>87</v>
      </c>
      <c r="G61" s="197">
        <v>13500</v>
      </c>
      <c r="H61" s="198">
        <v>8765</v>
      </c>
      <c r="I61" s="198">
        <v>0</v>
      </c>
      <c r="J61" s="198">
        <v>0</v>
      </c>
      <c r="K61" s="198">
        <v>0</v>
      </c>
      <c r="L61" s="198">
        <v>3324</v>
      </c>
      <c r="M61" s="198">
        <v>714</v>
      </c>
      <c r="N61" s="198">
        <v>697</v>
      </c>
      <c r="O61" s="198">
        <v>0</v>
      </c>
      <c r="P61" s="198">
        <v>0</v>
      </c>
      <c r="Q61" s="198">
        <v>13500</v>
      </c>
      <c r="R61" s="199">
        <v>31</v>
      </c>
      <c r="S61" s="199">
        <f t="shared" si="16"/>
        <v>11</v>
      </c>
      <c r="T61" s="199">
        <v>20</v>
      </c>
      <c r="U61" s="200">
        <f t="shared" si="17"/>
        <v>5655</v>
      </c>
      <c r="V61" s="200">
        <f t="shared" si="18"/>
        <v>0</v>
      </c>
      <c r="W61" s="200">
        <f t="shared" si="19"/>
        <v>0</v>
      </c>
      <c r="X61" s="200">
        <f t="shared" si="20"/>
        <v>0</v>
      </c>
      <c r="Y61" s="200">
        <f t="shared" si="21"/>
        <v>2145</v>
      </c>
      <c r="Z61" s="200">
        <f t="shared" si="22"/>
        <v>461</v>
      </c>
      <c r="AA61" s="200">
        <f t="shared" si="23"/>
        <v>450</v>
      </c>
      <c r="AB61" s="200">
        <f t="shared" si="24"/>
        <v>0</v>
      </c>
      <c r="AC61" s="201">
        <f t="shared" si="25"/>
        <v>0</v>
      </c>
      <c r="AD61" s="201">
        <v>0</v>
      </c>
      <c r="AE61" s="201">
        <v>0</v>
      </c>
      <c r="AF61" s="201">
        <f t="shared" si="26"/>
        <v>8711</v>
      </c>
      <c r="AG61" s="201">
        <f t="shared" si="27"/>
        <v>679</v>
      </c>
      <c r="AH61" s="202">
        <f t="shared" si="28"/>
        <v>152</v>
      </c>
      <c r="AI61" s="201">
        <v>0</v>
      </c>
      <c r="AJ61" s="201">
        <v>0</v>
      </c>
      <c r="AK61" s="202">
        <f t="shared" si="29"/>
        <v>0</v>
      </c>
      <c r="AL61" s="201">
        <f t="shared" si="30"/>
        <v>831</v>
      </c>
      <c r="AM61" s="201">
        <f t="shared" si="31"/>
        <v>7880</v>
      </c>
      <c r="AN61" s="203" t="s">
        <v>341</v>
      </c>
      <c r="AO61" s="198" t="s">
        <v>161</v>
      </c>
      <c r="AP61" s="198" t="s">
        <v>342</v>
      </c>
    </row>
    <row r="62" spans="1:42" s="149" customFormat="1" ht="19.5" customHeight="1" x14ac:dyDescent="0.2">
      <c r="A62" s="194">
        <v>60</v>
      </c>
      <c r="B62" s="195" t="s">
        <v>343</v>
      </c>
      <c r="C62" s="196" t="s">
        <v>344</v>
      </c>
      <c r="D62" s="196" t="s">
        <v>47</v>
      </c>
      <c r="E62" s="196" t="s">
        <v>49</v>
      </c>
      <c r="F62" s="196" t="s">
        <v>87</v>
      </c>
      <c r="G62" s="197">
        <v>11500</v>
      </c>
      <c r="H62" s="198">
        <v>9592</v>
      </c>
      <c r="I62" s="198">
        <v>0</v>
      </c>
      <c r="J62" s="198">
        <v>0</v>
      </c>
      <c r="K62" s="198">
        <v>0</v>
      </c>
      <c r="L62" s="198">
        <v>525</v>
      </c>
      <c r="M62" s="198">
        <v>799</v>
      </c>
      <c r="N62" s="198">
        <v>584</v>
      </c>
      <c r="O62" s="198">
        <v>0</v>
      </c>
      <c r="P62" s="198">
        <v>0</v>
      </c>
      <c r="Q62" s="198">
        <v>11500</v>
      </c>
      <c r="R62" s="199">
        <v>31</v>
      </c>
      <c r="S62" s="199">
        <f t="shared" si="16"/>
        <v>0</v>
      </c>
      <c r="T62" s="199">
        <v>31</v>
      </c>
      <c r="U62" s="200">
        <f t="shared" si="17"/>
        <v>9592</v>
      </c>
      <c r="V62" s="200">
        <f t="shared" si="18"/>
        <v>0</v>
      </c>
      <c r="W62" s="200">
        <f t="shared" si="19"/>
        <v>0</v>
      </c>
      <c r="X62" s="200">
        <f t="shared" si="20"/>
        <v>0</v>
      </c>
      <c r="Y62" s="200">
        <f t="shared" si="21"/>
        <v>525</v>
      </c>
      <c r="Z62" s="200">
        <f t="shared" si="22"/>
        <v>799</v>
      </c>
      <c r="AA62" s="200">
        <f t="shared" si="23"/>
        <v>584</v>
      </c>
      <c r="AB62" s="200">
        <f t="shared" si="24"/>
        <v>0</v>
      </c>
      <c r="AC62" s="201">
        <f t="shared" si="25"/>
        <v>0</v>
      </c>
      <c r="AD62" s="201">
        <v>0</v>
      </c>
      <c r="AE62" s="201">
        <v>0</v>
      </c>
      <c r="AF62" s="201">
        <f t="shared" si="26"/>
        <v>11500</v>
      </c>
      <c r="AG62" s="201">
        <f t="shared" si="27"/>
        <v>1151</v>
      </c>
      <c r="AH62" s="202">
        <f t="shared" si="28"/>
        <v>201</v>
      </c>
      <c r="AI62" s="201">
        <v>0</v>
      </c>
      <c r="AJ62" s="201">
        <v>0</v>
      </c>
      <c r="AK62" s="202">
        <f t="shared" si="29"/>
        <v>0</v>
      </c>
      <c r="AL62" s="201">
        <f t="shared" si="30"/>
        <v>1352</v>
      </c>
      <c r="AM62" s="201">
        <f t="shared" si="31"/>
        <v>10148</v>
      </c>
      <c r="AN62" s="203" t="s">
        <v>345</v>
      </c>
      <c r="AO62" s="198" t="s">
        <v>346</v>
      </c>
      <c r="AP62" s="198" t="s">
        <v>190</v>
      </c>
    </row>
    <row r="63" spans="1:42" s="149" customFormat="1" ht="19.5" customHeight="1" x14ac:dyDescent="0.2">
      <c r="A63" s="194">
        <v>61</v>
      </c>
      <c r="B63" s="195" t="s">
        <v>347</v>
      </c>
      <c r="C63" s="196" t="s">
        <v>348</v>
      </c>
      <c r="D63" s="196" t="s">
        <v>47</v>
      </c>
      <c r="E63" s="196" t="s">
        <v>49</v>
      </c>
      <c r="F63" s="196" t="s">
        <v>313</v>
      </c>
      <c r="G63" s="197">
        <v>28000</v>
      </c>
      <c r="H63" s="198">
        <v>15000</v>
      </c>
      <c r="I63" s="198">
        <v>4500</v>
      </c>
      <c r="J63" s="198">
        <v>3000</v>
      </c>
      <c r="K63" s="198">
        <v>3000</v>
      </c>
      <c r="L63" s="198">
        <v>0</v>
      </c>
      <c r="M63" s="198">
        <v>0</v>
      </c>
      <c r="N63" s="198">
        <v>0</v>
      </c>
      <c r="O63" s="198">
        <v>1250</v>
      </c>
      <c r="P63" s="198">
        <v>1250</v>
      </c>
      <c r="Q63" s="198">
        <v>28000</v>
      </c>
      <c r="R63" s="199">
        <v>31</v>
      </c>
      <c r="S63" s="199">
        <f t="shared" si="16"/>
        <v>0</v>
      </c>
      <c r="T63" s="199">
        <v>31</v>
      </c>
      <c r="U63" s="200">
        <f t="shared" si="17"/>
        <v>15000</v>
      </c>
      <c r="V63" s="200">
        <f t="shared" si="18"/>
        <v>4500</v>
      </c>
      <c r="W63" s="200">
        <f t="shared" si="19"/>
        <v>3000</v>
      </c>
      <c r="X63" s="200">
        <f t="shared" si="20"/>
        <v>3000</v>
      </c>
      <c r="Y63" s="200">
        <f t="shared" si="21"/>
        <v>0</v>
      </c>
      <c r="Z63" s="200">
        <f t="shared" si="22"/>
        <v>0</v>
      </c>
      <c r="AA63" s="200">
        <f t="shared" si="23"/>
        <v>0</v>
      </c>
      <c r="AB63" s="200">
        <f t="shared" si="24"/>
        <v>1250</v>
      </c>
      <c r="AC63" s="201">
        <f t="shared" si="25"/>
        <v>1250</v>
      </c>
      <c r="AD63" s="201">
        <v>0</v>
      </c>
      <c r="AE63" s="201">
        <v>0</v>
      </c>
      <c r="AF63" s="201">
        <f t="shared" si="26"/>
        <v>28000</v>
      </c>
      <c r="AG63" s="201">
        <f t="shared" si="27"/>
        <v>1800</v>
      </c>
      <c r="AH63" s="202">
        <f t="shared" si="28"/>
        <v>0</v>
      </c>
      <c r="AI63" s="201">
        <v>0</v>
      </c>
      <c r="AJ63" s="201">
        <v>0</v>
      </c>
      <c r="AK63" s="202">
        <f t="shared" si="29"/>
        <v>200</v>
      </c>
      <c r="AL63" s="201">
        <f t="shared" si="30"/>
        <v>2000</v>
      </c>
      <c r="AM63" s="201">
        <f t="shared" si="31"/>
        <v>26000</v>
      </c>
      <c r="AN63" s="203" t="s">
        <v>349</v>
      </c>
      <c r="AO63" s="198" t="s">
        <v>115</v>
      </c>
      <c r="AP63" s="198" t="s">
        <v>350</v>
      </c>
    </row>
    <row r="64" spans="1:42" s="149" customFormat="1" ht="19.5" customHeight="1" x14ac:dyDescent="0.2">
      <c r="A64" s="194">
        <v>62</v>
      </c>
      <c r="B64" s="195" t="s">
        <v>351</v>
      </c>
      <c r="C64" s="196" t="s">
        <v>352</v>
      </c>
      <c r="D64" s="196" t="s">
        <v>47</v>
      </c>
      <c r="E64" s="196" t="s">
        <v>49</v>
      </c>
      <c r="F64" s="196" t="s">
        <v>87</v>
      </c>
      <c r="G64" s="197">
        <v>11500</v>
      </c>
      <c r="H64" s="198">
        <v>9592</v>
      </c>
      <c r="I64" s="198">
        <v>0</v>
      </c>
      <c r="J64" s="198">
        <v>0</v>
      </c>
      <c r="K64" s="198">
        <v>0</v>
      </c>
      <c r="L64" s="198">
        <v>525</v>
      </c>
      <c r="M64" s="198">
        <v>799</v>
      </c>
      <c r="N64" s="198">
        <v>584</v>
      </c>
      <c r="O64" s="198">
        <v>0</v>
      </c>
      <c r="P64" s="198">
        <v>0</v>
      </c>
      <c r="Q64" s="198">
        <v>11500</v>
      </c>
      <c r="R64" s="199">
        <v>31</v>
      </c>
      <c r="S64" s="199">
        <f t="shared" si="16"/>
        <v>8</v>
      </c>
      <c r="T64" s="199">
        <v>23</v>
      </c>
      <c r="U64" s="200">
        <f t="shared" si="17"/>
        <v>7117</v>
      </c>
      <c r="V64" s="200">
        <f t="shared" si="18"/>
        <v>0</v>
      </c>
      <c r="W64" s="200">
        <f t="shared" si="19"/>
        <v>0</v>
      </c>
      <c r="X64" s="200">
        <f t="shared" si="20"/>
        <v>0</v>
      </c>
      <c r="Y64" s="200">
        <f t="shared" si="21"/>
        <v>390</v>
      </c>
      <c r="Z64" s="200">
        <f t="shared" si="22"/>
        <v>593</v>
      </c>
      <c r="AA64" s="200">
        <f t="shared" si="23"/>
        <v>433</v>
      </c>
      <c r="AB64" s="200">
        <f t="shared" si="24"/>
        <v>0</v>
      </c>
      <c r="AC64" s="201">
        <f t="shared" si="25"/>
        <v>0</v>
      </c>
      <c r="AD64" s="201">
        <v>0</v>
      </c>
      <c r="AE64" s="201">
        <v>0</v>
      </c>
      <c r="AF64" s="201">
        <f t="shared" si="26"/>
        <v>8533</v>
      </c>
      <c r="AG64" s="201">
        <f t="shared" si="27"/>
        <v>854</v>
      </c>
      <c r="AH64" s="202">
        <f t="shared" si="28"/>
        <v>149</v>
      </c>
      <c r="AI64" s="201">
        <v>0</v>
      </c>
      <c r="AJ64" s="201">
        <v>0</v>
      </c>
      <c r="AK64" s="202">
        <f t="shared" si="29"/>
        <v>0</v>
      </c>
      <c r="AL64" s="201">
        <f t="shared" si="30"/>
        <v>1003</v>
      </c>
      <c r="AM64" s="201">
        <f t="shared" si="31"/>
        <v>7530</v>
      </c>
      <c r="AN64" s="203" t="s">
        <v>353</v>
      </c>
      <c r="AO64" s="198" t="s">
        <v>166</v>
      </c>
      <c r="AP64" s="198" t="s">
        <v>354</v>
      </c>
    </row>
    <row r="65" spans="1:42" s="149" customFormat="1" ht="19.5" customHeight="1" x14ac:dyDescent="0.2">
      <c r="A65" s="194">
        <v>63</v>
      </c>
      <c r="B65" s="195" t="s">
        <v>355</v>
      </c>
      <c r="C65" s="196" t="s">
        <v>356</v>
      </c>
      <c r="D65" s="196" t="s">
        <v>47</v>
      </c>
      <c r="E65" s="196" t="s">
        <v>49</v>
      </c>
      <c r="F65" s="196" t="s">
        <v>87</v>
      </c>
      <c r="G65" s="197">
        <v>11500</v>
      </c>
      <c r="H65" s="198">
        <v>9592</v>
      </c>
      <c r="I65" s="198">
        <v>0</v>
      </c>
      <c r="J65" s="198">
        <v>0</v>
      </c>
      <c r="K65" s="198">
        <v>0</v>
      </c>
      <c r="L65" s="198">
        <v>525</v>
      </c>
      <c r="M65" s="198">
        <v>799</v>
      </c>
      <c r="N65" s="198">
        <v>584</v>
      </c>
      <c r="O65" s="198">
        <v>0</v>
      </c>
      <c r="P65" s="198">
        <v>0</v>
      </c>
      <c r="Q65" s="198">
        <v>11500</v>
      </c>
      <c r="R65" s="199">
        <v>31</v>
      </c>
      <c r="S65" s="199">
        <f t="shared" si="16"/>
        <v>0</v>
      </c>
      <c r="T65" s="199">
        <v>31</v>
      </c>
      <c r="U65" s="200">
        <f t="shared" si="17"/>
        <v>9592</v>
      </c>
      <c r="V65" s="200">
        <f t="shared" si="18"/>
        <v>0</v>
      </c>
      <c r="W65" s="200">
        <f t="shared" si="19"/>
        <v>0</v>
      </c>
      <c r="X65" s="200">
        <f t="shared" si="20"/>
        <v>0</v>
      </c>
      <c r="Y65" s="200">
        <f t="shared" si="21"/>
        <v>525</v>
      </c>
      <c r="Z65" s="200">
        <f t="shared" si="22"/>
        <v>799</v>
      </c>
      <c r="AA65" s="200">
        <f t="shared" si="23"/>
        <v>584</v>
      </c>
      <c r="AB65" s="200">
        <f t="shared" si="24"/>
        <v>0</v>
      </c>
      <c r="AC65" s="201">
        <f t="shared" si="25"/>
        <v>0</v>
      </c>
      <c r="AD65" s="201">
        <v>0</v>
      </c>
      <c r="AE65" s="201">
        <v>0</v>
      </c>
      <c r="AF65" s="201">
        <f t="shared" si="26"/>
        <v>11500</v>
      </c>
      <c r="AG65" s="201">
        <f t="shared" si="27"/>
        <v>1151</v>
      </c>
      <c r="AH65" s="202">
        <f t="shared" si="28"/>
        <v>201</v>
      </c>
      <c r="AI65" s="201">
        <v>1000</v>
      </c>
      <c r="AJ65" s="201">
        <v>0</v>
      </c>
      <c r="AK65" s="202">
        <f t="shared" si="29"/>
        <v>0</v>
      </c>
      <c r="AL65" s="201">
        <f t="shared" si="30"/>
        <v>2352</v>
      </c>
      <c r="AM65" s="201">
        <f t="shared" si="31"/>
        <v>9148</v>
      </c>
      <c r="AN65" s="203" t="s">
        <v>357</v>
      </c>
      <c r="AO65" s="198" t="s">
        <v>115</v>
      </c>
      <c r="AP65" s="198" t="s">
        <v>148</v>
      </c>
    </row>
    <row r="66" spans="1:42" s="149" customFormat="1" ht="19.5" customHeight="1" x14ac:dyDescent="0.2">
      <c r="A66" s="194">
        <v>64</v>
      </c>
      <c r="B66" s="195" t="s">
        <v>358</v>
      </c>
      <c r="C66" s="196" t="s">
        <v>359</v>
      </c>
      <c r="D66" s="196" t="s">
        <v>47</v>
      </c>
      <c r="E66" s="196" t="s">
        <v>49</v>
      </c>
      <c r="F66" s="196" t="s">
        <v>87</v>
      </c>
      <c r="G66" s="197">
        <v>11500</v>
      </c>
      <c r="H66" s="198">
        <v>9592</v>
      </c>
      <c r="I66" s="198">
        <v>0</v>
      </c>
      <c r="J66" s="198">
        <v>0</v>
      </c>
      <c r="K66" s="198">
        <v>0</v>
      </c>
      <c r="L66" s="198">
        <v>525</v>
      </c>
      <c r="M66" s="198">
        <v>799</v>
      </c>
      <c r="N66" s="198">
        <v>584</v>
      </c>
      <c r="O66" s="198">
        <v>0</v>
      </c>
      <c r="P66" s="198">
        <v>0</v>
      </c>
      <c r="Q66" s="198">
        <v>11500</v>
      </c>
      <c r="R66" s="199">
        <v>31</v>
      </c>
      <c r="S66" s="199">
        <f t="shared" si="16"/>
        <v>4</v>
      </c>
      <c r="T66" s="199">
        <v>27</v>
      </c>
      <c r="U66" s="200">
        <f t="shared" si="17"/>
        <v>8354</v>
      </c>
      <c r="V66" s="200">
        <f t="shared" si="18"/>
        <v>0</v>
      </c>
      <c r="W66" s="200">
        <f t="shared" si="19"/>
        <v>0</v>
      </c>
      <c r="X66" s="200">
        <f t="shared" si="20"/>
        <v>0</v>
      </c>
      <c r="Y66" s="200">
        <f t="shared" si="21"/>
        <v>457</v>
      </c>
      <c r="Z66" s="200">
        <f t="shared" si="22"/>
        <v>696</v>
      </c>
      <c r="AA66" s="200">
        <f t="shared" si="23"/>
        <v>509</v>
      </c>
      <c r="AB66" s="200">
        <f t="shared" si="24"/>
        <v>0</v>
      </c>
      <c r="AC66" s="201">
        <f t="shared" si="25"/>
        <v>0</v>
      </c>
      <c r="AD66" s="201">
        <v>0</v>
      </c>
      <c r="AE66" s="201">
        <v>0</v>
      </c>
      <c r="AF66" s="201">
        <f t="shared" si="26"/>
        <v>10016</v>
      </c>
      <c r="AG66" s="201">
        <f t="shared" si="27"/>
        <v>1002</v>
      </c>
      <c r="AH66" s="202">
        <f t="shared" si="28"/>
        <v>175</v>
      </c>
      <c r="AI66" s="201">
        <v>1000</v>
      </c>
      <c r="AJ66" s="201">
        <v>0</v>
      </c>
      <c r="AK66" s="202">
        <f t="shared" si="29"/>
        <v>0</v>
      </c>
      <c r="AL66" s="201">
        <f t="shared" si="30"/>
        <v>2177</v>
      </c>
      <c r="AM66" s="201">
        <f t="shared" si="31"/>
        <v>7839</v>
      </c>
      <c r="AN66" s="203" t="s">
        <v>360</v>
      </c>
      <c r="AO66" s="198" t="s">
        <v>121</v>
      </c>
      <c r="AP66" s="198" t="s">
        <v>361</v>
      </c>
    </row>
    <row r="67" spans="1:42" s="149" customFormat="1" ht="19.5" customHeight="1" x14ac:dyDescent="0.2">
      <c r="A67" s="194">
        <v>65</v>
      </c>
      <c r="B67" s="195" t="s">
        <v>362</v>
      </c>
      <c r="C67" s="196" t="s">
        <v>363</v>
      </c>
      <c r="D67" s="196" t="s">
        <v>47</v>
      </c>
      <c r="E67" s="196" t="s">
        <v>49</v>
      </c>
      <c r="F67" s="196" t="s">
        <v>87</v>
      </c>
      <c r="G67" s="197">
        <v>11500</v>
      </c>
      <c r="H67" s="198">
        <v>9592</v>
      </c>
      <c r="I67" s="198">
        <v>0</v>
      </c>
      <c r="J67" s="198">
        <v>0</v>
      </c>
      <c r="K67" s="198">
        <v>0</v>
      </c>
      <c r="L67" s="198">
        <v>525</v>
      </c>
      <c r="M67" s="198">
        <v>799</v>
      </c>
      <c r="N67" s="198">
        <v>584</v>
      </c>
      <c r="O67" s="198">
        <v>0</v>
      </c>
      <c r="P67" s="198">
        <v>0</v>
      </c>
      <c r="Q67" s="198">
        <v>11500</v>
      </c>
      <c r="R67" s="199">
        <v>31</v>
      </c>
      <c r="S67" s="199">
        <f t="shared" ref="S67:S98" si="32">R67-T67</f>
        <v>2</v>
      </c>
      <c r="T67" s="199">
        <v>29</v>
      </c>
      <c r="U67" s="200">
        <f t="shared" ref="U67:U98" si="33">ROUND((H67/R67)*T67,0)</f>
        <v>8973</v>
      </c>
      <c r="V67" s="200">
        <f t="shared" ref="V67:V98" si="34">ROUND((I67/R67)*T67,0)</f>
        <v>0</v>
      </c>
      <c r="W67" s="200">
        <f t="shared" ref="W67:W98" si="35">ROUND((J67/R67)*T67,0)</f>
        <v>0</v>
      </c>
      <c r="X67" s="200">
        <f t="shared" ref="X67:X98" si="36">ROUND((K67/R67)*T67,0)</f>
        <v>0</v>
      </c>
      <c r="Y67" s="200">
        <f t="shared" ref="Y67:Y98" si="37">ROUND((L67/R67)*T67,0)</f>
        <v>491</v>
      </c>
      <c r="Z67" s="200">
        <f t="shared" ref="Z67:Z98" si="38">ROUND((M67/R67)*T67,0)</f>
        <v>747</v>
      </c>
      <c r="AA67" s="200">
        <f t="shared" ref="AA67:AA98" si="39">ROUND((N67/R67)*T67,0)</f>
        <v>546</v>
      </c>
      <c r="AB67" s="200">
        <f t="shared" ref="AB67:AB98" si="40">ROUND((O67/R67)*T67,0)</f>
        <v>0</v>
      </c>
      <c r="AC67" s="201">
        <f t="shared" ref="AC67:AC98" si="41">ROUND((P67/R67)*T67,0)</f>
        <v>0</v>
      </c>
      <c r="AD67" s="201">
        <v>0</v>
      </c>
      <c r="AE67" s="201">
        <v>0</v>
      </c>
      <c r="AF67" s="201">
        <f t="shared" ref="AF67:AF98" si="42">SUBTOTAL(9,U67:AE67)</f>
        <v>10757</v>
      </c>
      <c r="AG67" s="201">
        <f t="shared" ref="AG67:AG98" si="43">ROUND((U67+AD67)*0.12,0)</f>
        <v>1077</v>
      </c>
      <c r="AH67" s="202">
        <f t="shared" ref="AH67:AH98" si="44">ROUND(IF(AND(G67&lt;=21000),(SUM(AF67*0.0175)),(0)),0)</f>
        <v>188</v>
      </c>
      <c r="AI67" s="201">
        <v>0</v>
      </c>
      <c r="AJ67" s="201">
        <v>0</v>
      </c>
      <c r="AK67" s="202">
        <f t="shared" ref="AK67:AK98" si="45">+IF(AF67&gt;=20001,200,IF(AF67&gt;=15001,150,0))</f>
        <v>0</v>
      </c>
      <c r="AL67" s="201">
        <f t="shared" ref="AL67:AL98" si="46">SUBTOTAL(9,AG67:AK67)</f>
        <v>1265</v>
      </c>
      <c r="AM67" s="201">
        <f t="shared" ref="AM67:AM98" si="47">AF67-AL67</f>
        <v>9492</v>
      </c>
      <c r="AN67" s="203" t="s">
        <v>364</v>
      </c>
      <c r="AO67" s="198" t="s">
        <v>115</v>
      </c>
      <c r="AP67" s="198" t="s">
        <v>148</v>
      </c>
    </row>
    <row r="68" spans="1:42" s="149" customFormat="1" ht="19.5" customHeight="1" x14ac:dyDescent="0.2">
      <c r="A68" s="194">
        <v>66</v>
      </c>
      <c r="B68" s="195" t="s">
        <v>365</v>
      </c>
      <c r="C68" s="196" t="s">
        <v>366</v>
      </c>
      <c r="D68" s="196" t="s">
        <v>47</v>
      </c>
      <c r="E68" s="196" t="s">
        <v>49</v>
      </c>
      <c r="F68" s="196" t="s">
        <v>87</v>
      </c>
      <c r="G68" s="197">
        <v>11500</v>
      </c>
      <c r="H68" s="198">
        <v>9592</v>
      </c>
      <c r="I68" s="198">
        <v>0</v>
      </c>
      <c r="J68" s="198">
        <v>0</v>
      </c>
      <c r="K68" s="198">
        <v>0</v>
      </c>
      <c r="L68" s="198">
        <v>525</v>
      </c>
      <c r="M68" s="198">
        <v>799</v>
      </c>
      <c r="N68" s="198">
        <v>584</v>
      </c>
      <c r="O68" s="198">
        <v>0</v>
      </c>
      <c r="P68" s="198">
        <v>0</v>
      </c>
      <c r="Q68" s="198">
        <v>11500</v>
      </c>
      <c r="R68" s="199">
        <v>31</v>
      </c>
      <c r="S68" s="199">
        <f t="shared" si="32"/>
        <v>0</v>
      </c>
      <c r="T68" s="199">
        <v>31</v>
      </c>
      <c r="U68" s="200">
        <f t="shared" si="33"/>
        <v>9592</v>
      </c>
      <c r="V68" s="200">
        <f t="shared" si="34"/>
        <v>0</v>
      </c>
      <c r="W68" s="200">
        <f t="shared" si="35"/>
        <v>0</v>
      </c>
      <c r="X68" s="200">
        <f t="shared" si="36"/>
        <v>0</v>
      </c>
      <c r="Y68" s="200">
        <f t="shared" si="37"/>
        <v>525</v>
      </c>
      <c r="Z68" s="200">
        <f t="shared" si="38"/>
        <v>799</v>
      </c>
      <c r="AA68" s="200">
        <f t="shared" si="39"/>
        <v>584</v>
      </c>
      <c r="AB68" s="200">
        <f t="shared" si="40"/>
        <v>0</v>
      </c>
      <c r="AC68" s="201">
        <f t="shared" si="41"/>
        <v>0</v>
      </c>
      <c r="AD68" s="201">
        <v>0</v>
      </c>
      <c r="AE68" s="201">
        <v>0</v>
      </c>
      <c r="AF68" s="201">
        <f t="shared" si="42"/>
        <v>11500</v>
      </c>
      <c r="AG68" s="201">
        <f t="shared" si="43"/>
        <v>1151</v>
      </c>
      <c r="AH68" s="202">
        <f t="shared" si="44"/>
        <v>201</v>
      </c>
      <c r="AI68" s="201">
        <v>0</v>
      </c>
      <c r="AJ68" s="201">
        <v>0</v>
      </c>
      <c r="AK68" s="202">
        <f t="shared" si="45"/>
        <v>0</v>
      </c>
      <c r="AL68" s="201">
        <f t="shared" si="46"/>
        <v>1352</v>
      </c>
      <c r="AM68" s="201">
        <f t="shared" si="47"/>
        <v>10148</v>
      </c>
      <c r="AN68" s="203" t="s">
        <v>367</v>
      </c>
      <c r="AO68" s="198" t="s">
        <v>115</v>
      </c>
      <c r="AP68" s="198" t="s">
        <v>148</v>
      </c>
    </row>
    <row r="69" spans="1:42" s="149" customFormat="1" ht="19.5" customHeight="1" x14ac:dyDescent="0.2">
      <c r="A69" s="194">
        <v>67</v>
      </c>
      <c r="B69" s="195" t="s">
        <v>382</v>
      </c>
      <c r="C69" s="196" t="s">
        <v>383</v>
      </c>
      <c r="D69" s="196" t="s">
        <v>47</v>
      </c>
      <c r="E69" s="196" t="s">
        <v>49</v>
      </c>
      <c r="F69" s="196" t="s">
        <v>91</v>
      </c>
      <c r="G69" s="197">
        <v>15000</v>
      </c>
      <c r="H69" s="198">
        <v>9792</v>
      </c>
      <c r="I69" s="198">
        <v>0</v>
      </c>
      <c r="J69" s="198">
        <v>0</v>
      </c>
      <c r="K69" s="198">
        <v>0</v>
      </c>
      <c r="L69" s="198">
        <v>3634</v>
      </c>
      <c r="M69" s="198">
        <v>799</v>
      </c>
      <c r="N69" s="198">
        <v>775</v>
      </c>
      <c r="O69" s="198">
        <v>0</v>
      </c>
      <c r="P69" s="198">
        <v>0</v>
      </c>
      <c r="Q69" s="198">
        <v>15000</v>
      </c>
      <c r="R69" s="199">
        <v>31</v>
      </c>
      <c r="S69" s="199">
        <f t="shared" si="32"/>
        <v>0</v>
      </c>
      <c r="T69" s="199">
        <v>31</v>
      </c>
      <c r="U69" s="200">
        <f t="shared" si="33"/>
        <v>9792</v>
      </c>
      <c r="V69" s="200">
        <f t="shared" si="34"/>
        <v>0</v>
      </c>
      <c r="W69" s="200">
        <f t="shared" si="35"/>
        <v>0</v>
      </c>
      <c r="X69" s="200">
        <f t="shared" si="36"/>
        <v>0</v>
      </c>
      <c r="Y69" s="200">
        <f t="shared" si="37"/>
        <v>3634</v>
      </c>
      <c r="Z69" s="200">
        <f t="shared" si="38"/>
        <v>799</v>
      </c>
      <c r="AA69" s="200">
        <f t="shared" si="39"/>
        <v>775</v>
      </c>
      <c r="AB69" s="200">
        <f t="shared" si="40"/>
        <v>0</v>
      </c>
      <c r="AC69" s="201">
        <f t="shared" si="41"/>
        <v>0</v>
      </c>
      <c r="AD69" s="201">
        <v>0</v>
      </c>
      <c r="AE69" s="201">
        <v>0</v>
      </c>
      <c r="AF69" s="201">
        <f t="shared" si="42"/>
        <v>15000</v>
      </c>
      <c r="AG69" s="201">
        <f t="shared" si="43"/>
        <v>1175</v>
      </c>
      <c r="AH69" s="202">
        <f t="shared" si="44"/>
        <v>263</v>
      </c>
      <c r="AI69" s="201">
        <v>0</v>
      </c>
      <c r="AJ69" s="201">
        <v>0</v>
      </c>
      <c r="AK69" s="202">
        <f t="shared" si="45"/>
        <v>0</v>
      </c>
      <c r="AL69" s="201">
        <f t="shared" si="46"/>
        <v>1438</v>
      </c>
      <c r="AM69" s="201">
        <f t="shared" si="47"/>
        <v>13562</v>
      </c>
      <c r="AN69" s="203" t="s">
        <v>384</v>
      </c>
      <c r="AO69" s="198" t="s">
        <v>136</v>
      </c>
      <c r="AP69" s="198" t="s">
        <v>385</v>
      </c>
    </row>
    <row r="70" spans="1:42" s="149" customFormat="1" ht="19.5" customHeight="1" x14ac:dyDescent="0.2">
      <c r="A70" s="194">
        <v>68</v>
      </c>
      <c r="B70" s="195" t="s">
        <v>386</v>
      </c>
      <c r="C70" s="196" t="s">
        <v>387</v>
      </c>
      <c r="D70" s="196" t="s">
        <v>47</v>
      </c>
      <c r="E70" s="196" t="s">
        <v>49</v>
      </c>
      <c r="F70" s="196" t="s">
        <v>93</v>
      </c>
      <c r="G70" s="197">
        <v>13750</v>
      </c>
      <c r="H70" s="198">
        <v>8765</v>
      </c>
      <c r="I70" s="198">
        <v>0</v>
      </c>
      <c r="J70" s="198">
        <v>0</v>
      </c>
      <c r="K70" s="198">
        <v>0</v>
      </c>
      <c r="L70" s="198">
        <v>3664</v>
      </c>
      <c r="M70" s="198">
        <v>714</v>
      </c>
      <c r="N70" s="198">
        <v>607</v>
      </c>
      <c r="O70" s="198">
        <v>0</v>
      </c>
      <c r="P70" s="198">
        <v>0</v>
      </c>
      <c r="Q70" s="198">
        <v>13750</v>
      </c>
      <c r="R70" s="199">
        <v>31</v>
      </c>
      <c r="S70" s="199">
        <f t="shared" si="32"/>
        <v>0</v>
      </c>
      <c r="T70" s="199">
        <v>31</v>
      </c>
      <c r="U70" s="200">
        <f t="shared" si="33"/>
        <v>8765</v>
      </c>
      <c r="V70" s="200">
        <f t="shared" si="34"/>
        <v>0</v>
      </c>
      <c r="W70" s="200">
        <f t="shared" si="35"/>
        <v>0</v>
      </c>
      <c r="X70" s="200">
        <f t="shared" si="36"/>
        <v>0</v>
      </c>
      <c r="Y70" s="200">
        <f t="shared" si="37"/>
        <v>3664</v>
      </c>
      <c r="Z70" s="200">
        <f t="shared" si="38"/>
        <v>714</v>
      </c>
      <c r="AA70" s="200">
        <f t="shared" si="39"/>
        <v>607</v>
      </c>
      <c r="AB70" s="200">
        <f t="shared" si="40"/>
        <v>0</v>
      </c>
      <c r="AC70" s="201">
        <f t="shared" si="41"/>
        <v>0</v>
      </c>
      <c r="AD70" s="201">
        <v>0</v>
      </c>
      <c r="AE70" s="201">
        <v>0</v>
      </c>
      <c r="AF70" s="201">
        <f t="shared" si="42"/>
        <v>13750</v>
      </c>
      <c r="AG70" s="201">
        <f t="shared" si="43"/>
        <v>1052</v>
      </c>
      <c r="AH70" s="202">
        <f t="shared" si="44"/>
        <v>241</v>
      </c>
      <c r="AI70" s="201">
        <v>0</v>
      </c>
      <c r="AJ70" s="201">
        <v>0</v>
      </c>
      <c r="AK70" s="202">
        <f t="shared" si="45"/>
        <v>0</v>
      </c>
      <c r="AL70" s="201">
        <f t="shared" si="46"/>
        <v>1293</v>
      </c>
      <c r="AM70" s="201">
        <f t="shared" si="47"/>
        <v>12457</v>
      </c>
      <c r="AN70" s="203" t="s">
        <v>388</v>
      </c>
      <c r="AO70" s="198" t="s">
        <v>240</v>
      </c>
      <c r="AP70" s="198" t="s">
        <v>389</v>
      </c>
    </row>
    <row r="71" spans="1:42" s="149" customFormat="1" ht="19.5" customHeight="1" x14ac:dyDescent="0.2">
      <c r="A71" s="194">
        <v>69</v>
      </c>
      <c r="B71" s="195" t="s">
        <v>368</v>
      </c>
      <c r="C71" s="196" t="s">
        <v>369</v>
      </c>
      <c r="D71" s="196" t="s">
        <v>47</v>
      </c>
      <c r="E71" s="196" t="s">
        <v>49</v>
      </c>
      <c r="F71" s="196" t="s">
        <v>87</v>
      </c>
      <c r="G71" s="197">
        <v>11500</v>
      </c>
      <c r="H71" s="198">
        <v>9592</v>
      </c>
      <c r="I71" s="198">
        <v>0</v>
      </c>
      <c r="J71" s="198">
        <v>0</v>
      </c>
      <c r="K71" s="198">
        <v>0</v>
      </c>
      <c r="L71" s="198">
        <v>525</v>
      </c>
      <c r="M71" s="198">
        <v>799</v>
      </c>
      <c r="N71" s="198">
        <v>584</v>
      </c>
      <c r="O71" s="198">
        <v>0</v>
      </c>
      <c r="P71" s="198">
        <v>0</v>
      </c>
      <c r="Q71" s="198">
        <v>11500</v>
      </c>
      <c r="R71" s="199">
        <v>31</v>
      </c>
      <c r="S71" s="199">
        <f t="shared" si="32"/>
        <v>23</v>
      </c>
      <c r="T71" s="199">
        <v>8</v>
      </c>
      <c r="U71" s="200">
        <f t="shared" si="33"/>
        <v>2475</v>
      </c>
      <c r="V71" s="200">
        <f t="shared" si="34"/>
        <v>0</v>
      </c>
      <c r="W71" s="200">
        <f t="shared" si="35"/>
        <v>0</v>
      </c>
      <c r="X71" s="200">
        <f t="shared" si="36"/>
        <v>0</v>
      </c>
      <c r="Y71" s="200">
        <f t="shared" si="37"/>
        <v>135</v>
      </c>
      <c r="Z71" s="200">
        <f t="shared" si="38"/>
        <v>206</v>
      </c>
      <c r="AA71" s="200">
        <f t="shared" si="39"/>
        <v>151</v>
      </c>
      <c r="AB71" s="200">
        <f t="shared" si="40"/>
        <v>0</v>
      </c>
      <c r="AC71" s="201">
        <f t="shared" si="41"/>
        <v>0</v>
      </c>
      <c r="AD71" s="201">
        <v>0</v>
      </c>
      <c r="AE71" s="201">
        <v>0</v>
      </c>
      <c r="AF71" s="201">
        <f t="shared" si="42"/>
        <v>2967</v>
      </c>
      <c r="AG71" s="201">
        <f t="shared" si="43"/>
        <v>297</v>
      </c>
      <c r="AH71" s="202">
        <f t="shared" si="44"/>
        <v>52</v>
      </c>
      <c r="AI71" s="201">
        <v>0</v>
      </c>
      <c r="AJ71" s="201">
        <v>0</v>
      </c>
      <c r="AK71" s="202">
        <f t="shared" si="45"/>
        <v>0</v>
      </c>
      <c r="AL71" s="201">
        <f t="shared" si="46"/>
        <v>349</v>
      </c>
      <c r="AM71" s="201">
        <f t="shared" si="47"/>
        <v>2618</v>
      </c>
      <c r="AN71" s="203" t="s">
        <v>370</v>
      </c>
      <c r="AO71" s="198" t="s">
        <v>115</v>
      </c>
      <c r="AP71" s="198" t="s">
        <v>371</v>
      </c>
    </row>
    <row r="72" spans="1:42" s="149" customFormat="1" ht="19.5" customHeight="1" x14ac:dyDescent="0.2">
      <c r="A72" s="194">
        <v>70</v>
      </c>
      <c r="B72" s="195" t="s">
        <v>372</v>
      </c>
      <c r="C72" s="196" t="s">
        <v>373</v>
      </c>
      <c r="D72" s="196" t="s">
        <v>47</v>
      </c>
      <c r="E72" s="196" t="s">
        <v>49</v>
      </c>
      <c r="F72" s="196" t="s">
        <v>87</v>
      </c>
      <c r="G72" s="197">
        <v>11500</v>
      </c>
      <c r="H72" s="198">
        <v>9592</v>
      </c>
      <c r="I72" s="198">
        <v>0</v>
      </c>
      <c r="J72" s="198">
        <v>0</v>
      </c>
      <c r="K72" s="198">
        <v>0</v>
      </c>
      <c r="L72" s="198">
        <v>525</v>
      </c>
      <c r="M72" s="198">
        <v>799</v>
      </c>
      <c r="N72" s="198">
        <v>584</v>
      </c>
      <c r="O72" s="198">
        <v>0</v>
      </c>
      <c r="P72" s="198">
        <v>0</v>
      </c>
      <c r="Q72" s="198">
        <v>11500</v>
      </c>
      <c r="R72" s="199">
        <v>31</v>
      </c>
      <c r="S72" s="199">
        <f t="shared" si="32"/>
        <v>0</v>
      </c>
      <c r="T72" s="199">
        <v>31</v>
      </c>
      <c r="U72" s="200">
        <f t="shared" si="33"/>
        <v>9592</v>
      </c>
      <c r="V72" s="200">
        <f t="shared" si="34"/>
        <v>0</v>
      </c>
      <c r="W72" s="200">
        <f t="shared" si="35"/>
        <v>0</v>
      </c>
      <c r="X72" s="200">
        <f t="shared" si="36"/>
        <v>0</v>
      </c>
      <c r="Y72" s="200">
        <f t="shared" si="37"/>
        <v>525</v>
      </c>
      <c r="Z72" s="200">
        <f t="shared" si="38"/>
        <v>799</v>
      </c>
      <c r="AA72" s="200">
        <f t="shared" si="39"/>
        <v>584</v>
      </c>
      <c r="AB72" s="200">
        <f t="shared" si="40"/>
        <v>0</v>
      </c>
      <c r="AC72" s="201">
        <f t="shared" si="41"/>
        <v>0</v>
      </c>
      <c r="AD72" s="201">
        <v>0</v>
      </c>
      <c r="AE72" s="201">
        <v>0</v>
      </c>
      <c r="AF72" s="201">
        <f t="shared" si="42"/>
        <v>11500</v>
      </c>
      <c r="AG72" s="201">
        <f t="shared" si="43"/>
        <v>1151</v>
      </c>
      <c r="AH72" s="202">
        <f t="shared" si="44"/>
        <v>201</v>
      </c>
      <c r="AI72" s="201">
        <v>0</v>
      </c>
      <c r="AJ72" s="201">
        <v>0</v>
      </c>
      <c r="AK72" s="202">
        <f t="shared" si="45"/>
        <v>0</v>
      </c>
      <c r="AL72" s="201">
        <f t="shared" si="46"/>
        <v>1352</v>
      </c>
      <c r="AM72" s="201">
        <f t="shared" si="47"/>
        <v>10148</v>
      </c>
      <c r="AN72" s="203" t="s">
        <v>374</v>
      </c>
      <c r="AO72" s="198" t="s">
        <v>136</v>
      </c>
      <c r="AP72" s="198" t="s">
        <v>375</v>
      </c>
    </row>
    <row r="73" spans="1:42" s="149" customFormat="1" ht="19.5" customHeight="1" x14ac:dyDescent="0.2">
      <c r="A73" s="194">
        <v>71</v>
      </c>
      <c r="B73" s="195" t="s">
        <v>376</v>
      </c>
      <c r="C73" s="196" t="s">
        <v>377</v>
      </c>
      <c r="D73" s="196" t="s">
        <v>47</v>
      </c>
      <c r="E73" s="196" t="s">
        <v>49</v>
      </c>
      <c r="F73" s="196" t="s">
        <v>87</v>
      </c>
      <c r="G73" s="197">
        <v>11500</v>
      </c>
      <c r="H73" s="198">
        <v>9592</v>
      </c>
      <c r="I73" s="198">
        <v>0</v>
      </c>
      <c r="J73" s="198">
        <v>0</v>
      </c>
      <c r="K73" s="198">
        <v>0</v>
      </c>
      <c r="L73" s="198">
        <v>525</v>
      </c>
      <c r="M73" s="198">
        <v>799</v>
      </c>
      <c r="N73" s="198">
        <v>584</v>
      </c>
      <c r="O73" s="198">
        <v>0</v>
      </c>
      <c r="P73" s="198">
        <v>0</v>
      </c>
      <c r="Q73" s="198">
        <v>11500</v>
      </c>
      <c r="R73" s="199">
        <v>31</v>
      </c>
      <c r="S73" s="199">
        <f t="shared" si="32"/>
        <v>1</v>
      </c>
      <c r="T73" s="199">
        <v>30</v>
      </c>
      <c r="U73" s="200">
        <f t="shared" si="33"/>
        <v>9283</v>
      </c>
      <c r="V73" s="200">
        <f t="shared" si="34"/>
        <v>0</v>
      </c>
      <c r="W73" s="200">
        <f t="shared" si="35"/>
        <v>0</v>
      </c>
      <c r="X73" s="200">
        <f t="shared" si="36"/>
        <v>0</v>
      </c>
      <c r="Y73" s="200">
        <f t="shared" si="37"/>
        <v>508</v>
      </c>
      <c r="Z73" s="200">
        <f t="shared" si="38"/>
        <v>773</v>
      </c>
      <c r="AA73" s="200">
        <f t="shared" si="39"/>
        <v>565</v>
      </c>
      <c r="AB73" s="200">
        <f t="shared" si="40"/>
        <v>0</v>
      </c>
      <c r="AC73" s="201">
        <f t="shared" si="41"/>
        <v>0</v>
      </c>
      <c r="AD73" s="201">
        <v>0</v>
      </c>
      <c r="AE73" s="201">
        <v>0</v>
      </c>
      <c r="AF73" s="201">
        <f t="shared" si="42"/>
        <v>11129</v>
      </c>
      <c r="AG73" s="201">
        <f t="shared" si="43"/>
        <v>1114</v>
      </c>
      <c r="AH73" s="202">
        <f t="shared" si="44"/>
        <v>195</v>
      </c>
      <c r="AI73" s="201">
        <v>0</v>
      </c>
      <c r="AJ73" s="201">
        <v>0</v>
      </c>
      <c r="AK73" s="202">
        <f t="shared" si="45"/>
        <v>0</v>
      </c>
      <c r="AL73" s="201">
        <f t="shared" si="46"/>
        <v>1309</v>
      </c>
      <c r="AM73" s="201">
        <f t="shared" si="47"/>
        <v>9820</v>
      </c>
      <c r="AN73" s="205" t="s">
        <v>819</v>
      </c>
      <c r="AO73" s="198" t="s">
        <v>591</v>
      </c>
      <c r="AP73" s="198" t="s">
        <v>820</v>
      </c>
    </row>
    <row r="74" spans="1:42" s="149" customFormat="1" ht="19.5" customHeight="1" x14ac:dyDescent="0.2">
      <c r="A74" s="194">
        <v>72</v>
      </c>
      <c r="B74" s="195" t="s">
        <v>378</v>
      </c>
      <c r="C74" s="196" t="s">
        <v>379</v>
      </c>
      <c r="D74" s="196" t="s">
        <v>47</v>
      </c>
      <c r="E74" s="196" t="s">
        <v>49</v>
      </c>
      <c r="F74" s="196" t="s">
        <v>87</v>
      </c>
      <c r="G74" s="197">
        <v>11500</v>
      </c>
      <c r="H74" s="198">
        <v>9592</v>
      </c>
      <c r="I74" s="198">
        <v>0</v>
      </c>
      <c r="J74" s="198">
        <v>0</v>
      </c>
      <c r="K74" s="198">
        <v>0</v>
      </c>
      <c r="L74" s="198">
        <v>525</v>
      </c>
      <c r="M74" s="198">
        <v>799</v>
      </c>
      <c r="N74" s="198">
        <v>584</v>
      </c>
      <c r="O74" s="198">
        <v>0</v>
      </c>
      <c r="P74" s="198">
        <v>0</v>
      </c>
      <c r="Q74" s="198">
        <v>11500</v>
      </c>
      <c r="R74" s="199">
        <v>31</v>
      </c>
      <c r="S74" s="199">
        <f t="shared" si="32"/>
        <v>22</v>
      </c>
      <c r="T74" s="199">
        <v>9</v>
      </c>
      <c r="U74" s="200">
        <f t="shared" si="33"/>
        <v>2785</v>
      </c>
      <c r="V74" s="200">
        <f t="shared" si="34"/>
        <v>0</v>
      </c>
      <c r="W74" s="200">
        <f t="shared" si="35"/>
        <v>0</v>
      </c>
      <c r="X74" s="200">
        <f t="shared" si="36"/>
        <v>0</v>
      </c>
      <c r="Y74" s="200">
        <f t="shared" si="37"/>
        <v>152</v>
      </c>
      <c r="Z74" s="200">
        <f t="shared" si="38"/>
        <v>232</v>
      </c>
      <c r="AA74" s="200">
        <f t="shared" si="39"/>
        <v>170</v>
      </c>
      <c r="AB74" s="200">
        <f t="shared" si="40"/>
        <v>0</v>
      </c>
      <c r="AC74" s="201">
        <f t="shared" si="41"/>
        <v>0</v>
      </c>
      <c r="AD74" s="201">
        <v>0</v>
      </c>
      <c r="AE74" s="201">
        <v>0</v>
      </c>
      <c r="AF74" s="201">
        <f t="shared" si="42"/>
        <v>3339</v>
      </c>
      <c r="AG74" s="201">
        <f t="shared" si="43"/>
        <v>334</v>
      </c>
      <c r="AH74" s="202">
        <f t="shared" si="44"/>
        <v>58</v>
      </c>
      <c r="AI74" s="201">
        <v>0</v>
      </c>
      <c r="AJ74" s="201">
        <v>0</v>
      </c>
      <c r="AK74" s="202">
        <f t="shared" si="45"/>
        <v>0</v>
      </c>
      <c r="AL74" s="201">
        <f t="shared" si="46"/>
        <v>392</v>
      </c>
      <c r="AM74" s="201">
        <f t="shared" si="47"/>
        <v>2947</v>
      </c>
      <c r="AN74" s="203" t="s">
        <v>380</v>
      </c>
      <c r="AO74" s="198" t="s">
        <v>222</v>
      </c>
      <c r="AP74" s="198" t="s">
        <v>381</v>
      </c>
    </row>
    <row r="75" spans="1:42" s="149" customFormat="1" ht="19.5" customHeight="1" x14ac:dyDescent="0.2">
      <c r="A75" s="194">
        <v>73</v>
      </c>
      <c r="B75" s="195" t="s">
        <v>704</v>
      </c>
      <c r="C75" s="196" t="s">
        <v>713</v>
      </c>
      <c r="D75" s="196" t="s">
        <v>47</v>
      </c>
      <c r="E75" s="196" t="s">
        <v>49</v>
      </c>
      <c r="F75" s="196" t="s">
        <v>87</v>
      </c>
      <c r="G75" s="197">
        <v>11500</v>
      </c>
      <c r="H75" s="198">
        <v>9592</v>
      </c>
      <c r="I75" s="198">
        <v>0</v>
      </c>
      <c r="J75" s="198">
        <v>0</v>
      </c>
      <c r="K75" s="198">
        <v>0</v>
      </c>
      <c r="L75" s="198">
        <v>446</v>
      </c>
      <c r="M75" s="198">
        <v>799</v>
      </c>
      <c r="N75" s="198">
        <v>663</v>
      </c>
      <c r="O75" s="198">
        <v>0</v>
      </c>
      <c r="P75" s="198">
        <v>0</v>
      </c>
      <c r="Q75" s="198">
        <v>11500</v>
      </c>
      <c r="R75" s="199">
        <v>31</v>
      </c>
      <c r="S75" s="199">
        <f t="shared" si="32"/>
        <v>0</v>
      </c>
      <c r="T75" s="199">
        <v>31</v>
      </c>
      <c r="U75" s="200">
        <f t="shared" si="33"/>
        <v>9592</v>
      </c>
      <c r="V75" s="200">
        <f t="shared" si="34"/>
        <v>0</v>
      </c>
      <c r="W75" s="200">
        <f t="shared" si="35"/>
        <v>0</v>
      </c>
      <c r="X75" s="200">
        <f t="shared" si="36"/>
        <v>0</v>
      </c>
      <c r="Y75" s="200">
        <f t="shared" si="37"/>
        <v>446</v>
      </c>
      <c r="Z75" s="200">
        <f t="shared" si="38"/>
        <v>799</v>
      </c>
      <c r="AA75" s="200">
        <f t="shared" si="39"/>
        <v>663</v>
      </c>
      <c r="AB75" s="200">
        <f t="shared" si="40"/>
        <v>0</v>
      </c>
      <c r="AC75" s="201">
        <f t="shared" si="41"/>
        <v>0</v>
      </c>
      <c r="AD75" s="201">
        <v>0</v>
      </c>
      <c r="AE75" s="201">
        <v>0</v>
      </c>
      <c r="AF75" s="201">
        <f t="shared" si="42"/>
        <v>11500</v>
      </c>
      <c r="AG75" s="201">
        <f t="shared" si="43"/>
        <v>1151</v>
      </c>
      <c r="AH75" s="202">
        <f t="shared" si="44"/>
        <v>201</v>
      </c>
      <c r="AI75" s="201">
        <v>0</v>
      </c>
      <c r="AJ75" s="201">
        <v>0</v>
      </c>
      <c r="AK75" s="202">
        <f t="shared" si="45"/>
        <v>0</v>
      </c>
      <c r="AL75" s="201">
        <f t="shared" si="46"/>
        <v>1352</v>
      </c>
      <c r="AM75" s="201">
        <f t="shared" si="47"/>
        <v>10148</v>
      </c>
      <c r="AN75" s="205" t="s">
        <v>847</v>
      </c>
      <c r="AO75" s="198" t="s">
        <v>115</v>
      </c>
      <c r="AP75" s="198" t="s">
        <v>848</v>
      </c>
    </row>
    <row r="76" spans="1:42" s="149" customFormat="1" ht="19.5" customHeight="1" x14ac:dyDescent="0.2">
      <c r="A76" s="194">
        <v>74</v>
      </c>
      <c r="B76" s="195" t="s">
        <v>705</v>
      </c>
      <c r="C76" s="196" t="s">
        <v>714</v>
      </c>
      <c r="D76" s="196" t="s">
        <v>47</v>
      </c>
      <c r="E76" s="196" t="s">
        <v>49</v>
      </c>
      <c r="F76" s="196" t="s">
        <v>87</v>
      </c>
      <c r="G76" s="197">
        <v>11500</v>
      </c>
      <c r="H76" s="198">
        <v>9592</v>
      </c>
      <c r="I76" s="198">
        <v>0</v>
      </c>
      <c r="J76" s="198">
        <v>0</v>
      </c>
      <c r="K76" s="198">
        <v>0</v>
      </c>
      <c r="L76" s="198">
        <v>446</v>
      </c>
      <c r="M76" s="198">
        <v>799</v>
      </c>
      <c r="N76" s="198">
        <v>663</v>
      </c>
      <c r="O76" s="198">
        <v>0</v>
      </c>
      <c r="P76" s="198">
        <v>0</v>
      </c>
      <c r="Q76" s="198">
        <v>11500</v>
      </c>
      <c r="R76" s="199">
        <v>31</v>
      </c>
      <c r="S76" s="199">
        <f t="shared" si="32"/>
        <v>0</v>
      </c>
      <c r="T76" s="199">
        <v>31</v>
      </c>
      <c r="U76" s="200">
        <f t="shared" si="33"/>
        <v>9592</v>
      </c>
      <c r="V76" s="200">
        <f t="shared" si="34"/>
        <v>0</v>
      </c>
      <c r="W76" s="200">
        <f t="shared" si="35"/>
        <v>0</v>
      </c>
      <c r="X76" s="200">
        <f t="shared" si="36"/>
        <v>0</v>
      </c>
      <c r="Y76" s="200">
        <f t="shared" si="37"/>
        <v>446</v>
      </c>
      <c r="Z76" s="200">
        <f t="shared" si="38"/>
        <v>799</v>
      </c>
      <c r="AA76" s="200">
        <f t="shared" si="39"/>
        <v>663</v>
      </c>
      <c r="AB76" s="200">
        <f t="shared" si="40"/>
        <v>0</v>
      </c>
      <c r="AC76" s="201">
        <f t="shared" si="41"/>
        <v>0</v>
      </c>
      <c r="AD76" s="201">
        <v>0</v>
      </c>
      <c r="AE76" s="201">
        <v>0</v>
      </c>
      <c r="AF76" s="201">
        <f t="shared" si="42"/>
        <v>11500</v>
      </c>
      <c r="AG76" s="201">
        <f t="shared" si="43"/>
        <v>1151</v>
      </c>
      <c r="AH76" s="202">
        <f t="shared" si="44"/>
        <v>201</v>
      </c>
      <c r="AI76" s="201">
        <v>0</v>
      </c>
      <c r="AJ76" s="201">
        <v>0</v>
      </c>
      <c r="AK76" s="202">
        <f t="shared" si="45"/>
        <v>0</v>
      </c>
      <c r="AL76" s="201">
        <f t="shared" si="46"/>
        <v>1352</v>
      </c>
      <c r="AM76" s="201">
        <f t="shared" si="47"/>
        <v>10148</v>
      </c>
      <c r="AN76" s="203" t="s">
        <v>715</v>
      </c>
      <c r="AO76" s="198" t="s">
        <v>716</v>
      </c>
      <c r="AP76" s="198" t="s">
        <v>717</v>
      </c>
    </row>
    <row r="77" spans="1:42" s="149" customFormat="1" ht="19.5" customHeight="1" x14ac:dyDescent="0.2">
      <c r="A77" s="194">
        <v>75</v>
      </c>
      <c r="B77" s="195" t="s">
        <v>392</v>
      </c>
      <c r="C77" s="196" t="s">
        <v>393</v>
      </c>
      <c r="D77" s="196" t="s">
        <v>48</v>
      </c>
      <c r="E77" s="196" t="s">
        <v>49</v>
      </c>
      <c r="F77" s="196" t="s">
        <v>91</v>
      </c>
      <c r="G77" s="197">
        <v>15114</v>
      </c>
      <c r="H77" s="198">
        <v>10000</v>
      </c>
      <c r="I77" s="198">
        <v>0</v>
      </c>
      <c r="J77" s="198">
        <v>0</v>
      </c>
      <c r="K77" s="198">
        <v>0</v>
      </c>
      <c r="L77" s="198">
        <v>3457</v>
      </c>
      <c r="M77" s="198">
        <v>833</v>
      </c>
      <c r="N77" s="198">
        <v>824</v>
      </c>
      <c r="O77" s="198">
        <v>0</v>
      </c>
      <c r="P77" s="198">
        <v>0</v>
      </c>
      <c r="Q77" s="198">
        <v>15114</v>
      </c>
      <c r="R77" s="199">
        <v>31</v>
      </c>
      <c r="S77" s="199">
        <f t="shared" si="32"/>
        <v>0</v>
      </c>
      <c r="T77" s="199">
        <v>31</v>
      </c>
      <c r="U77" s="200">
        <f t="shared" si="33"/>
        <v>10000</v>
      </c>
      <c r="V77" s="200">
        <f t="shared" si="34"/>
        <v>0</v>
      </c>
      <c r="W77" s="200">
        <f t="shared" si="35"/>
        <v>0</v>
      </c>
      <c r="X77" s="200">
        <f t="shared" si="36"/>
        <v>0</v>
      </c>
      <c r="Y77" s="200">
        <f t="shared" si="37"/>
        <v>3457</v>
      </c>
      <c r="Z77" s="200">
        <f t="shared" si="38"/>
        <v>833</v>
      </c>
      <c r="AA77" s="200">
        <f t="shared" si="39"/>
        <v>824</v>
      </c>
      <c r="AB77" s="200">
        <f t="shared" si="40"/>
        <v>0</v>
      </c>
      <c r="AC77" s="201">
        <f t="shared" si="41"/>
        <v>0</v>
      </c>
      <c r="AD77" s="201">
        <v>0</v>
      </c>
      <c r="AE77" s="201">
        <v>0</v>
      </c>
      <c r="AF77" s="201">
        <f t="shared" si="42"/>
        <v>15114</v>
      </c>
      <c r="AG77" s="201">
        <f t="shared" si="43"/>
        <v>1200</v>
      </c>
      <c r="AH77" s="202">
        <f t="shared" si="44"/>
        <v>264</v>
      </c>
      <c r="AI77" s="201">
        <v>0</v>
      </c>
      <c r="AJ77" s="201">
        <v>0</v>
      </c>
      <c r="AK77" s="202">
        <f t="shared" si="45"/>
        <v>150</v>
      </c>
      <c r="AL77" s="201">
        <f t="shared" si="46"/>
        <v>1614</v>
      </c>
      <c r="AM77" s="201">
        <f t="shared" si="47"/>
        <v>13500</v>
      </c>
      <c r="AN77" s="203" t="s">
        <v>394</v>
      </c>
      <c r="AO77" s="198" t="s">
        <v>115</v>
      </c>
      <c r="AP77" s="198" t="s">
        <v>116</v>
      </c>
    </row>
    <row r="78" spans="1:42" s="149" customFormat="1" ht="19.5" customHeight="1" x14ac:dyDescent="0.2">
      <c r="A78" s="194">
        <v>76</v>
      </c>
      <c r="B78" s="195" t="s">
        <v>395</v>
      </c>
      <c r="C78" s="196" t="s">
        <v>396</v>
      </c>
      <c r="D78" s="196" t="s">
        <v>48</v>
      </c>
      <c r="E78" s="196" t="s">
        <v>49</v>
      </c>
      <c r="F78" s="196" t="s">
        <v>89</v>
      </c>
      <c r="G78" s="197">
        <v>11058</v>
      </c>
      <c r="H78" s="198">
        <v>8765</v>
      </c>
      <c r="I78" s="198">
        <v>0</v>
      </c>
      <c r="J78" s="198">
        <v>0</v>
      </c>
      <c r="K78" s="198">
        <v>0</v>
      </c>
      <c r="L78" s="198">
        <v>1015</v>
      </c>
      <c r="M78" s="198">
        <v>714</v>
      </c>
      <c r="N78" s="198">
        <v>564</v>
      </c>
      <c r="O78" s="198">
        <v>0</v>
      </c>
      <c r="P78" s="198">
        <v>0</v>
      </c>
      <c r="Q78" s="198">
        <v>11058</v>
      </c>
      <c r="R78" s="199">
        <v>31</v>
      </c>
      <c r="S78" s="199">
        <f t="shared" si="32"/>
        <v>1</v>
      </c>
      <c r="T78" s="199">
        <v>30</v>
      </c>
      <c r="U78" s="200">
        <f t="shared" si="33"/>
        <v>8482</v>
      </c>
      <c r="V78" s="200">
        <f t="shared" si="34"/>
        <v>0</v>
      </c>
      <c r="W78" s="200">
        <f t="shared" si="35"/>
        <v>0</v>
      </c>
      <c r="X78" s="200">
        <f t="shared" si="36"/>
        <v>0</v>
      </c>
      <c r="Y78" s="200">
        <f t="shared" si="37"/>
        <v>982</v>
      </c>
      <c r="Z78" s="200">
        <f t="shared" si="38"/>
        <v>691</v>
      </c>
      <c r="AA78" s="200">
        <f t="shared" si="39"/>
        <v>546</v>
      </c>
      <c r="AB78" s="200">
        <f t="shared" si="40"/>
        <v>0</v>
      </c>
      <c r="AC78" s="201">
        <f t="shared" si="41"/>
        <v>0</v>
      </c>
      <c r="AD78" s="201">
        <v>0</v>
      </c>
      <c r="AE78" s="201">
        <v>0</v>
      </c>
      <c r="AF78" s="201">
        <f t="shared" si="42"/>
        <v>10701</v>
      </c>
      <c r="AG78" s="201">
        <f t="shared" si="43"/>
        <v>1018</v>
      </c>
      <c r="AH78" s="202">
        <f t="shared" si="44"/>
        <v>187</v>
      </c>
      <c r="AI78" s="201">
        <v>0</v>
      </c>
      <c r="AJ78" s="201">
        <v>0</v>
      </c>
      <c r="AK78" s="202">
        <f t="shared" si="45"/>
        <v>0</v>
      </c>
      <c r="AL78" s="201">
        <f t="shared" si="46"/>
        <v>1205</v>
      </c>
      <c r="AM78" s="201">
        <f t="shared" si="47"/>
        <v>9496</v>
      </c>
      <c r="AN78" s="203" t="s">
        <v>397</v>
      </c>
      <c r="AO78" s="198" t="s">
        <v>131</v>
      </c>
      <c r="AP78" s="198" t="s">
        <v>398</v>
      </c>
    </row>
    <row r="79" spans="1:42" s="149" customFormat="1" ht="19.5" customHeight="1" x14ac:dyDescent="0.2">
      <c r="A79" s="194">
        <v>77</v>
      </c>
      <c r="B79" s="195" t="s">
        <v>399</v>
      </c>
      <c r="C79" s="196" t="s">
        <v>400</v>
      </c>
      <c r="D79" s="196" t="s">
        <v>48</v>
      </c>
      <c r="E79" s="196" t="s">
        <v>49</v>
      </c>
      <c r="F79" s="196" t="s">
        <v>89</v>
      </c>
      <c r="G79" s="197">
        <v>11058</v>
      </c>
      <c r="H79" s="198">
        <v>8765</v>
      </c>
      <c r="I79" s="198">
        <v>0</v>
      </c>
      <c r="J79" s="198">
        <v>0</v>
      </c>
      <c r="K79" s="198">
        <v>0</v>
      </c>
      <c r="L79" s="198">
        <v>1015</v>
      </c>
      <c r="M79" s="198">
        <v>714</v>
      </c>
      <c r="N79" s="198">
        <v>564</v>
      </c>
      <c r="O79" s="198">
        <v>0</v>
      </c>
      <c r="P79" s="198">
        <v>0</v>
      </c>
      <c r="Q79" s="198">
        <v>11058</v>
      </c>
      <c r="R79" s="199">
        <v>31</v>
      </c>
      <c r="S79" s="199">
        <f t="shared" si="32"/>
        <v>6</v>
      </c>
      <c r="T79" s="199">
        <v>25</v>
      </c>
      <c r="U79" s="200">
        <f t="shared" si="33"/>
        <v>7069</v>
      </c>
      <c r="V79" s="200">
        <f t="shared" si="34"/>
        <v>0</v>
      </c>
      <c r="W79" s="200">
        <f t="shared" si="35"/>
        <v>0</v>
      </c>
      <c r="X79" s="200">
        <f t="shared" si="36"/>
        <v>0</v>
      </c>
      <c r="Y79" s="200">
        <f t="shared" si="37"/>
        <v>819</v>
      </c>
      <c r="Z79" s="200">
        <f t="shared" si="38"/>
        <v>576</v>
      </c>
      <c r="AA79" s="200">
        <f t="shared" si="39"/>
        <v>455</v>
      </c>
      <c r="AB79" s="200">
        <f t="shared" si="40"/>
        <v>0</v>
      </c>
      <c r="AC79" s="201">
        <f t="shared" si="41"/>
        <v>0</v>
      </c>
      <c r="AD79" s="201">
        <v>0</v>
      </c>
      <c r="AE79" s="201">
        <v>0</v>
      </c>
      <c r="AF79" s="201">
        <f t="shared" si="42"/>
        <v>8919</v>
      </c>
      <c r="AG79" s="201">
        <f t="shared" si="43"/>
        <v>848</v>
      </c>
      <c r="AH79" s="202">
        <f t="shared" si="44"/>
        <v>156</v>
      </c>
      <c r="AI79" s="201">
        <v>0</v>
      </c>
      <c r="AJ79" s="201">
        <v>0</v>
      </c>
      <c r="AK79" s="202">
        <f t="shared" si="45"/>
        <v>0</v>
      </c>
      <c r="AL79" s="201">
        <f t="shared" si="46"/>
        <v>1004</v>
      </c>
      <c r="AM79" s="201">
        <f t="shared" si="47"/>
        <v>7915</v>
      </c>
      <c r="AN79" s="203" t="s">
        <v>401</v>
      </c>
      <c r="AO79" s="198" t="s">
        <v>131</v>
      </c>
      <c r="AP79" s="198" t="s">
        <v>402</v>
      </c>
    </row>
    <row r="80" spans="1:42" s="149" customFormat="1" ht="19.5" customHeight="1" x14ac:dyDescent="0.2">
      <c r="A80" s="194">
        <v>78</v>
      </c>
      <c r="B80" s="195" t="s">
        <v>403</v>
      </c>
      <c r="C80" s="196" t="s">
        <v>404</v>
      </c>
      <c r="D80" s="196" t="s">
        <v>48</v>
      </c>
      <c r="E80" s="196" t="s">
        <v>49</v>
      </c>
      <c r="F80" s="196" t="s">
        <v>89</v>
      </c>
      <c r="G80" s="197">
        <v>11058</v>
      </c>
      <c r="H80" s="198">
        <v>8765</v>
      </c>
      <c r="I80" s="198">
        <v>0</v>
      </c>
      <c r="J80" s="198">
        <v>0</v>
      </c>
      <c r="K80" s="198">
        <v>0</v>
      </c>
      <c r="L80" s="198">
        <v>1015</v>
      </c>
      <c r="M80" s="198">
        <v>714</v>
      </c>
      <c r="N80" s="198">
        <v>564</v>
      </c>
      <c r="O80" s="198">
        <v>0</v>
      </c>
      <c r="P80" s="198">
        <v>0</v>
      </c>
      <c r="Q80" s="198">
        <v>11058</v>
      </c>
      <c r="R80" s="199">
        <v>31</v>
      </c>
      <c r="S80" s="199">
        <f t="shared" si="32"/>
        <v>2</v>
      </c>
      <c r="T80" s="199">
        <v>29</v>
      </c>
      <c r="U80" s="200">
        <f t="shared" si="33"/>
        <v>8200</v>
      </c>
      <c r="V80" s="200">
        <f t="shared" si="34"/>
        <v>0</v>
      </c>
      <c r="W80" s="200">
        <f t="shared" si="35"/>
        <v>0</v>
      </c>
      <c r="X80" s="200">
        <f t="shared" si="36"/>
        <v>0</v>
      </c>
      <c r="Y80" s="200">
        <f t="shared" si="37"/>
        <v>950</v>
      </c>
      <c r="Z80" s="200">
        <f t="shared" si="38"/>
        <v>668</v>
      </c>
      <c r="AA80" s="200">
        <f t="shared" si="39"/>
        <v>528</v>
      </c>
      <c r="AB80" s="200">
        <f t="shared" si="40"/>
        <v>0</v>
      </c>
      <c r="AC80" s="201">
        <f t="shared" si="41"/>
        <v>0</v>
      </c>
      <c r="AD80" s="201">
        <v>0</v>
      </c>
      <c r="AE80" s="201">
        <v>0</v>
      </c>
      <c r="AF80" s="201">
        <f t="shared" si="42"/>
        <v>10346</v>
      </c>
      <c r="AG80" s="201">
        <f t="shared" si="43"/>
        <v>984</v>
      </c>
      <c r="AH80" s="202">
        <f t="shared" si="44"/>
        <v>181</v>
      </c>
      <c r="AI80" s="201">
        <v>0</v>
      </c>
      <c r="AJ80" s="201">
        <v>0</v>
      </c>
      <c r="AK80" s="202">
        <f t="shared" si="45"/>
        <v>0</v>
      </c>
      <c r="AL80" s="201">
        <f t="shared" si="46"/>
        <v>1165</v>
      </c>
      <c r="AM80" s="201">
        <f t="shared" si="47"/>
        <v>9181</v>
      </c>
      <c r="AN80" s="205" t="s">
        <v>821</v>
      </c>
      <c r="AO80" s="198" t="s">
        <v>121</v>
      </c>
      <c r="AP80" s="198" t="s">
        <v>822</v>
      </c>
    </row>
    <row r="81" spans="1:42" s="149" customFormat="1" ht="19.5" customHeight="1" x14ac:dyDescent="0.2">
      <c r="A81" s="194">
        <v>79</v>
      </c>
      <c r="B81" s="195" t="s">
        <v>405</v>
      </c>
      <c r="C81" s="196" t="s">
        <v>406</v>
      </c>
      <c r="D81" s="196" t="s">
        <v>48</v>
      </c>
      <c r="E81" s="196" t="s">
        <v>49</v>
      </c>
      <c r="F81" s="196" t="s">
        <v>89</v>
      </c>
      <c r="G81" s="197">
        <v>11058</v>
      </c>
      <c r="H81" s="198">
        <v>8765</v>
      </c>
      <c r="I81" s="198">
        <v>0</v>
      </c>
      <c r="J81" s="198">
        <v>0</v>
      </c>
      <c r="K81" s="198">
        <v>0</v>
      </c>
      <c r="L81" s="198">
        <v>1015</v>
      </c>
      <c r="M81" s="198">
        <v>714</v>
      </c>
      <c r="N81" s="198">
        <v>564</v>
      </c>
      <c r="O81" s="198">
        <v>0</v>
      </c>
      <c r="P81" s="198">
        <v>0</v>
      </c>
      <c r="Q81" s="198">
        <v>11058</v>
      </c>
      <c r="R81" s="199">
        <v>31</v>
      </c>
      <c r="S81" s="199">
        <f t="shared" si="32"/>
        <v>1</v>
      </c>
      <c r="T81" s="199">
        <v>30</v>
      </c>
      <c r="U81" s="200">
        <f t="shared" si="33"/>
        <v>8482</v>
      </c>
      <c r="V81" s="200">
        <f t="shared" si="34"/>
        <v>0</v>
      </c>
      <c r="W81" s="200">
        <f t="shared" si="35"/>
        <v>0</v>
      </c>
      <c r="X81" s="200">
        <f t="shared" si="36"/>
        <v>0</v>
      </c>
      <c r="Y81" s="200">
        <f t="shared" si="37"/>
        <v>982</v>
      </c>
      <c r="Z81" s="200">
        <f t="shared" si="38"/>
        <v>691</v>
      </c>
      <c r="AA81" s="200">
        <f t="shared" si="39"/>
        <v>546</v>
      </c>
      <c r="AB81" s="200">
        <f t="shared" si="40"/>
        <v>0</v>
      </c>
      <c r="AC81" s="201">
        <f t="shared" si="41"/>
        <v>0</v>
      </c>
      <c r="AD81" s="201">
        <v>0</v>
      </c>
      <c r="AE81" s="201">
        <v>0</v>
      </c>
      <c r="AF81" s="201">
        <f t="shared" si="42"/>
        <v>10701</v>
      </c>
      <c r="AG81" s="201">
        <f t="shared" si="43"/>
        <v>1018</v>
      </c>
      <c r="AH81" s="202">
        <f t="shared" si="44"/>
        <v>187</v>
      </c>
      <c r="AI81" s="201">
        <v>0</v>
      </c>
      <c r="AJ81" s="201">
        <v>0</v>
      </c>
      <c r="AK81" s="202">
        <f t="shared" si="45"/>
        <v>0</v>
      </c>
      <c r="AL81" s="201">
        <f t="shared" si="46"/>
        <v>1205</v>
      </c>
      <c r="AM81" s="201">
        <f t="shared" si="47"/>
        <v>9496</v>
      </c>
      <c r="AN81" s="203" t="s">
        <v>407</v>
      </c>
      <c r="AO81" s="198" t="s">
        <v>408</v>
      </c>
      <c r="AP81" s="198" t="s">
        <v>409</v>
      </c>
    </row>
    <row r="82" spans="1:42" s="149" customFormat="1" ht="19.5" customHeight="1" x14ac:dyDescent="0.2">
      <c r="A82" s="194">
        <v>80</v>
      </c>
      <c r="B82" s="195" t="s">
        <v>410</v>
      </c>
      <c r="C82" s="196" t="s">
        <v>411</v>
      </c>
      <c r="D82" s="196" t="s">
        <v>48</v>
      </c>
      <c r="E82" s="196" t="s">
        <v>49</v>
      </c>
      <c r="F82" s="196" t="s">
        <v>89</v>
      </c>
      <c r="G82" s="197">
        <v>11058</v>
      </c>
      <c r="H82" s="198">
        <v>8765</v>
      </c>
      <c r="I82" s="198">
        <v>0</v>
      </c>
      <c r="J82" s="198">
        <v>0</v>
      </c>
      <c r="K82" s="198">
        <v>0</v>
      </c>
      <c r="L82" s="198">
        <v>1015</v>
      </c>
      <c r="M82" s="198">
        <v>714</v>
      </c>
      <c r="N82" s="198">
        <v>564</v>
      </c>
      <c r="O82" s="198">
        <v>0</v>
      </c>
      <c r="P82" s="198">
        <v>0</v>
      </c>
      <c r="Q82" s="198">
        <v>11058</v>
      </c>
      <c r="R82" s="199">
        <v>31</v>
      </c>
      <c r="S82" s="199">
        <f t="shared" si="32"/>
        <v>1</v>
      </c>
      <c r="T82" s="199">
        <v>30</v>
      </c>
      <c r="U82" s="200">
        <f t="shared" si="33"/>
        <v>8482</v>
      </c>
      <c r="V82" s="200">
        <f t="shared" si="34"/>
        <v>0</v>
      </c>
      <c r="W82" s="200">
        <f t="shared" si="35"/>
        <v>0</v>
      </c>
      <c r="X82" s="200">
        <f t="shared" si="36"/>
        <v>0</v>
      </c>
      <c r="Y82" s="200">
        <f t="shared" si="37"/>
        <v>982</v>
      </c>
      <c r="Z82" s="200">
        <f t="shared" si="38"/>
        <v>691</v>
      </c>
      <c r="AA82" s="200">
        <f t="shared" si="39"/>
        <v>546</v>
      </c>
      <c r="AB82" s="200">
        <f t="shared" si="40"/>
        <v>0</v>
      </c>
      <c r="AC82" s="201">
        <f t="shared" si="41"/>
        <v>0</v>
      </c>
      <c r="AD82" s="201">
        <v>0</v>
      </c>
      <c r="AE82" s="201">
        <v>0</v>
      </c>
      <c r="AF82" s="201">
        <f t="shared" si="42"/>
        <v>10701</v>
      </c>
      <c r="AG82" s="201">
        <f t="shared" si="43"/>
        <v>1018</v>
      </c>
      <c r="AH82" s="202">
        <f t="shared" si="44"/>
        <v>187</v>
      </c>
      <c r="AI82" s="201">
        <v>0</v>
      </c>
      <c r="AJ82" s="201">
        <v>0</v>
      </c>
      <c r="AK82" s="202">
        <f t="shared" si="45"/>
        <v>0</v>
      </c>
      <c r="AL82" s="201">
        <f t="shared" si="46"/>
        <v>1205</v>
      </c>
      <c r="AM82" s="201">
        <f t="shared" si="47"/>
        <v>9496</v>
      </c>
      <c r="AN82" s="203" t="s">
        <v>412</v>
      </c>
      <c r="AO82" s="198" t="s">
        <v>115</v>
      </c>
      <c r="AP82" s="198" t="s">
        <v>116</v>
      </c>
    </row>
    <row r="83" spans="1:42" s="149" customFormat="1" ht="19.5" customHeight="1" x14ac:dyDescent="0.2">
      <c r="A83" s="194">
        <v>81</v>
      </c>
      <c r="B83" s="195" t="s">
        <v>413</v>
      </c>
      <c r="C83" s="196" t="s">
        <v>414</v>
      </c>
      <c r="D83" s="196" t="s">
        <v>48</v>
      </c>
      <c r="E83" s="196" t="s">
        <v>49</v>
      </c>
      <c r="F83" s="196" t="s">
        <v>89</v>
      </c>
      <c r="G83" s="197">
        <v>11058</v>
      </c>
      <c r="H83" s="198">
        <v>8765</v>
      </c>
      <c r="I83" s="198">
        <v>0</v>
      </c>
      <c r="J83" s="198">
        <v>0</v>
      </c>
      <c r="K83" s="198">
        <v>0</v>
      </c>
      <c r="L83" s="198">
        <v>1015</v>
      </c>
      <c r="M83" s="198">
        <v>714</v>
      </c>
      <c r="N83" s="198">
        <v>564</v>
      </c>
      <c r="O83" s="198">
        <v>0</v>
      </c>
      <c r="P83" s="198">
        <v>0</v>
      </c>
      <c r="Q83" s="198">
        <v>11058</v>
      </c>
      <c r="R83" s="199">
        <v>31</v>
      </c>
      <c r="S83" s="199">
        <f t="shared" si="32"/>
        <v>0</v>
      </c>
      <c r="T83" s="199">
        <v>31</v>
      </c>
      <c r="U83" s="200">
        <f t="shared" si="33"/>
        <v>8765</v>
      </c>
      <c r="V83" s="200">
        <f t="shared" si="34"/>
        <v>0</v>
      </c>
      <c r="W83" s="200">
        <f t="shared" si="35"/>
        <v>0</v>
      </c>
      <c r="X83" s="200">
        <f t="shared" si="36"/>
        <v>0</v>
      </c>
      <c r="Y83" s="200">
        <f t="shared" si="37"/>
        <v>1015</v>
      </c>
      <c r="Z83" s="200">
        <f t="shared" si="38"/>
        <v>714</v>
      </c>
      <c r="AA83" s="200">
        <f t="shared" si="39"/>
        <v>564</v>
      </c>
      <c r="AB83" s="200">
        <f t="shared" si="40"/>
        <v>0</v>
      </c>
      <c r="AC83" s="201">
        <f t="shared" si="41"/>
        <v>0</v>
      </c>
      <c r="AD83" s="201">
        <v>0</v>
      </c>
      <c r="AE83" s="201">
        <v>0</v>
      </c>
      <c r="AF83" s="201">
        <f t="shared" si="42"/>
        <v>11058</v>
      </c>
      <c r="AG83" s="201">
        <f t="shared" si="43"/>
        <v>1052</v>
      </c>
      <c r="AH83" s="202">
        <f t="shared" si="44"/>
        <v>194</v>
      </c>
      <c r="AI83" s="201">
        <v>0</v>
      </c>
      <c r="AJ83" s="201">
        <v>0</v>
      </c>
      <c r="AK83" s="202">
        <f t="shared" si="45"/>
        <v>0</v>
      </c>
      <c r="AL83" s="201">
        <f t="shared" si="46"/>
        <v>1246</v>
      </c>
      <c r="AM83" s="201">
        <f t="shared" si="47"/>
        <v>9812</v>
      </c>
      <c r="AN83" s="203" t="s">
        <v>415</v>
      </c>
      <c r="AO83" s="198" t="s">
        <v>416</v>
      </c>
      <c r="AP83" s="198" t="s">
        <v>417</v>
      </c>
    </row>
    <row r="84" spans="1:42" s="149" customFormat="1" ht="19.5" customHeight="1" x14ac:dyDescent="0.2">
      <c r="A84" s="194">
        <v>82</v>
      </c>
      <c r="B84" s="195" t="s">
        <v>418</v>
      </c>
      <c r="C84" s="196" t="s">
        <v>419</v>
      </c>
      <c r="D84" s="196" t="s">
        <v>48</v>
      </c>
      <c r="E84" s="196" t="s">
        <v>49</v>
      </c>
      <c r="F84" s="196" t="s">
        <v>89</v>
      </c>
      <c r="G84" s="197">
        <v>11249</v>
      </c>
      <c r="H84" s="198">
        <v>8765</v>
      </c>
      <c r="I84" s="198">
        <v>0</v>
      </c>
      <c r="J84" s="198">
        <v>0</v>
      </c>
      <c r="K84" s="198">
        <v>0</v>
      </c>
      <c r="L84" s="198">
        <v>1035</v>
      </c>
      <c r="M84" s="198">
        <v>828</v>
      </c>
      <c r="N84" s="198">
        <v>621</v>
      </c>
      <c r="O84" s="198">
        <v>0</v>
      </c>
      <c r="P84" s="198">
        <v>0</v>
      </c>
      <c r="Q84" s="198">
        <v>11249</v>
      </c>
      <c r="R84" s="199">
        <v>31</v>
      </c>
      <c r="S84" s="199">
        <f t="shared" si="32"/>
        <v>3</v>
      </c>
      <c r="T84" s="199">
        <v>28</v>
      </c>
      <c r="U84" s="200">
        <f t="shared" si="33"/>
        <v>7917</v>
      </c>
      <c r="V84" s="200">
        <f t="shared" si="34"/>
        <v>0</v>
      </c>
      <c r="W84" s="200">
        <f t="shared" si="35"/>
        <v>0</v>
      </c>
      <c r="X84" s="200">
        <f t="shared" si="36"/>
        <v>0</v>
      </c>
      <c r="Y84" s="200">
        <f t="shared" si="37"/>
        <v>935</v>
      </c>
      <c r="Z84" s="200">
        <f t="shared" si="38"/>
        <v>748</v>
      </c>
      <c r="AA84" s="200">
        <f t="shared" si="39"/>
        <v>561</v>
      </c>
      <c r="AB84" s="200">
        <f t="shared" si="40"/>
        <v>0</v>
      </c>
      <c r="AC84" s="201">
        <f t="shared" si="41"/>
        <v>0</v>
      </c>
      <c r="AD84" s="201">
        <v>0</v>
      </c>
      <c r="AE84" s="201">
        <v>0</v>
      </c>
      <c r="AF84" s="201">
        <f t="shared" si="42"/>
        <v>10161</v>
      </c>
      <c r="AG84" s="201">
        <f t="shared" si="43"/>
        <v>950</v>
      </c>
      <c r="AH84" s="202">
        <f t="shared" si="44"/>
        <v>178</v>
      </c>
      <c r="AI84" s="201">
        <v>0</v>
      </c>
      <c r="AJ84" s="201">
        <v>0</v>
      </c>
      <c r="AK84" s="202">
        <f t="shared" si="45"/>
        <v>0</v>
      </c>
      <c r="AL84" s="201">
        <f t="shared" si="46"/>
        <v>1128</v>
      </c>
      <c r="AM84" s="201">
        <f t="shared" si="47"/>
        <v>9033</v>
      </c>
      <c r="AN84" s="203"/>
      <c r="AO84" s="198"/>
      <c r="AP84" s="198"/>
    </row>
    <row r="85" spans="1:42" s="149" customFormat="1" ht="19.5" customHeight="1" x14ac:dyDescent="0.2">
      <c r="A85" s="194">
        <v>83</v>
      </c>
      <c r="B85" s="195" t="s">
        <v>422</v>
      </c>
      <c r="C85" s="196" t="s">
        <v>423</v>
      </c>
      <c r="D85" s="196" t="s">
        <v>48</v>
      </c>
      <c r="E85" s="196" t="s">
        <v>49</v>
      </c>
      <c r="F85" s="196" t="s">
        <v>89</v>
      </c>
      <c r="G85" s="197">
        <v>11249</v>
      </c>
      <c r="H85" s="198">
        <v>8765</v>
      </c>
      <c r="I85" s="198">
        <v>0</v>
      </c>
      <c r="J85" s="198">
        <v>0</v>
      </c>
      <c r="K85" s="198">
        <v>0</v>
      </c>
      <c r="L85" s="198">
        <v>1035</v>
      </c>
      <c r="M85" s="198">
        <v>828</v>
      </c>
      <c r="N85" s="198">
        <v>621</v>
      </c>
      <c r="O85" s="198">
        <v>0</v>
      </c>
      <c r="P85" s="198">
        <v>0</v>
      </c>
      <c r="Q85" s="198">
        <v>11249</v>
      </c>
      <c r="R85" s="199">
        <v>31</v>
      </c>
      <c r="S85" s="199">
        <f t="shared" si="32"/>
        <v>1</v>
      </c>
      <c r="T85" s="199">
        <v>30</v>
      </c>
      <c r="U85" s="200">
        <f t="shared" si="33"/>
        <v>8482</v>
      </c>
      <c r="V85" s="200">
        <f t="shared" si="34"/>
        <v>0</v>
      </c>
      <c r="W85" s="200">
        <f t="shared" si="35"/>
        <v>0</v>
      </c>
      <c r="X85" s="200">
        <f t="shared" si="36"/>
        <v>0</v>
      </c>
      <c r="Y85" s="200">
        <f t="shared" si="37"/>
        <v>1002</v>
      </c>
      <c r="Z85" s="200">
        <f t="shared" si="38"/>
        <v>801</v>
      </c>
      <c r="AA85" s="200">
        <f t="shared" si="39"/>
        <v>601</v>
      </c>
      <c r="AB85" s="200">
        <f t="shared" si="40"/>
        <v>0</v>
      </c>
      <c r="AC85" s="201">
        <f t="shared" si="41"/>
        <v>0</v>
      </c>
      <c r="AD85" s="201">
        <v>0</v>
      </c>
      <c r="AE85" s="201">
        <v>0</v>
      </c>
      <c r="AF85" s="201">
        <f t="shared" si="42"/>
        <v>10886</v>
      </c>
      <c r="AG85" s="201">
        <f t="shared" si="43"/>
        <v>1018</v>
      </c>
      <c r="AH85" s="202">
        <f t="shared" si="44"/>
        <v>191</v>
      </c>
      <c r="AI85" s="201">
        <v>0</v>
      </c>
      <c r="AJ85" s="201">
        <v>0</v>
      </c>
      <c r="AK85" s="202">
        <f t="shared" si="45"/>
        <v>0</v>
      </c>
      <c r="AL85" s="201">
        <f t="shared" si="46"/>
        <v>1209</v>
      </c>
      <c r="AM85" s="201">
        <f t="shared" si="47"/>
        <v>9677</v>
      </c>
      <c r="AN85" s="203"/>
      <c r="AO85" s="198"/>
      <c r="AP85" s="198"/>
    </row>
    <row r="86" spans="1:42" s="149" customFormat="1" ht="19.5" customHeight="1" x14ac:dyDescent="0.2">
      <c r="A86" s="194">
        <v>84</v>
      </c>
      <c r="B86" s="195" t="s">
        <v>428</v>
      </c>
      <c r="C86" s="196" t="s">
        <v>429</v>
      </c>
      <c r="D86" s="196" t="s">
        <v>48</v>
      </c>
      <c r="E86" s="196" t="s">
        <v>49</v>
      </c>
      <c r="F86" s="196" t="s">
        <v>89</v>
      </c>
      <c r="G86" s="197">
        <v>11249</v>
      </c>
      <c r="H86" s="198">
        <v>8765</v>
      </c>
      <c r="I86" s="198">
        <v>0</v>
      </c>
      <c r="J86" s="198">
        <v>0</v>
      </c>
      <c r="K86" s="198">
        <v>0</v>
      </c>
      <c r="L86" s="198">
        <v>1035</v>
      </c>
      <c r="M86" s="198">
        <v>828</v>
      </c>
      <c r="N86" s="198">
        <v>621</v>
      </c>
      <c r="O86" s="198">
        <v>0</v>
      </c>
      <c r="P86" s="198">
        <v>0</v>
      </c>
      <c r="Q86" s="198">
        <v>11249</v>
      </c>
      <c r="R86" s="199">
        <v>31</v>
      </c>
      <c r="S86" s="199">
        <f t="shared" si="32"/>
        <v>2</v>
      </c>
      <c r="T86" s="199">
        <v>29</v>
      </c>
      <c r="U86" s="200">
        <f t="shared" si="33"/>
        <v>8200</v>
      </c>
      <c r="V86" s="200">
        <f t="shared" si="34"/>
        <v>0</v>
      </c>
      <c r="W86" s="200">
        <f t="shared" si="35"/>
        <v>0</v>
      </c>
      <c r="X86" s="200">
        <f t="shared" si="36"/>
        <v>0</v>
      </c>
      <c r="Y86" s="200">
        <f t="shared" si="37"/>
        <v>968</v>
      </c>
      <c r="Z86" s="200">
        <f t="shared" si="38"/>
        <v>775</v>
      </c>
      <c r="AA86" s="200">
        <f t="shared" si="39"/>
        <v>581</v>
      </c>
      <c r="AB86" s="200">
        <f t="shared" si="40"/>
        <v>0</v>
      </c>
      <c r="AC86" s="201">
        <f t="shared" si="41"/>
        <v>0</v>
      </c>
      <c r="AD86" s="201">
        <v>0</v>
      </c>
      <c r="AE86" s="201">
        <v>0</v>
      </c>
      <c r="AF86" s="201">
        <f t="shared" si="42"/>
        <v>10524</v>
      </c>
      <c r="AG86" s="201">
        <f t="shared" si="43"/>
        <v>984</v>
      </c>
      <c r="AH86" s="202">
        <f t="shared" si="44"/>
        <v>184</v>
      </c>
      <c r="AI86" s="201">
        <v>0</v>
      </c>
      <c r="AJ86" s="201">
        <v>0</v>
      </c>
      <c r="AK86" s="202">
        <f t="shared" si="45"/>
        <v>0</v>
      </c>
      <c r="AL86" s="201">
        <f t="shared" si="46"/>
        <v>1168</v>
      </c>
      <c r="AM86" s="201">
        <f t="shared" si="47"/>
        <v>9356</v>
      </c>
      <c r="AN86" s="203"/>
      <c r="AO86" s="198"/>
      <c r="AP86" s="198"/>
    </row>
    <row r="87" spans="1:42" s="149" customFormat="1" ht="19.5" customHeight="1" x14ac:dyDescent="0.2">
      <c r="A87" s="194">
        <v>85</v>
      </c>
      <c r="B87" s="195" t="s">
        <v>430</v>
      </c>
      <c r="C87" s="196" t="s">
        <v>431</v>
      </c>
      <c r="D87" s="196" t="s">
        <v>48</v>
      </c>
      <c r="E87" s="196" t="s">
        <v>49</v>
      </c>
      <c r="F87" s="196" t="s">
        <v>89</v>
      </c>
      <c r="G87" s="197">
        <v>11249</v>
      </c>
      <c r="H87" s="198">
        <v>8765</v>
      </c>
      <c r="I87" s="198">
        <v>0</v>
      </c>
      <c r="J87" s="198">
        <v>0</v>
      </c>
      <c r="K87" s="198">
        <v>0</v>
      </c>
      <c r="L87" s="198">
        <v>1035</v>
      </c>
      <c r="M87" s="198">
        <v>828</v>
      </c>
      <c r="N87" s="198">
        <v>621</v>
      </c>
      <c r="O87" s="198">
        <v>0</v>
      </c>
      <c r="P87" s="198">
        <v>0</v>
      </c>
      <c r="Q87" s="198">
        <v>11249</v>
      </c>
      <c r="R87" s="199">
        <v>31</v>
      </c>
      <c r="S87" s="199">
        <f t="shared" si="32"/>
        <v>25</v>
      </c>
      <c r="T87" s="199">
        <v>6</v>
      </c>
      <c r="U87" s="200">
        <f t="shared" si="33"/>
        <v>1696</v>
      </c>
      <c r="V87" s="200">
        <f t="shared" si="34"/>
        <v>0</v>
      </c>
      <c r="W87" s="200">
        <f t="shared" si="35"/>
        <v>0</v>
      </c>
      <c r="X87" s="200">
        <f t="shared" si="36"/>
        <v>0</v>
      </c>
      <c r="Y87" s="200">
        <f t="shared" si="37"/>
        <v>200</v>
      </c>
      <c r="Z87" s="200">
        <f t="shared" si="38"/>
        <v>160</v>
      </c>
      <c r="AA87" s="200">
        <f t="shared" si="39"/>
        <v>120</v>
      </c>
      <c r="AB87" s="200">
        <f t="shared" si="40"/>
        <v>0</v>
      </c>
      <c r="AC87" s="201">
        <f t="shared" si="41"/>
        <v>0</v>
      </c>
      <c r="AD87" s="201">
        <v>0</v>
      </c>
      <c r="AE87" s="201">
        <v>0</v>
      </c>
      <c r="AF87" s="201">
        <f t="shared" si="42"/>
        <v>2176</v>
      </c>
      <c r="AG87" s="201">
        <f t="shared" si="43"/>
        <v>204</v>
      </c>
      <c r="AH87" s="202">
        <f t="shared" si="44"/>
        <v>38</v>
      </c>
      <c r="AI87" s="201">
        <v>0</v>
      </c>
      <c r="AJ87" s="201">
        <v>0</v>
      </c>
      <c r="AK87" s="202">
        <f t="shared" si="45"/>
        <v>0</v>
      </c>
      <c r="AL87" s="201">
        <f t="shared" si="46"/>
        <v>242</v>
      </c>
      <c r="AM87" s="201">
        <f t="shared" si="47"/>
        <v>1934</v>
      </c>
      <c r="AN87" s="203"/>
      <c r="AO87" s="198"/>
      <c r="AP87" s="198"/>
    </row>
    <row r="88" spans="1:42" s="149" customFormat="1" ht="19.5" customHeight="1" x14ac:dyDescent="0.2">
      <c r="A88" s="194">
        <v>86</v>
      </c>
      <c r="B88" s="195" t="s">
        <v>432</v>
      </c>
      <c r="C88" s="196" t="s">
        <v>433</v>
      </c>
      <c r="D88" s="196" t="s">
        <v>48</v>
      </c>
      <c r="E88" s="196" t="s">
        <v>49</v>
      </c>
      <c r="F88" s="196" t="s">
        <v>89</v>
      </c>
      <c r="G88" s="197">
        <v>11249</v>
      </c>
      <c r="H88" s="198">
        <v>8765</v>
      </c>
      <c r="I88" s="198">
        <v>0</v>
      </c>
      <c r="J88" s="198">
        <v>0</v>
      </c>
      <c r="K88" s="198">
        <v>0</v>
      </c>
      <c r="L88" s="198">
        <v>1035</v>
      </c>
      <c r="M88" s="198">
        <v>828</v>
      </c>
      <c r="N88" s="198">
        <v>621</v>
      </c>
      <c r="O88" s="198">
        <v>0</v>
      </c>
      <c r="P88" s="198">
        <v>0</v>
      </c>
      <c r="Q88" s="198">
        <v>11249</v>
      </c>
      <c r="R88" s="199">
        <v>31</v>
      </c>
      <c r="S88" s="199">
        <f t="shared" si="32"/>
        <v>0</v>
      </c>
      <c r="T88" s="199">
        <v>31</v>
      </c>
      <c r="U88" s="200">
        <f t="shared" si="33"/>
        <v>8765</v>
      </c>
      <c r="V88" s="200">
        <f t="shared" si="34"/>
        <v>0</v>
      </c>
      <c r="W88" s="200">
        <f t="shared" si="35"/>
        <v>0</v>
      </c>
      <c r="X88" s="200">
        <f t="shared" si="36"/>
        <v>0</v>
      </c>
      <c r="Y88" s="200">
        <f t="shared" si="37"/>
        <v>1035</v>
      </c>
      <c r="Z88" s="200">
        <f t="shared" si="38"/>
        <v>828</v>
      </c>
      <c r="AA88" s="200">
        <f t="shared" si="39"/>
        <v>621</v>
      </c>
      <c r="AB88" s="200">
        <f t="shared" si="40"/>
        <v>0</v>
      </c>
      <c r="AC88" s="201">
        <f t="shared" si="41"/>
        <v>0</v>
      </c>
      <c r="AD88" s="201">
        <v>0</v>
      </c>
      <c r="AE88" s="201">
        <v>0</v>
      </c>
      <c r="AF88" s="201">
        <f t="shared" si="42"/>
        <v>11249</v>
      </c>
      <c r="AG88" s="201">
        <f t="shared" si="43"/>
        <v>1052</v>
      </c>
      <c r="AH88" s="202">
        <f t="shared" si="44"/>
        <v>197</v>
      </c>
      <c r="AI88" s="201">
        <v>0</v>
      </c>
      <c r="AJ88" s="201">
        <v>0</v>
      </c>
      <c r="AK88" s="202">
        <f t="shared" si="45"/>
        <v>0</v>
      </c>
      <c r="AL88" s="201">
        <f t="shared" si="46"/>
        <v>1249</v>
      </c>
      <c r="AM88" s="201">
        <f t="shared" si="47"/>
        <v>10000</v>
      </c>
      <c r="AN88" s="205" t="s">
        <v>817</v>
      </c>
      <c r="AO88" s="198" t="s">
        <v>131</v>
      </c>
      <c r="AP88" s="198" t="s">
        <v>818</v>
      </c>
    </row>
    <row r="89" spans="1:42" s="149" customFormat="1" ht="19.5" customHeight="1" x14ac:dyDescent="0.2">
      <c r="A89" s="194">
        <v>87</v>
      </c>
      <c r="B89" s="195" t="s">
        <v>434</v>
      </c>
      <c r="C89" s="196" t="s">
        <v>435</v>
      </c>
      <c r="D89" s="196" t="s">
        <v>48</v>
      </c>
      <c r="E89" s="196" t="s">
        <v>49</v>
      </c>
      <c r="F89" s="196" t="s">
        <v>89</v>
      </c>
      <c r="G89" s="197">
        <v>11249</v>
      </c>
      <c r="H89" s="198">
        <v>8765</v>
      </c>
      <c r="I89" s="198">
        <v>0</v>
      </c>
      <c r="J89" s="198">
        <v>0</v>
      </c>
      <c r="K89" s="198">
        <v>0</v>
      </c>
      <c r="L89" s="198">
        <v>1035</v>
      </c>
      <c r="M89" s="198">
        <v>828</v>
      </c>
      <c r="N89" s="198">
        <v>621</v>
      </c>
      <c r="O89" s="198">
        <v>0</v>
      </c>
      <c r="P89" s="198">
        <v>0</v>
      </c>
      <c r="Q89" s="198">
        <v>11249</v>
      </c>
      <c r="R89" s="199">
        <v>31</v>
      </c>
      <c r="S89" s="199">
        <f t="shared" si="32"/>
        <v>1</v>
      </c>
      <c r="T89" s="199">
        <v>30</v>
      </c>
      <c r="U89" s="200">
        <f t="shared" si="33"/>
        <v>8482</v>
      </c>
      <c r="V89" s="200">
        <f t="shared" si="34"/>
        <v>0</v>
      </c>
      <c r="W89" s="200">
        <f t="shared" si="35"/>
        <v>0</v>
      </c>
      <c r="X89" s="200">
        <f t="shared" si="36"/>
        <v>0</v>
      </c>
      <c r="Y89" s="200">
        <f t="shared" si="37"/>
        <v>1002</v>
      </c>
      <c r="Z89" s="200">
        <f t="shared" si="38"/>
        <v>801</v>
      </c>
      <c r="AA89" s="200">
        <f t="shared" si="39"/>
        <v>601</v>
      </c>
      <c r="AB89" s="200">
        <f t="shared" si="40"/>
        <v>0</v>
      </c>
      <c r="AC89" s="201">
        <f t="shared" si="41"/>
        <v>0</v>
      </c>
      <c r="AD89" s="201">
        <v>0</v>
      </c>
      <c r="AE89" s="201">
        <v>0</v>
      </c>
      <c r="AF89" s="201">
        <f t="shared" si="42"/>
        <v>10886</v>
      </c>
      <c r="AG89" s="201">
        <f t="shared" si="43"/>
        <v>1018</v>
      </c>
      <c r="AH89" s="202">
        <f t="shared" si="44"/>
        <v>191</v>
      </c>
      <c r="AI89" s="201">
        <v>0</v>
      </c>
      <c r="AJ89" s="201">
        <v>0</v>
      </c>
      <c r="AK89" s="202">
        <f t="shared" si="45"/>
        <v>0</v>
      </c>
      <c r="AL89" s="201">
        <f t="shared" si="46"/>
        <v>1209</v>
      </c>
      <c r="AM89" s="201">
        <f t="shared" si="47"/>
        <v>9677</v>
      </c>
      <c r="AN89" s="205" t="s">
        <v>814</v>
      </c>
      <c r="AO89" s="198" t="s">
        <v>131</v>
      </c>
      <c r="AP89" s="198" t="s">
        <v>815</v>
      </c>
    </row>
    <row r="90" spans="1:42" s="149" customFormat="1" ht="19.5" customHeight="1" x14ac:dyDescent="0.2">
      <c r="A90" s="194">
        <v>88</v>
      </c>
      <c r="B90" s="195" t="s">
        <v>436</v>
      </c>
      <c r="C90" s="196" t="s">
        <v>437</v>
      </c>
      <c r="D90" s="196" t="s">
        <v>48</v>
      </c>
      <c r="E90" s="196" t="s">
        <v>49</v>
      </c>
      <c r="F90" s="196" t="s">
        <v>89</v>
      </c>
      <c r="G90" s="197">
        <v>11249</v>
      </c>
      <c r="H90" s="198">
        <v>8765</v>
      </c>
      <c r="I90" s="198">
        <v>0</v>
      </c>
      <c r="J90" s="198">
        <v>0</v>
      </c>
      <c r="K90" s="198">
        <v>0</v>
      </c>
      <c r="L90" s="198">
        <v>1035</v>
      </c>
      <c r="M90" s="198">
        <v>828</v>
      </c>
      <c r="N90" s="198">
        <v>621</v>
      </c>
      <c r="O90" s="198">
        <v>0</v>
      </c>
      <c r="P90" s="198">
        <v>0</v>
      </c>
      <c r="Q90" s="198">
        <v>11249</v>
      </c>
      <c r="R90" s="199">
        <v>31</v>
      </c>
      <c r="S90" s="199">
        <f t="shared" si="32"/>
        <v>3</v>
      </c>
      <c r="T90" s="199">
        <v>28</v>
      </c>
      <c r="U90" s="200">
        <f t="shared" si="33"/>
        <v>7917</v>
      </c>
      <c r="V90" s="200">
        <f t="shared" si="34"/>
        <v>0</v>
      </c>
      <c r="W90" s="200">
        <f t="shared" si="35"/>
        <v>0</v>
      </c>
      <c r="X90" s="200">
        <f t="shared" si="36"/>
        <v>0</v>
      </c>
      <c r="Y90" s="200">
        <f t="shared" si="37"/>
        <v>935</v>
      </c>
      <c r="Z90" s="200">
        <f t="shared" si="38"/>
        <v>748</v>
      </c>
      <c r="AA90" s="200">
        <f t="shared" si="39"/>
        <v>561</v>
      </c>
      <c r="AB90" s="200">
        <f t="shared" si="40"/>
        <v>0</v>
      </c>
      <c r="AC90" s="201">
        <f t="shared" si="41"/>
        <v>0</v>
      </c>
      <c r="AD90" s="201">
        <v>0</v>
      </c>
      <c r="AE90" s="201">
        <v>0</v>
      </c>
      <c r="AF90" s="201">
        <f t="shared" si="42"/>
        <v>10161</v>
      </c>
      <c r="AG90" s="201">
        <f t="shared" si="43"/>
        <v>950</v>
      </c>
      <c r="AH90" s="202">
        <f t="shared" si="44"/>
        <v>178</v>
      </c>
      <c r="AI90" s="201">
        <v>0</v>
      </c>
      <c r="AJ90" s="201">
        <v>0</v>
      </c>
      <c r="AK90" s="202">
        <f t="shared" si="45"/>
        <v>0</v>
      </c>
      <c r="AL90" s="201">
        <f t="shared" si="46"/>
        <v>1128</v>
      </c>
      <c r="AM90" s="201">
        <f t="shared" si="47"/>
        <v>9033</v>
      </c>
      <c r="AN90" s="203"/>
      <c r="AO90" s="198"/>
      <c r="AP90" s="198"/>
    </row>
    <row r="91" spans="1:42" s="149" customFormat="1" ht="19.5" customHeight="1" x14ac:dyDescent="0.2">
      <c r="A91" s="194">
        <v>89</v>
      </c>
      <c r="B91" s="195" t="s">
        <v>438</v>
      </c>
      <c r="C91" s="196" t="s">
        <v>439</v>
      </c>
      <c r="D91" s="196" t="s">
        <v>48</v>
      </c>
      <c r="E91" s="196" t="s">
        <v>49</v>
      </c>
      <c r="F91" s="196" t="s">
        <v>89</v>
      </c>
      <c r="G91" s="197">
        <v>11249</v>
      </c>
      <c r="H91" s="198">
        <v>8765</v>
      </c>
      <c r="I91" s="198">
        <v>0</v>
      </c>
      <c r="J91" s="198">
        <v>0</v>
      </c>
      <c r="K91" s="198">
        <v>0</v>
      </c>
      <c r="L91" s="198">
        <v>1035</v>
      </c>
      <c r="M91" s="198">
        <v>828</v>
      </c>
      <c r="N91" s="198">
        <v>621</v>
      </c>
      <c r="O91" s="198">
        <v>0</v>
      </c>
      <c r="P91" s="198">
        <v>0</v>
      </c>
      <c r="Q91" s="198">
        <v>11249</v>
      </c>
      <c r="R91" s="199">
        <v>31</v>
      </c>
      <c r="S91" s="199">
        <f t="shared" si="32"/>
        <v>1</v>
      </c>
      <c r="T91" s="199">
        <v>30</v>
      </c>
      <c r="U91" s="200">
        <f t="shared" si="33"/>
        <v>8482</v>
      </c>
      <c r="V91" s="200">
        <f t="shared" si="34"/>
        <v>0</v>
      </c>
      <c r="W91" s="200">
        <f t="shared" si="35"/>
        <v>0</v>
      </c>
      <c r="X91" s="200">
        <f t="shared" si="36"/>
        <v>0</v>
      </c>
      <c r="Y91" s="200">
        <f t="shared" si="37"/>
        <v>1002</v>
      </c>
      <c r="Z91" s="200">
        <f t="shared" si="38"/>
        <v>801</v>
      </c>
      <c r="AA91" s="200">
        <f t="shared" si="39"/>
        <v>601</v>
      </c>
      <c r="AB91" s="200">
        <f t="shared" si="40"/>
        <v>0</v>
      </c>
      <c r="AC91" s="201">
        <f t="shared" si="41"/>
        <v>0</v>
      </c>
      <c r="AD91" s="201">
        <v>0</v>
      </c>
      <c r="AE91" s="201">
        <v>0</v>
      </c>
      <c r="AF91" s="201">
        <f t="shared" si="42"/>
        <v>10886</v>
      </c>
      <c r="AG91" s="201">
        <f t="shared" si="43"/>
        <v>1018</v>
      </c>
      <c r="AH91" s="202">
        <f t="shared" si="44"/>
        <v>191</v>
      </c>
      <c r="AI91" s="201">
        <v>0</v>
      </c>
      <c r="AJ91" s="201">
        <v>0</v>
      </c>
      <c r="AK91" s="202">
        <f t="shared" si="45"/>
        <v>0</v>
      </c>
      <c r="AL91" s="201">
        <f t="shared" si="46"/>
        <v>1209</v>
      </c>
      <c r="AM91" s="201">
        <f t="shared" si="47"/>
        <v>9677</v>
      </c>
      <c r="AN91" s="205" t="s">
        <v>816</v>
      </c>
      <c r="AO91" s="198" t="s">
        <v>131</v>
      </c>
      <c r="AP91" s="198" t="s">
        <v>815</v>
      </c>
    </row>
    <row r="92" spans="1:42" s="149" customFormat="1" ht="19.5" customHeight="1" x14ac:dyDescent="0.2">
      <c r="A92" s="194">
        <v>90</v>
      </c>
      <c r="B92" s="195" t="s">
        <v>440</v>
      </c>
      <c r="C92" s="196" t="s">
        <v>441</v>
      </c>
      <c r="D92" s="196" t="s">
        <v>48</v>
      </c>
      <c r="E92" s="196" t="s">
        <v>49</v>
      </c>
      <c r="F92" s="196" t="s">
        <v>89</v>
      </c>
      <c r="G92" s="197">
        <v>11249</v>
      </c>
      <c r="H92" s="198">
        <v>8765</v>
      </c>
      <c r="I92" s="198">
        <v>0</v>
      </c>
      <c r="J92" s="198">
        <v>0</v>
      </c>
      <c r="K92" s="198">
        <v>0</v>
      </c>
      <c r="L92" s="198">
        <v>1035</v>
      </c>
      <c r="M92" s="198">
        <v>828</v>
      </c>
      <c r="N92" s="198">
        <v>621</v>
      </c>
      <c r="O92" s="198">
        <v>0</v>
      </c>
      <c r="P92" s="198">
        <v>0</v>
      </c>
      <c r="Q92" s="198">
        <v>11249</v>
      </c>
      <c r="R92" s="199">
        <v>31</v>
      </c>
      <c r="S92" s="199">
        <f t="shared" si="32"/>
        <v>2</v>
      </c>
      <c r="T92" s="199">
        <v>29</v>
      </c>
      <c r="U92" s="200">
        <f t="shared" si="33"/>
        <v>8200</v>
      </c>
      <c r="V92" s="200">
        <f t="shared" si="34"/>
        <v>0</v>
      </c>
      <c r="W92" s="200">
        <f t="shared" si="35"/>
        <v>0</v>
      </c>
      <c r="X92" s="200">
        <f t="shared" si="36"/>
        <v>0</v>
      </c>
      <c r="Y92" s="200">
        <f t="shared" si="37"/>
        <v>968</v>
      </c>
      <c r="Z92" s="200">
        <f t="shared" si="38"/>
        <v>775</v>
      </c>
      <c r="AA92" s="200">
        <f t="shared" si="39"/>
        <v>581</v>
      </c>
      <c r="AB92" s="200">
        <f t="shared" si="40"/>
        <v>0</v>
      </c>
      <c r="AC92" s="201">
        <f t="shared" si="41"/>
        <v>0</v>
      </c>
      <c r="AD92" s="201">
        <v>0</v>
      </c>
      <c r="AE92" s="201">
        <v>0</v>
      </c>
      <c r="AF92" s="201">
        <f t="shared" si="42"/>
        <v>10524</v>
      </c>
      <c r="AG92" s="201">
        <f t="shared" si="43"/>
        <v>984</v>
      </c>
      <c r="AH92" s="202">
        <f t="shared" si="44"/>
        <v>184</v>
      </c>
      <c r="AI92" s="201">
        <v>0</v>
      </c>
      <c r="AJ92" s="201">
        <v>0</v>
      </c>
      <c r="AK92" s="202">
        <f t="shared" si="45"/>
        <v>0</v>
      </c>
      <c r="AL92" s="201">
        <f t="shared" si="46"/>
        <v>1168</v>
      </c>
      <c r="AM92" s="201">
        <f t="shared" si="47"/>
        <v>9356</v>
      </c>
      <c r="AN92" s="203"/>
      <c r="AO92" s="198"/>
      <c r="AP92" s="198"/>
    </row>
    <row r="93" spans="1:42" s="149" customFormat="1" ht="19.5" customHeight="1" x14ac:dyDescent="0.2">
      <c r="A93" s="194">
        <v>91</v>
      </c>
      <c r="B93" s="195" t="s">
        <v>442</v>
      </c>
      <c r="C93" s="196" t="s">
        <v>443</v>
      </c>
      <c r="D93" s="196" t="s">
        <v>60</v>
      </c>
      <c r="E93" s="196" t="s">
        <v>50</v>
      </c>
      <c r="F93" s="196" t="s">
        <v>119</v>
      </c>
      <c r="G93" s="197">
        <v>15000</v>
      </c>
      <c r="H93" s="198">
        <v>9592</v>
      </c>
      <c r="I93" s="198">
        <v>0</v>
      </c>
      <c r="J93" s="198">
        <v>0</v>
      </c>
      <c r="K93" s="198">
        <v>0</v>
      </c>
      <c r="L93" s="198">
        <v>3801</v>
      </c>
      <c r="M93" s="198">
        <v>799</v>
      </c>
      <c r="N93" s="198">
        <v>808</v>
      </c>
      <c r="O93" s="198">
        <v>0</v>
      </c>
      <c r="P93" s="198">
        <v>0</v>
      </c>
      <c r="Q93" s="198">
        <v>15000</v>
      </c>
      <c r="R93" s="199">
        <v>31</v>
      </c>
      <c r="S93" s="199">
        <f t="shared" si="32"/>
        <v>0</v>
      </c>
      <c r="T93" s="199">
        <v>31</v>
      </c>
      <c r="U93" s="200">
        <f t="shared" si="33"/>
        <v>9592</v>
      </c>
      <c r="V93" s="200">
        <f t="shared" si="34"/>
        <v>0</v>
      </c>
      <c r="W93" s="200">
        <f t="shared" si="35"/>
        <v>0</v>
      </c>
      <c r="X93" s="200">
        <f t="shared" si="36"/>
        <v>0</v>
      </c>
      <c r="Y93" s="200">
        <f t="shared" si="37"/>
        <v>3801</v>
      </c>
      <c r="Z93" s="200">
        <f t="shared" si="38"/>
        <v>799</v>
      </c>
      <c r="AA93" s="200">
        <f t="shared" si="39"/>
        <v>808</v>
      </c>
      <c r="AB93" s="200">
        <f t="shared" si="40"/>
        <v>0</v>
      </c>
      <c r="AC93" s="201">
        <f t="shared" si="41"/>
        <v>0</v>
      </c>
      <c r="AD93" s="201">
        <v>0</v>
      </c>
      <c r="AE93" s="201">
        <v>0</v>
      </c>
      <c r="AF93" s="201">
        <f t="shared" si="42"/>
        <v>15000</v>
      </c>
      <c r="AG93" s="201">
        <f t="shared" si="43"/>
        <v>1151</v>
      </c>
      <c r="AH93" s="202">
        <f t="shared" si="44"/>
        <v>263</v>
      </c>
      <c r="AI93" s="201">
        <v>0</v>
      </c>
      <c r="AJ93" s="201">
        <v>0</v>
      </c>
      <c r="AK93" s="202">
        <f t="shared" si="45"/>
        <v>0</v>
      </c>
      <c r="AL93" s="201">
        <f t="shared" si="46"/>
        <v>1414</v>
      </c>
      <c r="AM93" s="201">
        <f t="shared" si="47"/>
        <v>13586</v>
      </c>
      <c r="AN93" s="203" t="s">
        <v>444</v>
      </c>
      <c r="AO93" s="198" t="s">
        <v>136</v>
      </c>
      <c r="AP93" s="198" t="s">
        <v>445</v>
      </c>
    </row>
    <row r="94" spans="1:42" s="149" customFormat="1" ht="19.5" customHeight="1" x14ac:dyDescent="0.2">
      <c r="A94" s="194">
        <v>92</v>
      </c>
      <c r="B94" s="195" t="s">
        <v>446</v>
      </c>
      <c r="C94" s="196" t="s">
        <v>447</v>
      </c>
      <c r="D94" s="196" t="s">
        <v>46</v>
      </c>
      <c r="E94" s="196" t="s">
        <v>50</v>
      </c>
      <c r="F94" s="196" t="s">
        <v>92</v>
      </c>
      <c r="G94" s="197">
        <v>11500</v>
      </c>
      <c r="H94" s="198">
        <v>9592</v>
      </c>
      <c r="I94" s="198">
        <v>0</v>
      </c>
      <c r="J94" s="198">
        <v>0</v>
      </c>
      <c r="K94" s="198">
        <v>0</v>
      </c>
      <c r="L94" s="198">
        <v>525</v>
      </c>
      <c r="M94" s="198">
        <v>799</v>
      </c>
      <c r="N94" s="198">
        <v>584</v>
      </c>
      <c r="O94" s="198">
        <v>0</v>
      </c>
      <c r="P94" s="198">
        <v>0</v>
      </c>
      <c r="Q94" s="198">
        <v>11500</v>
      </c>
      <c r="R94" s="199">
        <v>31</v>
      </c>
      <c r="S94" s="199">
        <f t="shared" si="32"/>
        <v>7</v>
      </c>
      <c r="T94" s="199">
        <v>24</v>
      </c>
      <c r="U94" s="200">
        <f t="shared" si="33"/>
        <v>7426</v>
      </c>
      <c r="V94" s="200">
        <f t="shared" si="34"/>
        <v>0</v>
      </c>
      <c r="W94" s="200">
        <f t="shared" si="35"/>
        <v>0</v>
      </c>
      <c r="X94" s="200">
        <f t="shared" si="36"/>
        <v>0</v>
      </c>
      <c r="Y94" s="200">
        <f t="shared" si="37"/>
        <v>406</v>
      </c>
      <c r="Z94" s="200">
        <f t="shared" si="38"/>
        <v>619</v>
      </c>
      <c r="AA94" s="200">
        <f t="shared" si="39"/>
        <v>452</v>
      </c>
      <c r="AB94" s="200">
        <f t="shared" si="40"/>
        <v>0</v>
      </c>
      <c r="AC94" s="201">
        <f t="shared" si="41"/>
        <v>0</v>
      </c>
      <c r="AD94" s="201">
        <v>0</v>
      </c>
      <c r="AE94" s="201">
        <v>0</v>
      </c>
      <c r="AF94" s="201">
        <f t="shared" si="42"/>
        <v>8903</v>
      </c>
      <c r="AG94" s="201">
        <f t="shared" si="43"/>
        <v>891</v>
      </c>
      <c r="AH94" s="202">
        <f t="shared" si="44"/>
        <v>156</v>
      </c>
      <c r="AI94" s="201">
        <v>0</v>
      </c>
      <c r="AJ94" s="201">
        <v>0</v>
      </c>
      <c r="AK94" s="202">
        <f t="shared" si="45"/>
        <v>0</v>
      </c>
      <c r="AL94" s="201">
        <f t="shared" si="46"/>
        <v>1047</v>
      </c>
      <c r="AM94" s="201">
        <f t="shared" si="47"/>
        <v>7856</v>
      </c>
      <c r="AN94" s="203" t="s">
        <v>448</v>
      </c>
      <c r="AO94" s="198" t="s">
        <v>121</v>
      </c>
      <c r="AP94" s="198" t="s">
        <v>449</v>
      </c>
    </row>
    <row r="95" spans="1:42" s="149" customFormat="1" ht="19.5" customHeight="1" x14ac:dyDescent="0.2">
      <c r="A95" s="194">
        <v>93</v>
      </c>
      <c r="B95" s="195" t="s">
        <v>450</v>
      </c>
      <c r="C95" s="196" t="s">
        <v>451</v>
      </c>
      <c r="D95" s="196" t="s">
        <v>46</v>
      </c>
      <c r="E95" s="196" t="s">
        <v>50</v>
      </c>
      <c r="F95" s="196" t="s">
        <v>92</v>
      </c>
      <c r="G95" s="197">
        <v>11500</v>
      </c>
      <c r="H95" s="198">
        <v>9592</v>
      </c>
      <c r="I95" s="198">
        <v>0</v>
      </c>
      <c r="J95" s="198">
        <v>0</v>
      </c>
      <c r="K95" s="198">
        <v>0</v>
      </c>
      <c r="L95" s="198">
        <v>525</v>
      </c>
      <c r="M95" s="198">
        <v>799</v>
      </c>
      <c r="N95" s="198">
        <v>584</v>
      </c>
      <c r="O95" s="198">
        <v>0</v>
      </c>
      <c r="P95" s="198">
        <v>0</v>
      </c>
      <c r="Q95" s="198">
        <v>11500</v>
      </c>
      <c r="R95" s="199">
        <v>31</v>
      </c>
      <c r="S95" s="199">
        <f t="shared" si="32"/>
        <v>8</v>
      </c>
      <c r="T95" s="199">
        <v>23</v>
      </c>
      <c r="U95" s="200">
        <f t="shared" si="33"/>
        <v>7117</v>
      </c>
      <c r="V95" s="200">
        <f t="shared" si="34"/>
        <v>0</v>
      </c>
      <c r="W95" s="200">
        <f t="shared" si="35"/>
        <v>0</v>
      </c>
      <c r="X95" s="200">
        <f t="shared" si="36"/>
        <v>0</v>
      </c>
      <c r="Y95" s="200">
        <f t="shared" si="37"/>
        <v>390</v>
      </c>
      <c r="Z95" s="200">
        <f t="shared" si="38"/>
        <v>593</v>
      </c>
      <c r="AA95" s="200">
        <f t="shared" si="39"/>
        <v>433</v>
      </c>
      <c r="AB95" s="200">
        <f t="shared" si="40"/>
        <v>0</v>
      </c>
      <c r="AC95" s="201">
        <f t="shared" si="41"/>
        <v>0</v>
      </c>
      <c r="AD95" s="201">
        <v>0</v>
      </c>
      <c r="AE95" s="201">
        <v>0</v>
      </c>
      <c r="AF95" s="201">
        <f t="shared" si="42"/>
        <v>8533</v>
      </c>
      <c r="AG95" s="201">
        <f t="shared" si="43"/>
        <v>854</v>
      </c>
      <c r="AH95" s="202">
        <f t="shared" si="44"/>
        <v>149</v>
      </c>
      <c r="AI95" s="201">
        <v>0</v>
      </c>
      <c r="AJ95" s="201">
        <v>0</v>
      </c>
      <c r="AK95" s="202">
        <f t="shared" si="45"/>
        <v>0</v>
      </c>
      <c r="AL95" s="201">
        <f t="shared" si="46"/>
        <v>1003</v>
      </c>
      <c r="AM95" s="201">
        <f t="shared" si="47"/>
        <v>7530</v>
      </c>
      <c r="AN95" s="203" t="s">
        <v>452</v>
      </c>
      <c r="AO95" s="198" t="s">
        <v>121</v>
      </c>
      <c r="AP95" s="198" t="s">
        <v>449</v>
      </c>
    </row>
    <row r="96" spans="1:42" s="149" customFormat="1" ht="19.5" customHeight="1" x14ac:dyDescent="0.2">
      <c r="A96" s="194">
        <v>94</v>
      </c>
      <c r="B96" s="195" t="s">
        <v>453</v>
      </c>
      <c r="C96" s="196" t="s">
        <v>454</v>
      </c>
      <c r="D96" s="196" t="s">
        <v>46</v>
      </c>
      <c r="E96" s="196" t="s">
        <v>50</v>
      </c>
      <c r="F96" s="196" t="s">
        <v>86</v>
      </c>
      <c r="G96" s="197">
        <v>22000</v>
      </c>
      <c r="H96" s="198">
        <v>10500</v>
      </c>
      <c r="I96" s="198">
        <v>4200</v>
      </c>
      <c r="J96" s="198">
        <v>2775</v>
      </c>
      <c r="K96" s="198">
        <v>2775</v>
      </c>
      <c r="L96" s="198">
        <v>0</v>
      </c>
      <c r="M96" s="198">
        <v>0</v>
      </c>
      <c r="N96" s="198">
        <v>0</v>
      </c>
      <c r="O96" s="198">
        <v>875</v>
      </c>
      <c r="P96" s="198">
        <v>875</v>
      </c>
      <c r="Q96" s="198">
        <v>22000</v>
      </c>
      <c r="R96" s="199">
        <v>31</v>
      </c>
      <c r="S96" s="199">
        <f t="shared" si="32"/>
        <v>0</v>
      </c>
      <c r="T96" s="199">
        <v>31</v>
      </c>
      <c r="U96" s="200">
        <f t="shared" si="33"/>
        <v>10500</v>
      </c>
      <c r="V96" s="200">
        <f t="shared" si="34"/>
        <v>4200</v>
      </c>
      <c r="W96" s="200">
        <f t="shared" si="35"/>
        <v>2775</v>
      </c>
      <c r="X96" s="200">
        <f t="shared" si="36"/>
        <v>2775</v>
      </c>
      <c r="Y96" s="200">
        <f t="shared" si="37"/>
        <v>0</v>
      </c>
      <c r="Z96" s="200">
        <f t="shared" si="38"/>
        <v>0</v>
      </c>
      <c r="AA96" s="200">
        <f t="shared" si="39"/>
        <v>0</v>
      </c>
      <c r="AB96" s="200">
        <f t="shared" si="40"/>
        <v>875</v>
      </c>
      <c r="AC96" s="201">
        <f t="shared" si="41"/>
        <v>875</v>
      </c>
      <c r="AD96" s="201">
        <v>0</v>
      </c>
      <c r="AE96" s="201">
        <v>0</v>
      </c>
      <c r="AF96" s="201">
        <f t="shared" si="42"/>
        <v>22000</v>
      </c>
      <c r="AG96" s="201">
        <f t="shared" si="43"/>
        <v>1260</v>
      </c>
      <c r="AH96" s="202">
        <f t="shared" si="44"/>
        <v>0</v>
      </c>
      <c r="AI96" s="201">
        <v>0</v>
      </c>
      <c r="AJ96" s="201">
        <v>0</v>
      </c>
      <c r="AK96" s="202">
        <f t="shared" si="45"/>
        <v>200</v>
      </c>
      <c r="AL96" s="201">
        <f t="shared" si="46"/>
        <v>1460</v>
      </c>
      <c r="AM96" s="201">
        <f t="shared" si="47"/>
        <v>20540</v>
      </c>
      <c r="AN96" s="203" t="s">
        <v>455</v>
      </c>
      <c r="AO96" s="198" t="s">
        <v>115</v>
      </c>
      <c r="AP96" s="198" t="s">
        <v>148</v>
      </c>
    </row>
    <row r="97" spans="1:42" s="149" customFormat="1" ht="19.5" customHeight="1" x14ac:dyDescent="0.2">
      <c r="A97" s="194">
        <v>95</v>
      </c>
      <c r="B97" s="195" t="s">
        <v>456</v>
      </c>
      <c r="C97" s="196" t="s">
        <v>457</v>
      </c>
      <c r="D97" s="196" t="s">
        <v>46</v>
      </c>
      <c r="E97" s="196" t="s">
        <v>50</v>
      </c>
      <c r="F97" s="196" t="s">
        <v>86</v>
      </c>
      <c r="G97" s="197">
        <v>11500</v>
      </c>
      <c r="H97" s="198">
        <v>9592</v>
      </c>
      <c r="I97" s="198">
        <v>0</v>
      </c>
      <c r="J97" s="198">
        <v>0</v>
      </c>
      <c r="K97" s="198">
        <v>0</v>
      </c>
      <c r="L97" s="198">
        <v>525</v>
      </c>
      <c r="M97" s="198">
        <v>799</v>
      </c>
      <c r="N97" s="198">
        <v>584</v>
      </c>
      <c r="O97" s="198">
        <v>0</v>
      </c>
      <c r="P97" s="198">
        <v>0</v>
      </c>
      <c r="Q97" s="198">
        <v>11500</v>
      </c>
      <c r="R97" s="199">
        <v>31</v>
      </c>
      <c r="S97" s="199">
        <f t="shared" si="32"/>
        <v>0</v>
      </c>
      <c r="T97" s="199">
        <v>31</v>
      </c>
      <c r="U97" s="200">
        <f t="shared" si="33"/>
        <v>9592</v>
      </c>
      <c r="V97" s="200">
        <f t="shared" si="34"/>
        <v>0</v>
      </c>
      <c r="W97" s="200">
        <f t="shared" si="35"/>
        <v>0</v>
      </c>
      <c r="X97" s="200">
        <f t="shared" si="36"/>
        <v>0</v>
      </c>
      <c r="Y97" s="200">
        <f t="shared" si="37"/>
        <v>525</v>
      </c>
      <c r="Z97" s="200">
        <f t="shared" si="38"/>
        <v>799</v>
      </c>
      <c r="AA97" s="200">
        <f t="shared" si="39"/>
        <v>584</v>
      </c>
      <c r="AB97" s="200">
        <f t="shared" si="40"/>
        <v>0</v>
      </c>
      <c r="AC97" s="201">
        <f t="shared" si="41"/>
        <v>0</v>
      </c>
      <c r="AD97" s="201">
        <v>0</v>
      </c>
      <c r="AE97" s="201">
        <v>0</v>
      </c>
      <c r="AF97" s="201">
        <f t="shared" si="42"/>
        <v>11500</v>
      </c>
      <c r="AG97" s="201">
        <f t="shared" si="43"/>
        <v>1151</v>
      </c>
      <c r="AH97" s="202">
        <f t="shared" si="44"/>
        <v>201</v>
      </c>
      <c r="AI97" s="201">
        <v>0</v>
      </c>
      <c r="AJ97" s="201">
        <v>0</v>
      </c>
      <c r="AK97" s="202">
        <f t="shared" si="45"/>
        <v>0</v>
      </c>
      <c r="AL97" s="201">
        <f t="shared" si="46"/>
        <v>1352</v>
      </c>
      <c r="AM97" s="201">
        <f t="shared" si="47"/>
        <v>10148</v>
      </c>
      <c r="AN97" s="203" t="s">
        <v>458</v>
      </c>
      <c r="AO97" s="198" t="s">
        <v>131</v>
      </c>
      <c r="AP97" s="198" t="s">
        <v>459</v>
      </c>
    </row>
    <row r="98" spans="1:42" s="149" customFormat="1" ht="19.5" customHeight="1" x14ac:dyDescent="0.2">
      <c r="A98" s="194">
        <v>96</v>
      </c>
      <c r="B98" s="195" t="s">
        <v>460</v>
      </c>
      <c r="C98" s="196" t="s">
        <v>461</v>
      </c>
      <c r="D98" s="196" t="s">
        <v>46</v>
      </c>
      <c r="E98" s="196" t="s">
        <v>50</v>
      </c>
      <c r="F98" s="196" t="s">
        <v>92</v>
      </c>
      <c r="G98" s="197">
        <v>11500</v>
      </c>
      <c r="H98" s="198">
        <v>9592</v>
      </c>
      <c r="I98" s="198">
        <v>0</v>
      </c>
      <c r="J98" s="198">
        <v>0</v>
      </c>
      <c r="K98" s="198">
        <v>0</v>
      </c>
      <c r="L98" s="198">
        <v>525</v>
      </c>
      <c r="M98" s="198">
        <v>799</v>
      </c>
      <c r="N98" s="198">
        <v>584</v>
      </c>
      <c r="O98" s="198">
        <v>0</v>
      </c>
      <c r="P98" s="198">
        <v>0</v>
      </c>
      <c r="Q98" s="198">
        <v>11500</v>
      </c>
      <c r="R98" s="199">
        <v>31</v>
      </c>
      <c r="S98" s="199">
        <f t="shared" si="32"/>
        <v>0</v>
      </c>
      <c r="T98" s="199">
        <v>31</v>
      </c>
      <c r="U98" s="200">
        <f t="shared" si="33"/>
        <v>9592</v>
      </c>
      <c r="V98" s="200">
        <f t="shared" si="34"/>
        <v>0</v>
      </c>
      <c r="W98" s="200">
        <f t="shared" si="35"/>
        <v>0</v>
      </c>
      <c r="X98" s="200">
        <f t="shared" si="36"/>
        <v>0</v>
      </c>
      <c r="Y98" s="200">
        <f t="shared" si="37"/>
        <v>525</v>
      </c>
      <c r="Z98" s="200">
        <f t="shared" si="38"/>
        <v>799</v>
      </c>
      <c r="AA98" s="200">
        <f t="shared" si="39"/>
        <v>584</v>
      </c>
      <c r="AB98" s="200">
        <f t="shared" si="40"/>
        <v>0</v>
      </c>
      <c r="AC98" s="201">
        <f t="shared" si="41"/>
        <v>0</v>
      </c>
      <c r="AD98" s="201">
        <v>0</v>
      </c>
      <c r="AE98" s="201">
        <v>0</v>
      </c>
      <c r="AF98" s="201">
        <f t="shared" si="42"/>
        <v>11500</v>
      </c>
      <c r="AG98" s="201">
        <f t="shared" si="43"/>
        <v>1151</v>
      </c>
      <c r="AH98" s="202">
        <f t="shared" si="44"/>
        <v>201</v>
      </c>
      <c r="AI98" s="201">
        <v>0</v>
      </c>
      <c r="AJ98" s="201">
        <v>0</v>
      </c>
      <c r="AK98" s="202">
        <f t="shared" si="45"/>
        <v>0</v>
      </c>
      <c r="AL98" s="201">
        <f t="shared" si="46"/>
        <v>1352</v>
      </c>
      <c r="AM98" s="201">
        <f t="shared" si="47"/>
        <v>10148</v>
      </c>
      <c r="AN98" s="205" t="s">
        <v>829</v>
      </c>
      <c r="AO98" s="198" t="s">
        <v>121</v>
      </c>
      <c r="AP98" s="198" t="s">
        <v>830</v>
      </c>
    </row>
    <row r="99" spans="1:42" s="149" customFormat="1" ht="19.5" customHeight="1" x14ac:dyDescent="0.2">
      <c r="A99" s="194">
        <v>97</v>
      </c>
      <c r="B99" s="195" t="s">
        <v>702</v>
      </c>
      <c r="C99" s="196" t="s">
        <v>703</v>
      </c>
      <c r="D99" s="196" t="s">
        <v>46</v>
      </c>
      <c r="E99" s="196" t="s">
        <v>50</v>
      </c>
      <c r="F99" s="196" t="s">
        <v>92</v>
      </c>
      <c r="G99" s="197">
        <v>11500</v>
      </c>
      <c r="H99" s="198">
        <v>9592</v>
      </c>
      <c r="I99" s="198">
        <v>0</v>
      </c>
      <c r="J99" s="198">
        <v>0</v>
      </c>
      <c r="K99" s="198">
        <v>0</v>
      </c>
      <c r="L99" s="198">
        <v>446</v>
      </c>
      <c r="M99" s="198">
        <v>799</v>
      </c>
      <c r="N99" s="198">
        <v>663</v>
      </c>
      <c r="O99" s="198">
        <v>0</v>
      </c>
      <c r="P99" s="198">
        <v>0</v>
      </c>
      <c r="Q99" s="198">
        <v>11500</v>
      </c>
      <c r="R99" s="199">
        <v>31</v>
      </c>
      <c r="S99" s="199">
        <f t="shared" ref="S99:S130" si="48">R99-T99</f>
        <v>27</v>
      </c>
      <c r="T99" s="199">
        <v>4</v>
      </c>
      <c r="U99" s="200">
        <f t="shared" ref="U99:U130" si="49">ROUND((H99/R99)*T99,0)</f>
        <v>1238</v>
      </c>
      <c r="V99" s="200">
        <f t="shared" ref="V99:V130" si="50">ROUND((I99/R99)*T99,0)</f>
        <v>0</v>
      </c>
      <c r="W99" s="200">
        <f t="shared" ref="W99:W130" si="51">ROUND((J99/R99)*T99,0)</f>
        <v>0</v>
      </c>
      <c r="X99" s="200">
        <f t="shared" ref="X99:X130" si="52">ROUND((K99/R99)*T99,0)</f>
        <v>0</v>
      </c>
      <c r="Y99" s="200">
        <f t="shared" ref="Y99:Y130" si="53">ROUND((L99/R99)*T99,0)</f>
        <v>58</v>
      </c>
      <c r="Z99" s="200">
        <f t="shared" ref="Z99:Z130" si="54">ROUND((M99/R99)*T99,0)</f>
        <v>103</v>
      </c>
      <c r="AA99" s="200">
        <f t="shared" ref="AA99:AA130" si="55">ROUND((N99/R99)*T99,0)</f>
        <v>86</v>
      </c>
      <c r="AB99" s="200">
        <f t="shared" ref="AB99:AB130" si="56">ROUND((O99/R99)*T99,0)</f>
        <v>0</v>
      </c>
      <c r="AC99" s="201">
        <f t="shared" ref="AC99:AC130" si="57">ROUND((P99/R99)*T99,0)</f>
        <v>0</v>
      </c>
      <c r="AD99" s="201">
        <v>0</v>
      </c>
      <c r="AE99" s="201">
        <v>0</v>
      </c>
      <c r="AF99" s="201">
        <f t="shared" ref="AF99:AF130" si="58">SUBTOTAL(9,U99:AE99)</f>
        <v>1485</v>
      </c>
      <c r="AG99" s="201">
        <f t="shared" ref="AG99:AG130" si="59">ROUND((U99+AD99)*0.12,0)</f>
        <v>149</v>
      </c>
      <c r="AH99" s="202">
        <f t="shared" ref="AH99:AH130" si="60">ROUND(IF(AND(G99&lt;=21000),(SUM(AF99*0.0175)),(0)),0)</f>
        <v>26</v>
      </c>
      <c r="AI99" s="201">
        <v>0</v>
      </c>
      <c r="AJ99" s="201">
        <v>0</v>
      </c>
      <c r="AK99" s="202">
        <f t="shared" ref="AK99:AK130" si="61">+IF(AF99&gt;=20001,200,IF(AF99&gt;=15001,150,0))</f>
        <v>0</v>
      </c>
      <c r="AL99" s="201">
        <f t="shared" ref="AL99:AL130" si="62">SUBTOTAL(9,AG99:AK99)</f>
        <v>175</v>
      </c>
      <c r="AM99" s="201">
        <f t="shared" ref="AM99:AM130" si="63">AF99-AL99</f>
        <v>1310</v>
      </c>
      <c r="AN99" s="205" t="s">
        <v>812</v>
      </c>
      <c r="AO99" s="198" t="s">
        <v>121</v>
      </c>
      <c r="AP99" s="198" t="s">
        <v>813</v>
      </c>
    </row>
    <row r="100" spans="1:42" s="149" customFormat="1" ht="19.5" customHeight="1" x14ac:dyDescent="0.2">
      <c r="A100" s="194">
        <v>98</v>
      </c>
      <c r="B100" s="195" t="s">
        <v>462</v>
      </c>
      <c r="C100" s="196" t="s">
        <v>463</v>
      </c>
      <c r="D100" s="196" t="s">
        <v>47</v>
      </c>
      <c r="E100" s="196" t="s">
        <v>50</v>
      </c>
      <c r="F100" s="196" t="s">
        <v>313</v>
      </c>
      <c r="G100" s="197">
        <v>23760</v>
      </c>
      <c r="H100" s="198">
        <v>13000</v>
      </c>
      <c r="I100" s="198">
        <v>6000</v>
      </c>
      <c r="J100" s="198">
        <v>1130</v>
      </c>
      <c r="K100" s="198">
        <v>1130</v>
      </c>
      <c r="L100" s="198">
        <v>0</v>
      </c>
      <c r="M100" s="198">
        <v>0</v>
      </c>
      <c r="N100" s="198">
        <v>0</v>
      </c>
      <c r="O100" s="198">
        <v>1250</v>
      </c>
      <c r="P100" s="198">
        <v>1250</v>
      </c>
      <c r="Q100" s="198">
        <v>23760</v>
      </c>
      <c r="R100" s="199">
        <v>31</v>
      </c>
      <c r="S100" s="199">
        <f t="shared" si="48"/>
        <v>0</v>
      </c>
      <c r="T100" s="199">
        <v>31</v>
      </c>
      <c r="U100" s="200">
        <f t="shared" si="49"/>
        <v>13000</v>
      </c>
      <c r="V100" s="200">
        <f t="shared" si="50"/>
        <v>6000</v>
      </c>
      <c r="W100" s="200">
        <f t="shared" si="51"/>
        <v>1130</v>
      </c>
      <c r="X100" s="200">
        <f t="shared" si="52"/>
        <v>1130</v>
      </c>
      <c r="Y100" s="200">
        <f t="shared" si="53"/>
        <v>0</v>
      </c>
      <c r="Z100" s="200">
        <f t="shared" si="54"/>
        <v>0</v>
      </c>
      <c r="AA100" s="200">
        <f t="shared" si="55"/>
        <v>0</v>
      </c>
      <c r="AB100" s="200">
        <f t="shared" si="56"/>
        <v>1250</v>
      </c>
      <c r="AC100" s="201">
        <f t="shared" si="57"/>
        <v>1250</v>
      </c>
      <c r="AD100" s="201">
        <v>0</v>
      </c>
      <c r="AE100" s="201">
        <v>0</v>
      </c>
      <c r="AF100" s="201">
        <f t="shared" si="58"/>
        <v>23760</v>
      </c>
      <c r="AG100" s="201">
        <f t="shared" si="59"/>
        <v>1560</v>
      </c>
      <c r="AH100" s="202">
        <f t="shared" si="60"/>
        <v>0</v>
      </c>
      <c r="AI100" s="201">
        <v>0</v>
      </c>
      <c r="AJ100" s="201">
        <v>0</v>
      </c>
      <c r="AK100" s="202">
        <f t="shared" si="61"/>
        <v>200</v>
      </c>
      <c r="AL100" s="201">
        <f t="shared" si="62"/>
        <v>1760</v>
      </c>
      <c r="AM100" s="201">
        <f t="shared" si="63"/>
        <v>22000</v>
      </c>
      <c r="AN100" s="203" t="s">
        <v>464</v>
      </c>
      <c r="AO100" s="198" t="s">
        <v>115</v>
      </c>
      <c r="AP100" s="198" t="s">
        <v>116</v>
      </c>
    </row>
    <row r="101" spans="1:42" s="149" customFormat="1" ht="19.5" customHeight="1" x14ac:dyDescent="0.2">
      <c r="A101" s="194">
        <v>99</v>
      </c>
      <c r="B101" s="195" t="s">
        <v>465</v>
      </c>
      <c r="C101" s="196" t="s">
        <v>466</v>
      </c>
      <c r="D101" s="196" t="s">
        <v>47</v>
      </c>
      <c r="E101" s="196" t="s">
        <v>50</v>
      </c>
      <c r="F101" s="196" t="s">
        <v>87</v>
      </c>
      <c r="G101" s="197">
        <v>11500</v>
      </c>
      <c r="H101" s="198">
        <v>9592</v>
      </c>
      <c r="I101" s="198">
        <v>0</v>
      </c>
      <c r="J101" s="198">
        <v>0</v>
      </c>
      <c r="K101" s="198">
        <v>0</v>
      </c>
      <c r="L101" s="198">
        <v>446</v>
      </c>
      <c r="M101" s="198">
        <v>799</v>
      </c>
      <c r="N101" s="198">
        <v>663</v>
      </c>
      <c r="O101" s="198">
        <v>0</v>
      </c>
      <c r="P101" s="198">
        <v>0</v>
      </c>
      <c r="Q101" s="198">
        <v>11500</v>
      </c>
      <c r="R101" s="199">
        <v>31</v>
      </c>
      <c r="S101" s="199">
        <f t="shared" si="48"/>
        <v>0</v>
      </c>
      <c r="T101" s="199">
        <v>31</v>
      </c>
      <c r="U101" s="200">
        <f t="shared" si="49"/>
        <v>9592</v>
      </c>
      <c r="V101" s="200">
        <f t="shared" si="50"/>
        <v>0</v>
      </c>
      <c r="W101" s="200">
        <f t="shared" si="51"/>
        <v>0</v>
      </c>
      <c r="X101" s="200">
        <f t="shared" si="52"/>
        <v>0</v>
      </c>
      <c r="Y101" s="200">
        <f t="shared" si="53"/>
        <v>446</v>
      </c>
      <c r="Z101" s="200">
        <f t="shared" si="54"/>
        <v>799</v>
      </c>
      <c r="AA101" s="200">
        <f t="shared" si="55"/>
        <v>663</v>
      </c>
      <c r="AB101" s="200">
        <f t="shared" si="56"/>
        <v>0</v>
      </c>
      <c r="AC101" s="201">
        <f t="shared" si="57"/>
        <v>0</v>
      </c>
      <c r="AD101" s="201">
        <v>0</v>
      </c>
      <c r="AE101" s="201">
        <v>0</v>
      </c>
      <c r="AF101" s="201">
        <f t="shared" si="58"/>
        <v>11500</v>
      </c>
      <c r="AG101" s="201">
        <f t="shared" si="59"/>
        <v>1151</v>
      </c>
      <c r="AH101" s="202">
        <f t="shared" si="60"/>
        <v>201</v>
      </c>
      <c r="AI101" s="201">
        <v>0</v>
      </c>
      <c r="AJ101" s="201">
        <v>0</v>
      </c>
      <c r="AK101" s="202">
        <f t="shared" si="61"/>
        <v>0</v>
      </c>
      <c r="AL101" s="201">
        <f t="shared" si="62"/>
        <v>1352</v>
      </c>
      <c r="AM101" s="201">
        <f t="shared" si="63"/>
        <v>10148</v>
      </c>
      <c r="AN101" s="203" t="s">
        <v>467</v>
      </c>
      <c r="AO101" s="198" t="s">
        <v>115</v>
      </c>
      <c r="AP101" s="198" t="s">
        <v>116</v>
      </c>
    </row>
    <row r="102" spans="1:42" s="149" customFormat="1" ht="19.5" customHeight="1" x14ac:dyDescent="0.2">
      <c r="A102" s="194">
        <v>100</v>
      </c>
      <c r="B102" s="195" t="s">
        <v>468</v>
      </c>
      <c r="C102" s="196" t="s">
        <v>469</v>
      </c>
      <c r="D102" s="196" t="s">
        <v>47</v>
      </c>
      <c r="E102" s="196" t="s">
        <v>50</v>
      </c>
      <c r="F102" s="196" t="s">
        <v>304</v>
      </c>
      <c r="G102" s="197">
        <v>30000</v>
      </c>
      <c r="H102" s="198">
        <v>18000</v>
      </c>
      <c r="I102" s="198">
        <v>7200</v>
      </c>
      <c r="J102" s="198">
        <v>900</v>
      </c>
      <c r="K102" s="198">
        <v>900</v>
      </c>
      <c r="L102" s="198">
        <v>0</v>
      </c>
      <c r="M102" s="198">
        <v>0</v>
      </c>
      <c r="N102" s="198">
        <v>0</v>
      </c>
      <c r="O102" s="198">
        <v>1500</v>
      </c>
      <c r="P102" s="198">
        <v>1500</v>
      </c>
      <c r="Q102" s="198">
        <v>30000</v>
      </c>
      <c r="R102" s="199">
        <v>31</v>
      </c>
      <c r="S102" s="199">
        <f t="shared" si="48"/>
        <v>0</v>
      </c>
      <c r="T102" s="199">
        <v>31</v>
      </c>
      <c r="U102" s="200">
        <f t="shared" si="49"/>
        <v>18000</v>
      </c>
      <c r="V102" s="200">
        <f t="shared" si="50"/>
        <v>7200</v>
      </c>
      <c r="W102" s="200">
        <f t="shared" si="51"/>
        <v>900</v>
      </c>
      <c r="X102" s="200">
        <f t="shared" si="52"/>
        <v>900</v>
      </c>
      <c r="Y102" s="200">
        <f t="shared" si="53"/>
        <v>0</v>
      </c>
      <c r="Z102" s="200">
        <f t="shared" si="54"/>
        <v>0</v>
      </c>
      <c r="AA102" s="200">
        <f t="shared" si="55"/>
        <v>0</v>
      </c>
      <c r="AB102" s="200">
        <f t="shared" si="56"/>
        <v>1500</v>
      </c>
      <c r="AC102" s="201">
        <f t="shared" si="57"/>
        <v>1500</v>
      </c>
      <c r="AD102" s="201">
        <v>0</v>
      </c>
      <c r="AE102" s="201">
        <v>0</v>
      </c>
      <c r="AF102" s="201">
        <f t="shared" si="58"/>
        <v>30000</v>
      </c>
      <c r="AG102" s="201">
        <f t="shared" si="59"/>
        <v>2160</v>
      </c>
      <c r="AH102" s="202">
        <f t="shared" si="60"/>
        <v>0</v>
      </c>
      <c r="AI102" s="201">
        <v>0</v>
      </c>
      <c r="AJ102" s="201">
        <v>0</v>
      </c>
      <c r="AK102" s="202">
        <f t="shared" si="61"/>
        <v>200</v>
      </c>
      <c r="AL102" s="201">
        <f t="shared" si="62"/>
        <v>2360</v>
      </c>
      <c r="AM102" s="201">
        <f t="shared" si="63"/>
        <v>27640</v>
      </c>
      <c r="AN102" s="203" t="s">
        <v>470</v>
      </c>
      <c r="AO102" s="198" t="s">
        <v>115</v>
      </c>
      <c r="AP102" s="198" t="s">
        <v>471</v>
      </c>
    </row>
    <row r="103" spans="1:42" s="149" customFormat="1" ht="19.5" customHeight="1" x14ac:dyDescent="0.2">
      <c r="A103" s="194">
        <v>101</v>
      </c>
      <c r="B103" s="195" t="s">
        <v>472</v>
      </c>
      <c r="C103" s="196" t="s">
        <v>473</v>
      </c>
      <c r="D103" s="196" t="s">
        <v>47</v>
      </c>
      <c r="E103" s="196" t="s">
        <v>50</v>
      </c>
      <c r="F103" s="196" t="s">
        <v>87</v>
      </c>
      <c r="G103" s="197">
        <v>11500</v>
      </c>
      <c r="H103" s="198">
        <v>9592</v>
      </c>
      <c r="I103" s="198">
        <v>0</v>
      </c>
      <c r="J103" s="198">
        <v>0</v>
      </c>
      <c r="K103" s="198">
        <v>0</v>
      </c>
      <c r="L103" s="198">
        <v>446</v>
      </c>
      <c r="M103" s="198">
        <v>799</v>
      </c>
      <c r="N103" s="198">
        <v>663</v>
      </c>
      <c r="O103" s="198">
        <v>0</v>
      </c>
      <c r="P103" s="198">
        <v>0</v>
      </c>
      <c r="Q103" s="198">
        <v>11500</v>
      </c>
      <c r="R103" s="199">
        <v>31</v>
      </c>
      <c r="S103" s="199">
        <f t="shared" si="48"/>
        <v>7</v>
      </c>
      <c r="T103" s="199">
        <v>24</v>
      </c>
      <c r="U103" s="200">
        <f t="shared" si="49"/>
        <v>7426</v>
      </c>
      <c r="V103" s="200">
        <f t="shared" si="50"/>
        <v>0</v>
      </c>
      <c r="W103" s="200">
        <f t="shared" si="51"/>
        <v>0</v>
      </c>
      <c r="X103" s="200">
        <f t="shared" si="52"/>
        <v>0</v>
      </c>
      <c r="Y103" s="200">
        <f t="shared" si="53"/>
        <v>345</v>
      </c>
      <c r="Z103" s="200">
        <f t="shared" si="54"/>
        <v>619</v>
      </c>
      <c r="AA103" s="200">
        <f t="shared" si="55"/>
        <v>513</v>
      </c>
      <c r="AB103" s="200">
        <f t="shared" si="56"/>
        <v>0</v>
      </c>
      <c r="AC103" s="201">
        <f t="shared" si="57"/>
        <v>0</v>
      </c>
      <c r="AD103" s="201">
        <v>0</v>
      </c>
      <c r="AE103" s="201">
        <v>0</v>
      </c>
      <c r="AF103" s="201">
        <f t="shared" si="58"/>
        <v>8903</v>
      </c>
      <c r="AG103" s="201">
        <f t="shared" si="59"/>
        <v>891</v>
      </c>
      <c r="AH103" s="202">
        <f t="shared" si="60"/>
        <v>156</v>
      </c>
      <c r="AI103" s="201">
        <v>0</v>
      </c>
      <c r="AJ103" s="201">
        <v>0</v>
      </c>
      <c r="AK103" s="202">
        <f t="shared" si="61"/>
        <v>0</v>
      </c>
      <c r="AL103" s="201">
        <f t="shared" si="62"/>
        <v>1047</v>
      </c>
      <c r="AM103" s="201">
        <f t="shared" si="63"/>
        <v>7856</v>
      </c>
      <c r="AN103" s="203" t="s">
        <v>474</v>
      </c>
      <c r="AO103" s="198" t="s">
        <v>131</v>
      </c>
      <c r="AP103" s="198" t="s">
        <v>475</v>
      </c>
    </row>
    <row r="104" spans="1:42" s="149" customFormat="1" ht="19.5" customHeight="1" x14ac:dyDescent="0.2">
      <c r="A104" s="194">
        <v>102</v>
      </c>
      <c r="B104" s="195" t="s">
        <v>476</v>
      </c>
      <c r="C104" s="196" t="s">
        <v>477</v>
      </c>
      <c r="D104" s="196" t="s">
        <v>47</v>
      </c>
      <c r="E104" s="196" t="s">
        <v>50</v>
      </c>
      <c r="F104" s="196" t="s">
        <v>87</v>
      </c>
      <c r="G104" s="197">
        <v>11500</v>
      </c>
      <c r="H104" s="198">
        <v>9592</v>
      </c>
      <c r="I104" s="198">
        <v>0</v>
      </c>
      <c r="J104" s="198">
        <v>0</v>
      </c>
      <c r="K104" s="198">
        <v>0</v>
      </c>
      <c r="L104" s="198">
        <v>446</v>
      </c>
      <c r="M104" s="198">
        <v>799</v>
      </c>
      <c r="N104" s="198">
        <v>663</v>
      </c>
      <c r="O104" s="198">
        <v>0</v>
      </c>
      <c r="P104" s="198">
        <v>0</v>
      </c>
      <c r="Q104" s="198">
        <v>11500</v>
      </c>
      <c r="R104" s="199">
        <v>31</v>
      </c>
      <c r="S104" s="199">
        <f t="shared" si="48"/>
        <v>0</v>
      </c>
      <c r="T104" s="199">
        <v>31</v>
      </c>
      <c r="U104" s="200">
        <f t="shared" si="49"/>
        <v>9592</v>
      </c>
      <c r="V104" s="200">
        <f t="shared" si="50"/>
        <v>0</v>
      </c>
      <c r="W104" s="200">
        <f t="shared" si="51"/>
        <v>0</v>
      </c>
      <c r="X104" s="200">
        <f t="shared" si="52"/>
        <v>0</v>
      </c>
      <c r="Y104" s="200">
        <f t="shared" si="53"/>
        <v>446</v>
      </c>
      <c r="Z104" s="200">
        <f t="shared" si="54"/>
        <v>799</v>
      </c>
      <c r="AA104" s="200">
        <f t="shared" si="55"/>
        <v>663</v>
      </c>
      <c r="AB104" s="200">
        <f t="shared" si="56"/>
        <v>0</v>
      </c>
      <c r="AC104" s="201">
        <f t="shared" si="57"/>
        <v>0</v>
      </c>
      <c r="AD104" s="201">
        <v>0</v>
      </c>
      <c r="AE104" s="201">
        <v>0</v>
      </c>
      <c r="AF104" s="201">
        <f t="shared" si="58"/>
        <v>11500</v>
      </c>
      <c r="AG104" s="201">
        <f t="shared" si="59"/>
        <v>1151</v>
      </c>
      <c r="AH104" s="202">
        <f t="shared" si="60"/>
        <v>201</v>
      </c>
      <c r="AI104" s="201">
        <v>0</v>
      </c>
      <c r="AJ104" s="201">
        <v>0</v>
      </c>
      <c r="AK104" s="202">
        <f t="shared" si="61"/>
        <v>0</v>
      </c>
      <c r="AL104" s="201">
        <f t="shared" si="62"/>
        <v>1352</v>
      </c>
      <c r="AM104" s="201">
        <f t="shared" si="63"/>
        <v>10148</v>
      </c>
      <c r="AN104" s="203" t="s">
        <v>478</v>
      </c>
      <c r="AO104" s="198" t="s">
        <v>131</v>
      </c>
      <c r="AP104" s="198" t="s">
        <v>479</v>
      </c>
    </row>
    <row r="105" spans="1:42" s="149" customFormat="1" ht="19.5" customHeight="1" x14ac:dyDescent="0.2">
      <c r="A105" s="194">
        <v>103</v>
      </c>
      <c r="B105" s="195" t="s">
        <v>480</v>
      </c>
      <c r="C105" s="196" t="s">
        <v>481</v>
      </c>
      <c r="D105" s="196" t="s">
        <v>47</v>
      </c>
      <c r="E105" s="196" t="s">
        <v>50</v>
      </c>
      <c r="F105" s="196" t="s">
        <v>88</v>
      </c>
      <c r="G105" s="197">
        <v>18000</v>
      </c>
      <c r="H105" s="198">
        <v>11000</v>
      </c>
      <c r="I105" s="198">
        <v>4400</v>
      </c>
      <c r="J105" s="198">
        <v>0</v>
      </c>
      <c r="K105" s="198">
        <v>0</v>
      </c>
      <c r="L105" s="198">
        <v>954</v>
      </c>
      <c r="M105" s="198">
        <v>916</v>
      </c>
      <c r="N105" s="198">
        <v>730</v>
      </c>
      <c r="O105" s="198">
        <v>0</v>
      </c>
      <c r="P105" s="198">
        <v>0</v>
      </c>
      <c r="Q105" s="198">
        <v>18000</v>
      </c>
      <c r="R105" s="199">
        <v>31</v>
      </c>
      <c r="S105" s="199">
        <f t="shared" si="48"/>
        <v>0</v>
      </c>
      <c r="T105" s="199">
        <v>31</v>
      </c>
      <c r="U105" s="200">
        <f t="shared" si="49"/>
        <v>11000</v>
      </c>
      <c r="V105" s="200">
        <f t="shared" si="50"/>
        <v>4400</v>
      </c>
      <c r="W105" s="200">
        <f t="shared" si="51"/>
        <v>0</v>
      </c>
      <c r="X105" s="200">
        <f t="shared" si="52"/>
        <v>0</v>
      </c>
      <c r="Y105" s="200">
        <f t="shared" si="53"/>
        <v>954</v>
      </c>
      <c r="Z105" s="200">
        <f t="shared" si="54"/>
        <v>916</v>
      </c>
      <c r="AA105" s="200">
        <f t="shared" si="55"/>
        <v>730</v>
      </c>
      <c r="AB105" s="200">
        <f t="shared" si="56"/>
        <v>0</v>
      </c>
      <c r="AC105" s="201">
        <f t="shared" si="57"/>
        <v>0</v>
      </c>
      <c r="AD105" s="201">
        <v>0</v>
      </c>
      <c r="AE105" s="201">
        <v>0</v>
      </c>
      <c r="AF105" s="201">
        <f t="shared" si="58"/>
        <v>18000</v>
      </c>
      <c r="AG105" s="201">
        <f t="shared" si="59"/>
        <v>1320</v>
      </c>
      <c r="AH105" s="202">
        <f t="shared" si="60"/>
        <v>315</v>
      </c>
      <c r="AI105" s="201">
        <v>0</v>
      </c>
      <c r="AJ105" s="201">
        <v>0</v>
      </c>
      <c r="AK105" s="202">
        <f t="shared" si="61"/>
        <v>150</v>
      </c>
      <c r="AL105" s="201">
        <f t="shared" si="62"/>
        <v>1785</v>
      </c>
      <c r="AM105" s="201">
        <f t="shared" si="63"/>
        <v>16215</v>
      </c>
      <c r="AN105" s="203" t="s">
        <v>482</v>
      </c>
      <c r="AO105" s="198" t="s">
        <v>121</v>
      </c>
      <c r="AP105" s="198" t="s">
        <v>483</v>
      </c>
    </row>
    <row r="106" spans="1:42" s="149" customFormat="1" ht="19.5" customHeight="1" x14ac:dyDescent="0.2">
      <c r="A106" s="194">
        <v>104</v>
      </c>
      <c r="B106" s="195" t="s">
        <v>701</v>
      </c>
      <c r="C106" s="196" t="s">
        <v>589</v>
      </c>
      <c r="D106" s="196" t="s">
        <v>47</v>
      </c>
      <c r="E106" s="196" t="s">
        <v>50</v>
      </c>
      <c r="F106" s="196" t="s">
        <v>87</v>
      </c>
      <c r="G106" s="197">
        <v>11500</v>
      </c>
      <c r="H106" s="198">
        <v>9592</v>
      </c>
      <c r="I106" s="198">
        <v>0</v>
      </c>
      <c r="J106" s="198">
        <v>0</v>
      </c>
      <c r="K106" s="198">
        <v>0</v>
      </c>
      <c r="L106" s="198">
        <v>446</v>
      </c>
      <c r="M106" s="198">
        <v>799</v>
      </c>
      <c r="N106" s="198">
        <v>663</v>
      </c>
      <c r="O106" s="198">
        <v>0</v>
      </c>
      <c r="P106" s="198">
        <v>0</v>
      </c>
      <c r="Q106" s="198">
        <v>11500</v>
      </c>
      <c r="R106" s="199">
        <v>31</v>
      </c>
      <c r="S106" s="199">
        <f t="shared" si="48"/>
        <v>5</v>
      </c>
      <c r="T106" s="199">
        <v>26</v>
      </c>
      <c r="U106" s="200">
        <f t="shared" si="49"/>
        <v>8045</v>
      </c>
      <c r="V106" s="200">
        <f t="shared" si="50"/>
        <v>0</v>
      </c>
      <c r="W106" s="200">
        <f t="shared" si="51"/>
        <v>0</v>
      </c>
      <c r="X106" s="200">
        <f t="shared" si="52"/>
        <v>0</v>
      </c>
      <c r="Y106" s="200">
        <f t="shared" si="53"/>
        <v>374</v>
      </c>
      <c r="Z106" s="200">
        <f t="shared" si="54"/>
        <v>670</v>
      </c>
      <c r="AA106" s="200">
        <f t="shared" si="55"/>
        <v>556</v>
      </c>
      <c r="AB106" s="200">
        <f t="shared" si="56"/>
        <v>0</v>
      </c>
      <c r="AC106" s="201">
        <f t="shared" si="57"/>
        <v>0</v>
      </c>
      <c r="AD106" s="201">
        <v>0</v>
      </c>
      <c r="AE106" s="201">
        <v>0</v>
      </c>
      <c r="AF106" s="201">
        <f t="shared" si="58"/>
        <v>9645</v>
      </c>
      <c r="AG106" s="201">
        <f t="shared" si="59"/>
        <v>965</v>
      </c>
      <c r="AH106" s="202">
        <f t="shared" si="60"/>
        <v>169</v>
      </c>
      <c r="AI106" s="201">
        <v>0</v>
      </c>
      <c r="AJ106" s="201">
        <v>0</v>
      </c>
      <c r="AK106" s="202">
        <f t="shared" si="61"/>
        <v>0</v>
      </c>
      <c r="AL106" s="201">
        <f t="shared" si="62"/>
        <v>1134</v>
      </c>
      <c r="AM106" s="201">
        <f t="shared" si="63"/>
        <v>8511</v>
      </c>
      <c r="AN106" s="203" t="s">
        <v>720</v>
      </c>
      <c r="AO106" s="198" t="s">
        <v>121</v>
      </c>
      <c r="AP106" s="198" t="s">
        <v>721</v>
      </c>
    </row>
    <row r="107" spans="1:42" s="149" customFormat="1" ht="19.5" customHeight="1" x14ac:dyDescent="0.2">
      <c r="A107" s="194">
        <v>105</v>
      </c>
      <c r="B107" s="195" t="s">
        <v>487</v>
      </c>
      <c r="C107" s="196" t="s">
        <v>488</v>
      </c>
      <c r="D107" s="196" t="s">
        <v>48</v>
      </c>
      <c r="E107" s="196" t="s">
        <v>50</v>
      </c>
      <c r="F107" s="196" t="s">
        <v>89</v>
      </c>
      <c r="G107" s="197">
        <v>11058</v>
      </c>
      <c r="H107" s="198">
        <v>8765</v>
      </c>
      <c r="I107" s="198">
        <v>0</v>
      </c>
      <c r="J107" s="198">
        <v>0</v>
      </c>
      <c r="K107" s="198">
        <v>0</v>
      </c>
      <c r="L107" s="198">
        <v>1015</v>
      </c>
      <c r="M107" s="198">
        <v>714</v>
      </c>
      <c r="N107" s="198">
        <v>564</v>
      </c>
      <c r="O107" s="198">
        <v>0</v>
      </c>
      <c r="P107" s="198">
        <v>0</v>
      </c>
      <c r="Q107" s="198">
        <v>11058</v>
      </c>
      <c r="R107" s="199">
        <v>31</v>
      </c>
      <c r="S107" s="199">
        <f t="shared" si="48"/>
        <v>0</v>
      </c>
      <c r="T107" s="199">
        <v>31</v>
      </c>
      <c r="U107" s="200">
        <f t="shared" si="49"/>
        <v>8765</v>
      </c>
      <c r="V107" s="200">
        <f t="shared" si="50"/>
        <v>0</v>
      </c>
      <c r="W107" s="200">
        <f t="shared" si="51"/>
        <v>0</v>
      </c>
      <c r="X107" s="200">
        <f t="shared" si="52"/>
        <v>0</v>
      </c>
      <c r="Y107" s="200">
        <f t="shared" si="53"/>
        <v>1015</v>
      </c>
      <c r="Z107" s="200">
        <f t="shared" si="54"/>
        <v>714</v>
      </c>
      <c r="AA107" s="200">
        <f t="shared" si="55"/>
        <v>564</v>
      </c>
      <c r="AB107" s="200">
        <f t="shared" si="56"/>
        <v>0</v>
      </c>
      <c r="AC107" s="201">
        <f t="shared" si="57"/>
        <v>0</v>
      </c>
      <c r="AD107" s="201">
        <v>0</v>
      </c>
      <c r="AE107" s="201">
        <v>0</v>
      </c>
      <c r="AF107" s="201">
        <f t="shared" si="58"/>
        <v>11058</v>
      </c>
      <c r="AG107" s="201">
        <f t="shared" si="59"/>
        <v>1052</v>
      </c>
      <c r="AH107" s="202">
        <f t="shared" si="60"/>
        <v>194</v>
      </c>
      <c r="AI107" s="201">
        <v>0</v>
      </c>
      <c r="AJ107" s="201">
        <v>0</v>
      </c>
      <c r="AK107" s="202">
        <f t="shared" si="61"/>
        <v>0</v>
      </c>
      <c r="AL107" s="201">
        <f t="shared" si="62"/>
        <v>1246</v>
      </c>
      <c r="AM107" s="201">
        <f t="shared" si="63"/>
        <v>9812</v>
      </c>
      <c r="AN107" s="203">
        <v>62396381152</v>
      </c>
      <c r="AO107" s="198" t="s">
        <v>121</v>
      </c>
      <c r="AP107" s="198" t="s">
        <v>489</v>
      </c>
    </row>
    <row r="108" spans="1:42" s="149" customFormat="1" ht="19.5" customHeight="1" x14ac:dyDescent="0.2">
      <c r="A108" s="194">
        <v>106</v>
      </c>
      <c r="B108" s="195" t="s">
        <v>490</v>
      </c>
      <c r="C108" s="196" t="s">
        <v>491</v>
      </c>
      <c r="D108" s="196" t="s">
        <v>48</v>
      </c>
      <c r="E108" s="196" t="s">
        <v>50</v>
      </c>
      <c r="F108" s="196" t="s">
        <v>89</v>
      </c>
      <c r="G108" s="197">
        <v>11249</v>
      </c>
      <c r="H108" s="198">
        <v>8765</v>
      </c>
      <c r="I108" s="198">
        <v>0</v>
      </c>
      <c r="J108" s="198">
        <v>0</v>
      </c>
      <c r="K108" s="198">
        <v>0</v>
      </c>
      <c r="L108" s="198">
        <v>1035</v>
      </c>
      <c r="M108" s="198">
        <v>828</v>
      </c>
      <c r="N108" s="198">
        <v>621</v>
      </c>
      <c r="O108" s="198">
        <v>0</v>
      </c>
      <c r="P108" s="198">
        <v>0</v>
      </c>
      <c r="Q108" s="198">
        <v>11249</v>
      </c>
      <c r="R108" s="199">
        <v>31</v>
      </c>
      <c r="S108" s="199">
        <f t="shared" si="48"/>
        <v>0</v>
      </c>
      <c r="T108" s="199">
        <v>31</v>
      </c>
      <c r="U108" s="200">
        <f t="shared" si="49"/>
        <v>8765</v>
      </c>
      <c r="V108" s="200">
        <f t="shared" si="50"/>
        <v>0</v>
      </c>
      <c r="W108" s="200">
        <f t="shared" si="51"/>
        <v>0</v>
      </c>
      <c r="X108" s="200">
        <f t="shared" si="52"/>
        <v>0</v>
      </c>
      <c r="Y108" s="200">
        <f t="shared" si="53"/>
        <v>1035</v>
      </c>
      <c r="Z108" s="200">
        <f t="shared" si="54"/>
        <v>828</v>
      </c>
      <c r="AA108" s="200">
        <f t="shared" si="55"/>
        <v>621</v>
      </c>
      <c r="AB108" s="200">
        <f t="shared" si="56"/>
        <v>0</v>
      </c>
      <c r="AC108" s="201">
        <f t="shared" si="57"/>
        <v>0</v>
      </c>
      <c r="AD108" s="201">
        <v>0</v>
      </c>
      <c r="AE108" s="201">
        <v>0</v>
      </c>
      <c r="AF108" s="201">
        <f t="shared" si="58"/>
        <v>11249</v>
      </c>
      <c r="AG108" s="201">
        <f t="shared" si="59"/>
        <v>1052</v>
      </c>
      <c r="AH108" s="202">
        <f t="shared" si="60"/>
        <v>197</v>
      </c>
      <c r="AI108" s="201">
        <v>0</v>
      </c>
      <c r="AJ108" s="201">
        <v>0</v>
      </c>
      <c r="AK108" s="202">
        <f t="shared" si="61"/>
        <v>0</v>
      </c>
      <c r="AL108" s="201">
        <f t="shared" si="62"/>
        <v>1249</v>
      </c>
      <c r="AM108" s="201">
        <f t="shared" si="63"/>
        <v>10000</v>
      </c>
      <c r="AN108" s="203" t="s">
        <v>492</v>
      </c>
      <c r="AO108" s="198" t="s">
        <v>136</v>
      </c>
      <c r="AP108" s="198" t="s">
        <v>493</v>
      </c>
    </row>
    <row r="109" spans="1:42" s="149" customFormat="1" ht="19.5" customHeight="1" x14ac:dyDescent="0.2">
      <c r="A109" s="194">
        <v>107</v>
      </c>
      <c r="B109" s="195">
        <v>6003190</v>
      </c>
      <c r="C109" s="196" t="s">
        <v>669</v>
      </c>
      <c r="D109" s="196" t="s">
        <v>60</v>
      </c>
      <c r="E109" s="196" t="s">
        <v>51</v>
      </c>
      <c r="F109" s="196" t="s">
        <v>672</v>
      </c>
      <c r="G109" s="197">
        <v>13581</v>
      </c>
      <c r="H109" s="198">
        <v>10000</v>
      </c>
      <c r="I109" s="198">
        <v>0</v>
      </c>
      <c r="J109" s="198">
        <v>0</v>
      </c>
      <c r="K109" s="198">
        <v>0</v>
      </c>
      <c r="L109" s="198">
        <v>1915</v>
      </c>
      <c r="M109" s="198">
        <v>833</v>
      </c>
      <c r="N109" s="198">
        <v>833</v>
      </c>
      <c r="O109" s="198">
        <v>0</v>
      </c>
      <c r="P109" s="198">
        <v>0</v>
      </c>
      <c r="Q109" s="198">
        <v>13581</v>
      </c>
      <c r="R109" s="199">
        <v>31</v>
      </c>
      <c r="S109" s="199">
        <f t="shared" si="48"/>
        <v>0</v>
      </c>
      <c r="T109" s="199">
        <v>31</v>
      </c>
      <c r="U109" s="200">
        <f t="shared" si="49"/>
        <v>10000</v>
      </c>
      <c r="V109" s="200">
        <f t="shared" si="50"/>
        <v>0</v>
      </c>
      <c r="W109" s="200">
        <f t="shared" si="51"/>
        <v>0</v>
      </c>
      <c r="X109" s="200">
        <f t="shared" si="52"/>
        <v>0</v>
      </c>
      <c r="Y109" s="200">
        <f t="shared" si="53"/>
        <v>1915</v>
      </c>
      <c r="Z109" s="200">
        <f t="shared" si="54"/>
        <v>833</v>
      </c>
      <c r="AA109" s="200">
        <f t="shared" si="55"/>
        <v>833</v>
      </c>
      <c r="AB109" s="200">
        <f t="shared" si="56"/>
        <v>0</v>
      </c>
      <c r="AC109" s="201">
        <f t="shared" si="57"/>
        <v>0</v>
      </c>
      <c r="AD109" s="201">
        <v>0</v>
      </c>
      <c r="AE109" s="201">
        <v>0</v>
      </c>
      <c r="AF109" s="201">
        <f t="shared" si="58"/>
        <v>13581</v>
      </c>
      <c r="AG109" s="201">
        <f t="shared" si="59"/>
        <v>1200</v>
      </c>
      <c r="AH109" s="202">
        <f t="shared" si="60"/>
        <v>238</v>
      </c>
      <c r="AI109" s="201">
        <v>0</v>
      </c>
      <c r="AJ109" s="201">
        <v>0</v>
      </c>
      <c r="AK109" s="202">
        <f t="shared" si="61"/>
        <v>0</v>
      </c>
      <c r="AL109" s="201">
        <f t="shared" si="62"/>
        <v>1438</v>
      </c>
      <c r="AM109" s="201">
        <f t="shared" si="63"/>
        <v>12143</v>
      </c>
      <c r="AN109" s="203">
        <v>915010057974822</v>
      </c>
      <c r="AO109" s="198" t="s">
        <v>115</v>
      </c>
      <c r="AP109" s="198" t="s">
        <v>116</v>
      </c>
    </row>
    <row r="110" spans="1:42" s="149" customFormat="1" ht="19.5" customHeight="1" x14ac:dyDescent="0.2">
      <c r="A110" s="194">
        <v>108</v>
      </c>
      <c r="B110" s="195">
        <v>6003753</v>
      </c>
      <c r="C110" s="196" t="s">
        <v>670</v>
      </c>
      <c r="D110" s="196" t="s">
        <v>60</v>
      </c>
      <c r="E110" s="196" t="s">
        <v>51</v>
      </c>
      <c r="F110" s="196" t="s">
        <v>673</v>
      </c>
      <c r="G110" s="197">
        <v>21171</v>
      </c>
      <c r="H110" s="198">
        <v>12000</v>
      </c>
      <c r="I110" s="198">
        <v>4800</v>
      </c>
      <c r="J110" s="198">
        <v>0</v>
      </c>
      <c r="K110" s="198">
        <v>0</v>
      </c>
      <c r="L110" s="198">
        <v>2371</v>
      </c>
      <c r="M110" s="198">
        <v>1000</v>
      </c>
      <c r="N110" s="198">
        <v>1000</v>
      </c>
      <c r="O110" s="198">
        <v>0</v>
      </c>
      <c r="P110" s="198">
        <v>0</v>
      </c>
      <c r="Q110" s="198">
        <v>21171</v>
      </c>
      <c r="R110" s="199">
        <v>31</v>
      </c>
      <c r="S110" s="199">
        <f t="shared" si="48"/>
        <v>0</v>
      </c>
      <c r="T110" s="199">
        <v>31</v>
      </c>
      <c r="U110" s="200">
        <f t="shared" si="49"/>
        <v>12000</v>
      </c>
      <c r="V110" s="200">
        <f t="shared" si="50"/>
        <v>4800</v>
      </c>
      <c r="W110" s="200">
        <f t="shared" si="51"/>
        <v>0</v>
      </c>
      <c r="X110" s="200">
        <f t="shared" si="52"/>
        <v>0</v>
      </c>
      <c r="Y110" s="200">
        <f t="shared" si="53"/>
        <v>2371</v>
      </c>
      <c r="Z110" s="200">
        <f t="shared" si="54"/>
        <v>1000</v>
      </c>
      <c r="AA110" s="200">
        <f t="shared" si="55"/>
        <v>1000</v>
      </c>
      <c r="AB110" s="200">
        <f t="shared" si="56"/>
        <v>0</v>
      </c>
      <c r="AC110" s="201">
        <f t="shared" si="57"/>
        <v>0</v>
      </c>
      <c r="AD110" s="201">
        <v>0</v>
      </c>
      <c r="AE110" s="201">
        <v>0</v>
      </c>
      <c r="AF110" s="201">
        <f t="shared" si="58"/>
        <v>21171</v>
      </c>
      <c r="AG110" s="201">
        <f t="shared" si="59"/>
        <v>1440</v>
      </c>
      <c r="AH110" s="202">
        <f t="shared" si="60"/>
        <v>0</v>
      </c>
      <c r="AI110" s="201">
        <v>0</v>
      </c>
      <c r="AJ110" s="201">
        <v>0</v>
      </c>
      <c r="AK110" s="202">
        <f t="shared" si="61"/>
        <v>200</v>
      </c>
      <c r="AL110" s="201">
        <f t="shared" si="62"/>
        <v>1640</v>
      </c>
      <c r="AM110" s="201">
        <f t="shared" si="63"/>
        <v>19531</v>
      </c>
      <c r="AN110" s="203">
        <v>917010024212283</v>
      </c>
      <c r="AO110" s="198" t="s">
        <v>115</v>
      </c>
      <c r="AP110" s="198" t="s">
        <v>116</v>
      </c>
    </row>
    <row r="111" spans="1:42" s="149" customFormat="1" ht="19.5" customHeight="1" x14ac:dyDescent="0.2">
      <c r="A111" s="194">
        <v>109</v>
      </c>
      <c r="B111" s="195">
        <v>6003913</v>
      </c>
      <c r="C111" s="196" t="s">
        <v>671</v>
      </c>
      <c r="D111" s="196" t="s">
        <v>60</v>
      </c>
      <c r="E111" s="196" t="s">
        <v>51</v>
      </c>
      <c r="F111" s="196" t="s">
        <v>674</v>
      </c>
      <c r="G111" s="197">
        <v>22575</v>
      </c>
      <c r="H111" s="198">
        <v>11288</v>
      </c>
      <c r="I111" s="198">
        <v>4515</v>
      </c>
      <c r="J111" s="198">
        <v>3386</v>
      </c>
      <c r="K111" s="198">
        <v>3386</v>
      </c>
      <c r="L111" s="198">
        <v>0</v>
      </c>
      <c r="M111" s="198">
        <v>0</v>
      </c>
      <c r="N111" s="198">
        <v>0</v>
      </c>
      <c r="O111" s="198">
        <v>0</v>
      </c>
      <c r="P111" s="198">
        <v>0</v>
      </c>
      <c r="Q111" s="198">
        <v>22575</v>
      </c>
      <c r="R111" s="199">
        <v>31</v>
      </c>
      <c r="S111" s="199">
        <f t="shared" si="48"/>
        <v>0</v>
      </c>
      <c r="T111" s="199">
        <v>31</v>
      </c>
      <c r="U111" s="200">
        <f t="shared" si="49"/>
        <v>11288</v>
      </c>
      <c r="V111" s="200">
        <f t="shared" si="50"/>
        <v>4515</v>
      </c>
      <c r="W111" s="200">
        <f t="shared" si="51"/>
        <v>3386</v>
      </c>
      <c r="X111" s="200">
        <f t="shared" si="52"/>
        <v>3386</v>
      </c>
      <c r="Y111" s="200">
        <f t="shared" si="53"/>
        <v>0</v>
      </c>
      <c r="Z111" s="200">
        <f t="shared" si="54"/>
        <v>0</v>
      </c>
      <c r="AA111" s="200">
        <f t="shared" si="55"/>
        <v>0</v>
      </c>
      <c r="AB111" s="200">
        <f t="shared" si="56"/>
        <v>0</v>
      </c>
      <c r="AC111" s="201">
        <f t="shared" si="57"/>
        <v>0</v>
      </c>
      <c r="AD111" s="201">
        <v>0</v>
      </c>
      <c r="AE111" s="201">
        <v>0</v>
      </c>
      <c r="AF111" s="201">
        <f t="shared" si="58"/>
        <v>22575</v>
      </c>
      <c r="AG111" s="201">
        <f t="shared" si="59"/>
        <v>1355</v>
      </c>
      <c r="AH111" s="202">
        <f t="shared" si="60"/>
        <v>0</v>
      </c>
      <c r="AI111" s="201">
        <v>0</v>
      </c>
      <c r="AJ111" s="201">
        <v>0</v>
      </c>
      <c r="AK111" s="202">
        <f t="shared" si="61"/>
        <v>200</v>
      </c>
      <c r="AL111" s="201">
        <f t="shared" si="62"/>
        <v>1555</v>
      </c>
      <c r="AM111" s="201">
        <f t="shared" si="63"/>
        <v>21020</v>
      </c>
      <c r="AN111" s="203">
        <v>279501504035</v>
      </c>
      <c r="AO111" s="198" t="s">
        <v>136</v>
      </c>
      <c r="AP111" s="198" t="s">
        <v>277</v>
      </c>
    </row>
    <row r="112" spans="1:42" s="149" customFormat="1" ht="19.5" customHeight="1" x14ac:dyDescent="0.2">
      <c r="A112" s="194">
        <v>110</v>
      </c>
      <c r="B112" s="195" t="s">
        <v>496</v>
      </c>
      <c r="C112" s="196" t="s">
        <v>497</v>
      </c>
      <c r="D112" s="196" t="s">
        <v>60</v>
      </c>
      <c r="E112" s="196" t="s">
        <v>51</v>
      </c>
      <c r="F112" s="196" t="s">
        <v>156</v>
      </c>
      <c r="G112" s="197">
        <v>11000</v>
      </c>
      <c r="H112" s="198">
        <v>8765</v>
      </c>
      <c r="I112" s="198">
        <v>0</v>
      </c>
      <c r="J112" s="198">
        <v>0</v>
      </c>
      <c r="K112" s="198">
        <v>0</v>
      </c>
      <c r="L112" s="198">
        <v>1000</v>
      </c>
      <c r="M112" s="198">
        <v>714</v>
      </c>
      <c r="N112" s="198">
        <v>521</v>
      </c>
      <c r="O112" s="198">
        <v>0</v>
      </c>
      <c r="P112" s="198">
        <v>0</v>
      </c>
      <c r="Q112" s="198">
        <v>11000</v>
      </c>
      <c r="R112" s="199">
        <v>31</v>
      </c>
      <c r="S112" s="199">
        <f t="shared" si="48"/>
        <v>0</v>
      </c>
      <c r="T112" s="199">
        <v>31</v>
      </c>
      <c r="U112" s="200">
        <f t="shared" si="49"/>
        <v>8765</v>
      </c>
      <c r="V112" s="200">
        <f t="shared" si="50"/>
        <v>0</v>
      </c>
      <c r="W112" s="200">
        <f t="shared" si="51"/>
        <v>0</v>
      </c>
      <c r="X112" s="200">
        <f t="shared" si="52"/>
        <v>0</v>
      </c>
      <c r="Y112" s="200">
        <f t="shared" si="53"/>
        <v>1000</v>
      </c>
      <c r="Z112" s="200">
        <f t="shared" si="54"/>
        <v>714</v>
      </c>
      <c r="AA112" s="200">
        <f t="shared" si="55"/>
        <v>521</v>
      </c>
      <c r="AB112" s="200">
        <f t="shared" si="56"/>
        <v>0</v>
      </c>
      <c r="AC112" s="201">
        <f t="shared" si="57"/>
        <v>0</v>
      </c>
      <c r="AD112" s="201">
        <v>0</v>
      </c>
      <c r="AE112" s="201">
        <v>0</v>
      </c>
      <c r="AF112" s="201">
        <f t="shared" si="58"/>
        <v>11000</v>
      </c>
      <c r="AG112" s="201">
        <f t="shared" si="59"/>
        <v>1052</v>
      </c>
      <c r="AH112" s="202">
        <f t="shared" si="60"/>
        <v>193</v>
      </c>
      <c r="AI112" s="201">
        <v>0</v>
      </c>
      <c r="AJ112" s="201">
        <v>0</v>
      </c>
      <c r="AK112" s="202">
        <f t="shared" si="61"/>
        <v>0</v>
      </c>
      <c r="AL112" s="201">
        <f t="shared" si="62"/>
        <v>1245</v>
      </c>
      <c r="AM112" s="201">
        <f t="shared" si="63"/>
        <v>9755</v>
      </c>
      <c r="AN112" s="203" t="s">
        <v>498</v>
      </c>
      <c r="AO112" s="198" t="s">
        <v>121</v>
      </c>
      <c r="AP112" s="198" t="s">
        <v>499</v>
      </c>
    </row>
    <row r="113" spans="1:42" s="149" customFormat="1" ht="19.5" customHeight="1" x14ac:dyDescent="0.2">
      <c r="A113" s="194">
        <v>111</v>
      </c>
      <c r="B113" s="195" t="s">
        <v>500</v>
      </c>
      <c r="C113" s="196" t="s">
        <v>501</v>
      </c>
      <c r="D113" s="196" t="s">
        <v>45</v>
      </c>
      <c r="E113" s="196" t="s">
        <v>51</v>
      </c>
      <c r="F113" s="196" t="s">
        <v>119</v>
      </c>
      <c r="G113" s="197">
        <v>10253</v>
      </c>
      <c r="H113" s="198">
        <v>8949</v>
      </c>
      <c r="I113" s="198">
        <v>0</v>
      </c>
      <c r="J113" s="198">
        <v>0</v>
      </c>
      <c r="K113" s="198">
        <v>0</v>
      </c>
      <c r="L113" s="198">
        <v>0</v>
      </c>
      <c r="M113" s="198">
        <v>745</v>
      </c>
      <c r="N113" s="198">
        <v>559</v>
      </c>
      <c r="O113" s="198">
        <v>0</v>
      </c>
      <c r="P113" s="198">
        <v>0</v>
      </c>
      <c r="Q113" s="198">
        <v>10253</v>
      </c>
      <c r="R113" s="199">
        <v>31</v>
      </c>
      <c r="S113" s="199">
        <f t="shared" si="48"/>
        <v>1</v>
      </c>
      <c r="T113" s="199">
        <v>30</v>
      </c>
      <c r="U113" s="200">
        <f t="shared" si="49"/>
        <v>8660</v>
      </c>
      <c r="V113" s="200">
        <f t="shared" si="50"/>
        <v>0</v>
      </c>
      <c r="W113" s="200">
        <f t="shared" si="51"/>
        <v>0</v>
      </c>
      <c r="X113" s="200">
        <f t="shared" si="52"/>
        <v>0</v>
      </c>
      <c r="Y113" s="200">
        <f t="shared" si="53"/>
        <v>0</v>
      </c>
      <c r="Z113" s="200">
        <f t="shared" si="54"/>
        <v>721</v>
      </c>
      <c r="AA113" s="200">
        <f t="shared" si="55"/>
        <v>541</v>
      </c>
      <c r="AB113" s="200">
        <f t="shared" si="56"/>
        <v>0</v>
      </c>
      <c r="AC113" s="201">
        <f t="shared" si="57"/>
        <v>0</v>
      </c>
      <c r="AD113" s="201">
        <v>0</v>
      </c>
      <c r="AE113" s="201">
        <v>0</v>
      </c>
      <c r="AF113" s="201">
        <f t="shared" si="58"/>
        <v>9922</v>
      </c>
      <c r="AG113" s="201">
        <f t="shared" si="59"/>
        <v>1039</v>
      </c>
      <c r="AH113" s="202">
        <f t="shared" si="60"/>
        <v>174</v>
      </c>
      <c r="AI113" s="201">
        <v>0</v>
      </c>
      <c r="AJ113" s="201">
        <v>0</v>
      </c>
      <c r="AK113" s="202">
        <f t="shared" si="61"/>
        <v>0</v>
      </c>
      <c r="AL113" s="201">
        <f t="shared" si="62"/>
        <v>1213</v>
      </c>
      <c r="AM113" s="201">
        <f t="shared" si="63"/>
        <v>8709</v>
      </c>
      <c r="AN113" s="203" t="s">
        <v>502</v>
      </c>
      <c r="AO113" s="198" t="s">
        <v>115</v>
      </c>
      <c r="AP113" s="198" t="s">
        <v>116</v>
      </c>
    </row>
    <row r="114" spans="1:42" s="149" customFormat="1" ht="19.5" customHeight="1" x14ac:dyDescent="0.2">
      <c r="A114" s="194">
        <v>112</v>
      </c>
      <c r="B114" s="195" t="s">
        <v>503</v>
      </c>
      <c r="C114" s="196" t="s">
        <v>504</v>
      </c>
      <c r="D114" s="196" t="s">
        <v>60</v>
      </c>
      <c r="E114" s="196" t="s">
        <v>51</v>
      </c>
      <c r="F114" s="196" t="s">
        <v>119</v>
      </c>
      <c r="G114" s="197">
        <v>11474</v>
      </c>
      <c r="H114" s="198">
        <v>9670</v>
      </c>
      <c r="I114" s="198">
        <v>0</v>
      </c>
      <c r="J114" s="198">
        <v>0</v>
      </c>
      <c r="K114" s="198">
        <v>0</v>
      </c>
      <c r="L114" s="198">
        <v>336</v>
      </c>
      <c r="M114" s="198">
        <v>806</v>
      </c>
      <c r="N114" s="198">
        <v>662</v>
      </c>
      <c r="O114" s="198">
        <v>0</v>
      </c>
      <c r="P114" s="198">
        <v>0</v>
      </c>
      <c r="Q114" s="198">
        <v>11474</v>
      </c>
      <c r="R114" s="199">
        <v>31</v>
      </c>
      <c r="S114" s="199">
        <f t="shared" si="48"/>
        <v>0</v>
      </c>
      <c r="T114" s="199">
        <v>31</v>
      </c>
      <c r="U114" s="200">
        <f t="shared" si="49"/>
        <v>9670</v>
      </c>
      <c r="V114" s="200">
        <f t="shared" si="50"/>
        <v>0</v>
      </c>
      <c r="W114" s="200">
        <f t="shared" si="51"/>
        <v>0</v>
      </c>
      <c r="X114" s="200">
        <f t="shared" si="52"/>
        <v>0</v>
      </c>
      <c r="Y114" s="200">
        <f t="shared" si="53"/>
        <v>336</v>
      </c>
      <c r="Z114" s="200">
        <f t="shared" si="54"/>
        <v>806</v>
      </c>
      <c r="AA114" s="200">
        <f t="shared" si="55"/>
        <v>662</v>
      </c>
      <c r="AB114" s="200">
        <f t="shared" si="56"/>
        <v>0</v>
      </c>
      <c r="AC114" s="201">
        <f t="shared" si="57"/>
        <v>0</v>
      </c>
      <c r="AD114" s="201">
        <v>0</v>
      </c>
      <c r="AE114" s="201">
        <v>0</v>
      </c>
      <c r="AF114" s="201">
        <f t="shared" si="58"/>
        <v>11474</v>
      </c>
      <c r="AG114" s="201">
        <f t="shared" si="59"/>
        <v>1160</v>
      </c>
      <c r="AH114" s="202">
        <f t="shared" si="60"/>
        <v>201</v>
      </c>
      <c r="AI114" s="201">
        <v>0</v>
      </c>
      <c r="AJ114" s="201">
        <v>0</v>
      </c>
      <c r="AK114" s="202">
        <f t="shared" si="61"/>
        <v>0</v>
      </c>
      <c r="AL114" s="201">
        <f t="shared" si="62"/>
        <v>1361</v>
      </c>
      <c r="AM114" s="201">
        <f t="shared" si="63"/>
        <v>10113</v>
      </c>
      <c r="AN114" s="203" t="s">
        <v>505</v>
      </c>
      <c r="AO114" s="198" t="s">
        <v>506</v>
      </c>
      <c r="AP114" s="198" t="s">
        <v>507</v>
      </c>
    </row>
    <row r="115" spans="1:42" s="149" customFormat="1" ht="19.5" customHeight="1" x14ac:dyDescent="0.2">
      <c r="A115" s="194">
        <v>113</v>
      </c>
      <c r="B115" s="195" t="s">
        <v>508</v>
      </c>
      <c r="C115" s="196" t="s">
        <v>509</v>
      </c>
      <c r="D115" s="196" t="s">
        <v>60</v>
      </c>
      <c r="E115" s="196" t="s">
        <v>51</v>
      </c>
      <c r="F115" s="196" t="s">
        <v>119</v>
      </c>
      <c r="G115" s="197">
        <v>11900</v>
      </c>
      <c r="H115" s="198">
        <v>9592</v>
      </c>
      <c r="I115" s="198">
        <v>0</v>
      </c>
      <c r="J115" s="198">
        <v>0</v>
      </c>
      <c r="K115" s="198">
        <v>0</v>
      </c>
      <c r="L115" s="198">
        <v>822</v>
      </c>
      <c r="M115" s="198">
        <v>799</v>
      </c>
      <c r="N115" s="198">
        <v>687</v>
      </c>
      <c r="O115" s="198">
        <v>0</v>
      </c>
      <c r="P115" s="198">
        <v>0</v>
      </c>
      <c r="Q115" s="198">
        <v>11900</v>
      </c>
      <c r="R115" s="199">
        <v>31</v>
      </c>
      <c r="S115" s="199">
        <f t="shared" si="48"/>
        <v>2</v>
      </c>
      <c r="T115" s="199">
        <v>29</v>
      </c>
      <c r="U115" s="200">
        <f t="shared" si="49"/>
        <v>8973</v>
      </c>
      <c r="V115" s="200">
        <f t="shared" si="50"/>
        <v>0</v>
      </c>
      <c r="W115" s="200">
        <f t="shared" si="51"/>
        <v>0</v>
      </c>
      <c r="X115" s="200">
        <f t="shared" si="52"/>
        <v>0</v>
      </c>
      <c r="Y115" s="200">
        <f t="shared" si="53"/>
        <v>769</v>
      </c>
      <c r="Z115" s="200">
        <f t="shared" si="54"/>
        <v>747</v>
      </c>
      <c r="AA115" s="200">
        <f t="shared" si="55"/>
        <v>643</v>
      </c>
      <c r="AB115" s="200">
        <f t="shared" si="56"/>
        <v>0</v>
      </c>
      <c r="AC115" s="201">
        <f t="shared" si="57"/>
        <v>0</v>
      </c>
      <c r="AD115" s="201">
        <v>0</v>
      </c>
      <c r="AE115" s="201">
        <v>0</v>
      </c>
      <c r="AF115" s="201">
        <f t="shared" si="58"/>
        <v>11132</v>
      </c>
      <c r="AG115" s="201">
        <f t="shared" si="59"/>
        <v>1077</v>
      </c>
      <c r="AH115" s="202">
        <f t="shared" si="60"/>
        <v>195</v>
      </c>
      <c r="AI115" s="201">
        <v>0</v>
      </c>
      <c r="AJ115" s="201">
        <v>0</v>
      </c>
      <c r="AK115" s="202">
        <f t="shared" si="61"/>
        <v>0</v>
      </c>
      <c r="AL115" s="201">
        <f t="shared" si="62"/>
        <v>1272</v>
      </c>
      <c r="AM115" s="201">
        <f t="shared" si="63"/>
        <v>9860</v>
      </c>
      <c r="AN115" s="203" t="s">
        <v>510</v>
      </c>
      <c r="AO115" s="198" t="s">
        <v>115</v>
      </c>
      <c r="AP115" s="198" t="s">
        <v>148</v>
      </c>
    </row>
    <row r="116" spans="1:42" s="149" customFormat="1" ht="19.5" customHeight="1" x14ac:dyDescent="0.2">
      <c r="A116" s="194">
        <v>114</v>
      </c>
      <c r="B116" s="195" t="s">
        <v>511</v>
      </c>
      <c r="C116" s="196" t="s">
        <v>512</v>
      </c>
      <c r="D116" s="196" t="s">
        <v>60</v>
      </c>
      <c r="E116" s="196" t="s">
        <v>51</v>
      </c>
      <c r="F116" s="196" t="s">
        <v>119</v>
      </c>
      <c r="G116" s="197">
        <v>14000</v>
      </c>
      <c r="H116" s="198">
        <v>8972</v>
      </c>
      <c r="I116" s="198">
        <v>0</v>
      </c>
      <c r="J116" s="198">
        <v>0</v>
      </c>
      <c r="K116" s="198">
        <v>0</v>
      </c>
      <c r="L116" s="198">
        <v>3558</v>
      </c>
      <c r="M116" s="198">
        <v>747</v>
      </c>
      <c r="N116" s="198">
        <v>723</v>
      </c>
      <c r="O116" s="198">
        <v>0</v>
      </c>
      <c r="P116" s="198">
        <v>0</v>
      </c>
      <c r="Q116" s="198">
        <v>14000</v>
      </c>
      <c r="R116" s="199">
        <v>31</v>
      </c>
      <c r="S116" s="199">
        <f t="shared" si="48"/>
        <v>2</v>
      </c>
      <c r="T116" s="199">
        <v>29</v>
      </c>
      <c r="U116" s="200">
        <f t="shared" si="49"/>
        <v>8393</v>
      </c>
      <c r="V116" s="200">
        <f t="shared" si="50"/>
        <v>0</v>
      </c>
      <c r="W116" s="200">
        <f t="shared" si="51"/>
        <v>0</v>
      </c>
      <c r="X116" s="200">
        <f t="shared" si="52"/>
        <v>0</v>
      </c>
      <c r="Y116" s="200">
        <f t="shared" si="53"/>
        <v>3328</v>
      </c>
      <c r="Z116" s="200">
        <f t="shared" si="54"/>
        <v>699</v>
      </c>
      <c r="AA116" s="200">
        <f t="shared" si="55"/>
        <v>676</v>
      </c>
      <c r="AB116" s="200">
        <f t="shared" si="56"/>
        <v>0</v>
      </c>
      <c r="AC116" s="201">
        <f t="shared" si="57"/>
        <v>0</v>
      </c>
      <c r="AD116" s="201">
        <v>0</v>
      </c>
      <c r="AE116" s="201">
        <v>0</v>
      </c>
      <c r="AF116" s="201">
        <f t="shared" si="58"/>
        <v>13096</v>
      </c>
      <c r="AG116" s="201">
        <f t="shared" si="59"/>
        <v>1007</v>
      </c>
      <c r="AH116" s="202">
        <f t="shared" si="60"/>
        <v>229</v>
      </c>
      <c r="AI116" s="201">
        <v>0</v>
      </c>
      <c r="AJ116" s="201">
        <v>0</v>
      </c>
      <c r="AK116" s="202">
        <f t="shared" si="61"/>
        <v>0</v>
      </c>
      <c r="AL116" s="201">
        <f t="shared" si="62"/>
        <v>1236</v>
      </c>
      <c r="AM116" s="201">
        <f t="shared" si="63"/>
        <v>11860</v>
      </c>
      <c r="AN116" s="203" t="s">
        <v>513</v>
      </c>
      <c r="AO116" s="198" t="s">
        <v>115</v>
      </c>
      <c r="AP116" s="198" t="s">
        <v>148</v>
      </c>
    </row>
    <row r="117" spans="1:42" s="149" customFormat="1" ht="19.5" customHeight="1" x14ac:dyDescent="0.2">
      <c r="A117" s="194">
        <v>115</v>
      </c>
      <c r="B117" s="195" t="s">
        <v>700</v>
      </c>
      <c r="C117" s="196" t="s">
        <v>707</v>
      </c>
      <c r="D117" s="196" t="s">
        <v>60</v>
      </c>
      <c r="E117" s="196" t="s">
        <v>51</v>
      </c>
      <c r="F117" s="196" t="s">
        <v>119</v>
      </c>
      <c r="G117" s="197">
        <v>10500</v>
      </c>
      <c r="H117" s="198">
        <v>8949</v>
      </c>
      <c r="I117" s="198">
        <v>0</v>
      </c>
      <c r="J117" s="198">
        <v>0</v>
      </c>
      <c r="K117" s="198">
        <v>0</v>
      </c>
      <c r="L117" s="198">
        <v>247</v>
      </c>
      <c r="M117" s="198">
        <v>745</v>
      </c>
      <c r="N117" s="198">
        <v>559</v>
      </c>
      <c r="O117" s="198">
        <v>0</v>
      </c>
      <c r="P117" s="198">
        <v>0</v>
      </c>
      <c r="Q117" s="198">
        <v>10500</v>
      </c>
      <c r="R117" s="199">
        <v>31</v>
      </c>
      <c r="S117" s="199">
        <f t="shared" si="48"/>
        <v>2</v>
      </c>
      <c r="T117" s="199">
        <v>29</v>
      </c>
      <c r="U117" s="200">
        <f t="shared" si="49"/>
        <v>8372</v>
      </c>
      <c r="V117" s="200">
        <f t="shared" si="50"/>
        <v>0</v>
      </c>
      <c r="W117" s="200">
        <f t="shared" si="51"/>
        <v>0</v>
      </c>
      <c r="X117" s="200">
        <f t="shared" si="52"/>
        <v>0</v>
      </c>
      <c r="Y117" s="200">
        <f t="shared" si="53"/>
        <v>231</v>
      </c>
      <c r="Z117" s="200">
        <f t="shared" si="54"/>
        <v>697</v>
      </c>
      <c r="AA117" s="200">
        <f t="shared" si="55"/>
        <v>523</v>
      </c>
      <c r="AB117" s="200">
        <f t="shared" si="56"/>
        <v>0</v>
      </c>
      <c r="AC117" s="201">
        <f t="shared" si="57"/>
        <v>0</v>
      </c>
      <c r="AD117" s="201">
        <f>VLOOKUP(B117,Arrears!$B$3:$S$6,14,0)</f>
        <v>5774</v>
      </c>
      <c r="AE117" s="201">
        <f>VLOOKUP(B117,Arrears!$B$3:$S$6,18,0)</f>
        <v>1001</v>
      </c>
      <c r="AF117" s="201">
        <f t="shared" si="58"/>
        <v>16598</v>
      </c>
      <c r="AG117" s="201">
        <f t="shared" si="59"/>
        <v>1698</v>
      </c>
      <c r="AH117" s="202">
        <f t="shared" si="60"/>
        <v>290</v>
      </c>
      <c r="AI117" s="201">
        <v>0</v>
      </c>
      <c r="AJ117" s="201">
        <v>0</v>
      </c>
      <c r="AK117" s="202">
        <f t="shared" si="61"/>
        <v>150</v>
      </c>
      <c r="AL117" s="201">
        <f t="shared" si="62"/>
        <v>2138</v>
      </c>
      <c r="AM117" s="201">
        <f t="shared" si="63"/>
        <v>14460</v>
      </c>
      <c r="AN117" s="205" t="s">
        <v>849</v>
      </c>
      <c r="AO117" s="198" t="s">
        <v>486</v>
      </c>
      <c r="AP117" s="198" t="s">
        <v>649</v>
      </c>
    </row>
    <row r="118" spans="1:42" s="149" customFormat="1" ht="19.5" customHeight="1" x14ac:dyDescent="0.2">
      <c r="A118" s="194">
        <v>116</v>
      </c>
      <c r="B118" s="195" t="s">
        <v>588</v>
      </c>
      <c r="C118" s="196" t="s">
        <v>589</v>
      </c>
      <c r="D118" s="196" t="s">
        <v>46</v>
      </c>
      <c r="E118" s="196" t="s">
        <v>51</v>
      </c>
      <c r="F118" s="196" t="s">
        <v>86</v>
      </c>
      <c r="G118" s="197">
        <v>24000</v>
      </c>
      <c r="H118" s="198">
        <v>15000</v>
      </c>
      <c r="I118" s="198">
        <v>6000</v>
      </c>
      <c r="J118" s="198">
        <v>250</v>
      </c>
      <c r="K118" s="198">
        <v>250</v>
      </c>
      <c r="L118" s="198">
        <v>0</v>
      </c>
      <c r="M118" s="198">
        <v>0</v>
      </c>
      <c r="N118" s="198">
        <v>0</v>
      </c>
      <c r="O118" s="198">
        <v>1250</v>
      </c>
      <c r="P118" s="198">
        <v>1250</v>
      </c>
      <c r="Q118" s="198">
        <v>24000</v>
      </c>
      <c r="R118" s="199">
        <v>31</v>
      </c>
      <c r="S118" s="199">
        <f t="shared" si="48"/>
        <v>0</v>
      </c>
      <c r="T118" s="199">
        <v>31</v>
      </c>
      <c r="U118" s="200">
        <f t="shared" si="49"/>
        <v>15000</v>
      </c>
      <c r="V118" s="200">
        <f t="shared" si="50"/>
        <v>6000</v>
      </c>
      <c r="W118" s="200">
        <f t="shared" si="51"/>
        <v>250</v>
      </c>
      <c r="X118" s="200">
        <f t="shared" si="52"/>
        <v>250</v>
      </c>
      <c r="Y118" s="200">
        <f t="shared" si="53"/>
        <v>0</v>
      </c>
      <c r="Z118" s="200">
        <f t="shared" si="54"/>
        <v>0</v>
      </c>
      <c r="AA118" s="200">
        <f t="shared" si="55"/>
        <v>0</v>
      </c>
      <c r="AB118" s="200">
        <f t="shared" si="56"/>
        <v>1250</v>
      </c>
      <c r="AC118" s="201">
        <f t="shared" si="57"/>
        <v>1250</v>
      </c>
      <c r="AD118" s="201">
        <v>0</v>
      </c>
      <c r="AE118" s="201">
        <v>0</v>
      </c>
      <c r="AF118" s="201">
        <f t="shared" si="58"/>
        <v>24000</v>
      </c>
      <c r="AG118" s="201">
        <f t="shared" si="59"/>
        <v>1800</v>
      </c>
      <c r="AH118" s="202">
        <f t="shared" si="60"/>
        <v>0</v>
      </c>
      <c r="AI118" s="201">
        <v>0</v>
      </c>
      <c r="AJ118" s="201">
        <v>0</v>
      </c>
      <c r="AK118" s="202">
        <f t="shared" si="61"/>
        <v>200</v>
      </c>
      <c r="AL118" s="201">
        <f t="shared" si="62"/>
        <v>2000</v>
      </c>
      <c r="AM118" s="201">
        <f t="shared" si="63"/>
        <v>22000</v>
      </c>
      <c r="AN118" s="203" t="s">
        <v>590</v>
      </c>
      <c r="AO118" s="198" t="s">
        <v>591</v>
      </c>
      <c r="AP118" s="198" t="s">
        <v>592</v>
      </c>
    </row>
    <row r="119" spans="1:42" s="149" customFormat="1" ht="19.5" customHeight="1" x14ac:dyDescent="0.2">
      <c r="A119" s="194">
        <v>117</v>
      </c>
      <c r="B119" s="195" t="s">
        <v>526</v>
      </c>
      <c r="C119" s="196" t="s">
        <v>527</v>
      </c>
      <c r="D119" s="196" t="s">
        <v>46</v>
      </c>
      <c r="E119" s="196" t="s">
        <v>51</v>
      </c>
      <c r="F119" s="196" t="s">
        <v>86</v>
      </c>
      <c r="G119" s="197">
        <v>18798</v>
      </c>
      <c r="H119" s="198">
        <v>11000</v>
      </c>
      <c r="I119" s="198">
        <v>4400</v>
      </c>
      <c r="J119" s="198">
        <v>0</v>
      </c>
      <c r="K119" s="198">
        <v>0</v>
      </c>
      <c r="L119" s="198">
        <v>1697</v>
      </c>
      <c r="M119" s="198">
        <v>916</v>
      </c>
      <c r="N119" s="198">
        <v>785</v>
      </c>
      <c r="O119" s="198">
        <v>0</v>
      </c>
      <c r="P119" s="198">
        <v>0</v>
      </c>
      <c r="Q119" s="198">
        <v>18798</v>
      </c>
      <c r="R119" s="199">
        <v>31</v>
      </c>
      <c r="S119" s="199">
        <f t="shared" si="48"/>
        <v>0</v>
      </c>
      <c r="T119" s="199">
        <v>31</v>
      </c>
      <c r="U119" s="200">
        <f t="shared" si="49"/>
        <v>11000</v>
      </c>
      <c r="V119" s="200">
        <f t="shared" si="50"/>
        <v>4400</v>
      </c>
      <c r="W119" s="200">
        <f t="shared" si="51"/>
        <v>0</v>
      </c>
      <c r="X119" s="200">
        <f t="shared" si="52"/>
        <v>0</v>
      </c>
      <c r="Y119" s="200">
        <f t="shared" si="53"/>
        <v>1697</v>
      </c>
      <c r="Z119" s="200">
        <f t="shared" si="54"/>
        <v>916</v>
      </c>
      <c r="AA119" s="200">
        <f t="shared" si="55"/>
        <v>785</v>
      </c>
      <c r="AB119" s="200">
        <f t="shared" si="56"/>
        <v>0</v>
      </c>
      <c r="AC119" s="201">
        <f t="shared" si="57"/>
        <v>0</v>
      </c>
      <c r="AD119" s="201">
        <v>0</v>
      </c>
      <c r="AE119" s="201">
        <v>0</v>
      </c>
      <c r="AF119" s="201">
        <f t="shared" si="58"/>
        <v>18798</v>
      </c>
      <c r="AG119" s="201">
        <f t="shared" si="59"/>
        <v>1320</v>
      </c>
      <c r="AH119" s="202">
        <f t="shared" si="60"/>
        <v>329</v>
      </c>
      <c r="AI119" s="201">
        <v>2000</v>
      </c>
      <c r="AJ119" s="201">
        <v>0</v>
      </c>
      <c r="AK119" s="202">
        <f t="shared" si="61"/>
        <v>150</v>
      </c>
      <c r="AL119" s="201">
        <f t="shared" si="62"/>
        <v>3799</v>
      </c>
      <c r="AM119" s="201">
        <f t="shared" si="63"/>
        <v>14999</v>
      </c>
      <c r="AN119" s="203" t="s">
        <v>528</v>
      </c>
      <c r="AO119" s="198" t="s">
        <v>115</v>
      </c>
      <c r="AP119" s="198" t="s">
        <v>116</v>
      </c>
    </row>
    <row r="120" spans="1:42" s="149" customFormat="1" ht="19.5" customHeight="1" x14ac:dyDescent="0.2">
      <c r="A120" s="194">
        <v>118</v>
      </c>
      <c r="B120" s="195" t="s">
        <v>523</v>
      </c>
      <c r="C120" s="196" t="s">
        <v>524</v>
      </c>
      <c r="D120" s="196" t="s">
        <v>46</v>
      </c>
      <c r="E120" s="196" t="s">
        <v>51</v>
      </c>
      <c r="F120" s="196" t="s">
        <v>86</v>
      </c>
      <c r="G120" s="197">
        <v>18801</v>
      </c>
      <c r="H120" s="198">
        <v>11000</v>
      </c>
      <c r="I120" s="198">
        <v>4400</v>
      </c>
      <c r="J120" s="198">
        <v>0</v>
      </c>
      <c r="K120" s="198">
        <v>0</v>
      </c>
      <c r="L120" s="198">
        <v>1700</v>
      </c>
      <c r="M120" s="198">
        <v>916</v>
      </c>
      <c r="N120" s="198">
        <v>785</v>
      </c>
      <c r="O120" s="198">
        <v>0</v>
      </c>
      <c r="P120" s="198">
        <v>0</v>
      </c>
      <c r="Q120" s="198">
        <v>18801</v>
      </c>
      <c r="R120" s="199">
        <v>31</v>
      </c>
      <c r="S120" s="199">
        <f t="shared" si="48"/>
        <v>23</v>
      </c>
      <c r="T120" s="199">
        <v>8</v>
      </c>
      <c r="U120" s="200">
        <f t="shared" si="49"/>
        <v>2839</v>
      </c>
      <c r="V120" s="200">
        <f t="shared" si="50"/>
        <v>1135</v>
      </c>
      <c r="W120" s="200">
        <f t="shared" si="51"/>
        <v>0</v>
      </c>
      <c r="X120" s="200">
        <f t="shared" si="52"/>
        <v>0</v>
      </c>
      <c r="Y120" s="200">
        <f t="shared" si="53"/>
        <v>439</v>
      </c>
      <c r="Z120" s="200">
        <f t="shared" si="54"/>
        <v>236</v>
      </c>
      <c r="AA120" s="200">
        <f t="shared" si="55"/>
        <v>203</v>
      </c>
      <c r="AB120" s="200">
        <f t="shared" si="56"/>
        <v>0</v>
      </c>
      <c r="AC120" s="201">
        <f t="shared" si="57"/>
        <v>0</v>
      </c>
      <c r="AD120" s="201">
        <v>0</v>
      </c>
      <c r="AE120" s="201">
        <v>0</v>
      </c>
      <c r="AF120" s="201">
        <f t="shared" si="58"/>
        <v>4852</v>
      </c>
      <c r="AG120" s="201">
        <f t="shared" si="59"/>
        <v>341</v>
      </c>
      <c r="AH120" s="202">
        <f t="shared" si="60"/>
        <v>85</v>
      </c>
      <c r="AI120" s="201">
        <v>0</v>
      </c>
      <c r="AJ120" s="201">
        <v>0</v>
      </c>
      <c r="AK120" s="202">
        <f t="shared" si="61"/>
        <v>0</v>
      </c>
      <c r="AL120" s="201">
        <f t="shared" si="62"/>
        <v>426</v>
      </c>
      <c r="AM120" s="201">
        <f t="shared" si="63"/>
        <v>4426</v>
      </c>
      <c r="AN120" s="203" t="s">
        <v>525</v>
      </c>
      <c r="AO120" s="198" t="s">
        <v>115</v>
      </c>
      <c r="AP120" s="198" t="s">
        <v>116</v>
      </c>
    </row>
    <row r="121" spans="1:42" s="149" customFormat="1" ht="19.5" customHeight="1" x14ac:dyDescent="0.2">
      <c r="A121" s="194">
        <v>119</v>
      </c>
      <c r="B121" s="195" t="s">
        <v>532</v>
      </c>
      <c r="C121" s="196" t="s">
        <v>533</v>
      </c>
      <c r="D121" s="196" t="s">
        <v>46</v>
      </c>
      <c r="E121" s="196" t="s">
        <v>51</v>
      </c>
      <c r="F121" s="196" t="s">
        <v>86</v>
      </c>
      <c r="G121" s="197">
        <v>13435</v>
      </c>
      <c r="H121" s="198">
        <v>10000</v>
      </c>
      <c r="I121" s="198">
        <v>0</v>
      </c>
      <c r="J121" s="198">
        <v>0</v>
      </c>
      <c r="K121" s="198">
        <v>0</v>
      </c>
      <c r="L121" s="198">
        <v>1863</v>
      </c>
      <c r="M121" s="198">
        <v>833</v>
      </c>
      <c r="N121" s="198">
        <v>739</v>
      </c>
      <c r="O121" s="198">
        <v>0</v>
      </c>
      <c r="P121" s="198">
        <v>0</v>
      </c>
      <c r="Q121" s="198">
        <v>13435</v>
      </c>
      <c r="R121" s="199">
        <v>31</v>
      </c>
      <c r="S121" s="199">
        <f t="shared" si="48"/>
        <v>0</v>
      </c>
      <c r="T121" s="199">
        <v>31</v>
      </c>
      <c r="U121" s="200">
        <f t="shared" si="49"/>
        <v>10000</v>
      </c>
      <c r="V121" s="200">
        <f t="shared" si="50"/>
        <v>0</v>
      </c>
      <c r="W121" s="200">
        <f t="shared" si="51"/>
        <v>0</v>
      </c>
      <c r="X121" s="200">
        <f t="shared" si="52"/>
        <v>0</v>
      </c>
      <c r="Y121" s="200">
        <f t="shared" si="53"/>
        <v>1863</v>
      </c>
      <c r="Z121" s="200">
        <f t="shared" si="54"/>
        <v>833</v>
      </c>
      <c r="AA121" s="200">
        <f t="shared" si="55"/>
        <v>739</v>
      </c>
      <c r="AB121" s="200">
        <f t="shared" si="56"/>
        <v>0</v>
      </c>
      <c r="AC121" s="201">
        <f t="shared" si="57"/>
        <v>0</v>
      </c>
      <c r="AD121" s="201">
        <v>0</v>
      </c>
      <c r="AE121" s="201">
        <v>0</v>
      </c>
      <c r="AF121" s="201">
        <f t="shared" si="58"/>
        <v>13435</v>
      </c>
      <c r="AG121" s="201">
        <f t="shared" si="59"/>
        <v>1200</v>
      </c>
      <c r="AH121" s="202">
        <f t="shared" si="60"/>
        <v>235</v>
      </c>
      <c r="AI121" s="201">
        <v>0</v>
      </c>
      <c r="AJ121" s="201">
        <v>0</v>
      </c>
      <c r="AK121" s="202">
        <f t="shared" si="61"/>
        <v>0</v>
      </c>
      <c r="AL121" s="201">
        <f t="shared" si="62"/>
        <v>1435</v>
      </c>
      <c r="AM121" s="201">
        <f t="shared" si="63"/>
        <v>12000</v>
      </c>
      <c r="AN121" s="203" t="s">
        <v>534</v>
      </c>
      <c r="AO121" s="198" t="s">
        <v>115</v>
      </c>
      <c r="AP121" s="198" t="s">
        <v>116</v>
      </c>
    </row>
    <row r="122" spans="1:42" s="149" customFormat="1" ht="19.5" customHeight="1" x14ac:dyDescent="0.2">
      <c r="A122" s="194">
        <v>120</v>
      </c>
      <c r="B122" s="195" t="s">
        <v>535</v>
      </c>
      <c r="C122" s="196" t="s">
        <v>536</v>
      </c>
      <c r="D122" s="196" t="s">
        <v>46</v>
      </c>
      <c r="E122" s="196" t="s">
        <v>51</v>
      </c>
      <c r="F122" s="196" t="s">
        <v>86</v>
      </c>
      <c r="G122" s="197">
        <v>18801</v>
      </c>
      <c r="H122" s="198">
        <v>11000</v>
      </c>
      <c r="I122" s="198">
        <v>4400</v>
      </c>
      <c r="J122" s="198">
        <v>0</v>
      </c>
      <c r="K122" s="198">
        <v>0</v>
      </c>
      <c r="L122" s="198">
        <v>1700</v>
      </c>
      <c r="M122" s="198">
        <v>916</v>
      </c>
      <c r="N122" s="198">
        <v>785</v>
      </c>
      <c r="O122" s="198">
        <v>0</v>
      </c>
      <c r="P122" s="198">
        <v>0</v>
      </c>
      <c r="Q122" s="198">
        <v>18801</v>
      </c>
      <c r="R122" s="199">
        <v>31</v>
      </c>
      <c r="S122" s="199">
        <f t="shared" si="48"/>
        <v>0</v>
      </c>
      <c r="T122" s="199">
        <v>31</v>
      </c>
      <c r="U122" s="200">
        <f t="shared" si="49"/>
        <v>11000</v>
      </c>
      <c r="V122" s="200">
        <f t="shared" si="50"/>
        <v>4400</v>
      </c>
      <c r="W122" s="200">
        <f t="shared" si="51"/>
        <v>0</v>
      </c>
      <c r="X122" s="200">
        <f t="shared" si="52"/>
        <v>0</v>
      </c>
      <c r="Y122" s="200">
        <f t="shared" si="53"/>
        <v>1700</v>
      </c>
      <c r="Z122" s="200">
        <f t="shared" si="54"/>
        <v>916</v>
      </c>
      <c r="AA122" s="200">
        <f t="shared" si="55"/>
        <v>785</v>
      </c>
      <c r="AB122" s="200">
        <f t="shared" si="56"/>
        <v>0</v>
      </c>
      <c r="AC122" s="201">
        <f t="shared" si="57"/>
        <v>0</v>
      </c>
      <c r="AD122" s="201">
        <v>0</v>
      </c>
      <c r="AE122" s="201">
        <v>0</v>
      </c>
      <c r="AF122" s="201">
        <f t="shared" si="58"/>
        <v>18801</v>
      </c>
      <c r="AG122" s="201">
        <f t="shared" si="59"/>
        <v>1320</v>
      </c>
      <c r="AH122" s="202">
        <f t="shared" si="60"/>
        <v>329</v>
      </c>
      <c r="AI122" s="201">
        <v>0</v>
      </c>
      <c r="AJ122" s="201">
        <v>0</v>
      </c>
      <c r="AK122" s="202">
        <f t="shared" si="61"/>
        <v>150</v>
      </c>
      <c r="AL122" s="201">
        <f t="shared" si="62"/>
        <v>1799</v>
      </c>
      <c r="AM122" s="201">
        <f t="shared" si="63"/>
        <v>17002</v>
      </c>
      <c r="AN122" s="203" t="s">
        <v>537</v>
      </c>
      <c r="AO122" s="198" t="s">
        <v>115</v>
      </c>
      <c r="AP122" s="198" t="s">
        <v>116</v>
      </c>
    </row>
    <row r="123" spans="1:42" s="149" customFormat="1" ht="19.5" customHeight="1" x14ac:dyDescent="0.2">
      <c r="A123" s="194">
        <v>121</v>
      </c>
      <c r="B123" s="195" t="s">
        <v>538</v>
      </c>
      <c r="C123" s="196" t="s">
        <v>539</v>
      </c>
      <c r="D123" s="196" t="s">
        <v>46</v>
      </c>
      <c r="E123" s="196" t="s">
        <v>51</v>
      </c>
      <c r="F123" s="196" t="s">
        <v>92</v>
      </c>
      <c r="G123" s="197">
        <v>12417</v>
      </c>
      <c r="H123" s="198">
        <v>10000</v>
      </c>
      <c r="I123" s="198">
        <v>0</v>
      </c>
      <c r="J123" s="198">
        <v>0</v>
      </c>
      <c r="K123" s="198">
        <v>0</v>
      </c>
      <c r="L123" s="198">
        <v>907</v>
      </c>
      <c r="M123" s="198">
        <v>833</v>
      </c>
      <c r="N123" s="198">
        <v>677</v>
      </c>
      <c r="O123" s="198">
        <v>0</v>
      </c>
      <c r="P123" s="198">
        <v>0</v>
      </c>
      <c r="Q123" s="198">
        <v>12417</v>
      </c>
      <c r="R123" s="199">
        <v>31</v>
      </c>
      <c r="S123" s="199">
        <f t="shared" si="48"/>
        <v>2</v>
      </c>
      <c r="T123" s="199">
        <v>29</v>
      </c>
      <c r="U123" s="200">
        <f t="shared" si="49"/>
        <v>9355</v>
      </c>
      <c r="V123" s="200">
        <f t="shared" si="50"/>
        <v>0</v>
      </c>
      <c r="W123" s="200">
        <f t="shared" si="51"/>
        <v>0</v>
      </c>
      <c r="X123" s="200">
        <f t="shared" si="52"/>
        <v>0</v>
      </c>
      <c r="Y123" s="200">
        <f t="shared" si="53"/>
        <v>848</v>
      </c>
      <c r="Z123" s="200">
        <f t="shared" si="54"/>
        <v>779</v>
      </c>
      <c r="AA123" s="200">
        <f t="shared" si="55"/>
        <v>633</v>
      </c>
      <c r="AB123" s="200">
        <f t="shared" si="56"/>
        <v>0</v>
      </c>
      <c r="AC123" s="201">
        <f t="shared" si="57"/>
        <v>0</v>
      </c>
      <c r="AD123" s="201">
        <v>0</v>
      </c>
      <c r="AE123" s="201">
        <v>0</v>
      </c>
      <c r="AF123" s="201">
        <f t="shared" si="58"/>
        <v>11615</v>
      </c>
      <c r="AG123" s="201">
        <f t="shared" si="59"/>
        <v>1123</v>
      </c>
      <c r="AH123" s="202">
        <f t="shared" si="60"/>
        <v>203</v>
      </c>
      <c r="AI123" s="201">
        <v>0</v>
      </c>
      <c r="AJ123" s="201">
        <v>0</v>
      </c>
      <c r="AK123" s="202">
        <f t="shared" si="61"/>
        <v>0</v>
      </c>
      <c r="AL123" s="201">
        <f t="shared" si="62"/>
        <v>1326</v>
      </c>
      <c r="AM123" s="201">
        <f t="shared" si="63"/>
        <v>10289</v>
      </c>
      <c r="AN123" s="203" t="s">
        <v>540</v>
      </c>
      <c r="AO123" s="198" t="s">
        <v>115</v>
      </c>
      <c r="AP123" s="198" t="s">
        <v>116</v>
      </c>
    </row>
    <row r="124" spans="1:42" s="149" customFormat="1" ht="19.5" customHeight="1" x14ac:dyDescent="0.2">
      <c r="A124" s="194">
        <v>122</v>
      </c>
      <c r="B124" s="195" t="s">
        <v>541</v>
      </c>
      <c r="C124" s="196" t="s">
        <v>542</v>
      </c>
      <c r="D124" s="196" t="s">
        <v>46</v>
      </c>
      <c r="E124" s="196" t="s">
        <v>51</v>
      </c>
      <c r="F124" s="196" t="s">
        <v>92</v>
      </c>
      <c r="G124" s="197">
        <v>12417</v>
      </c>
      <c r="H124" s="198">
        <v>10000</v>
      </c>
      <c r="I124" s="198">
        <v>0</v>
      </c>
      <c r="J124" s="198">
        <v>0</v>
      </c>
      <c r="K124" s="198">
        <v>0</v>
      </c>
      <c r="L124" s="198">
        <v>907</v>
      </c>
      <c r="M124" s="198">
        <v>833</v>
      </c>
      <c r="N124" s="198">
        <v>677</v>
      </c>
      <c r="O124" s="198">
        <v>0</v>
      </c>
      <c r="P124" s="198">
        <v>0</v>
      </c>
      <c r="Q124" s="198">
        <v>12417</v>
      </c>
      <c r="R124" s="199">
        <v>31</v>
      </c>
      <c r="S124" s="199">
        <f t="shared" si="48"/>
        <v>0</v>
      </c>
      <c r="T124" s="199">
        <v>31</v>
      </c>
      <c r="U124" s="200">
        <f t="shared" si="49"/>
        <v>10000</v>
      </c>
      <c r="V124" s="200">
        <f t="shared" si="50"/>
        <v>0</v>
      </c>
      <c r="W124" s="200">
        <f t="shared" si="51"/>
        <v>0</v>
      </c>
      <c r="X124" s="200">
        <f t="shared" si="52"/>
        <v>0</v>
      </c>
      <c r="Y124" s="200">
        <f t="shared" si="53"/>
        <v>907</v>
      </c>
      <c r="Z124" s="200">
        <f t="shared" si="54"/>
        <v>833</v>
      </c>
      <c r="AA124" s="200">
        <f t="shared" si="55"/>
        <v>677</v>
      </c>
      <c r="AB124" s="200">
        <f t="shared" si="56"/>
        <v>0</v>
      </c>
      <c r="AC124" s="201">
        <f t="shared" si="57"/>
        <v>0</v>
      </c>
      <c r="AD124" s="201">
        <v>0</v>
      </c>
      <c r="AE124" s="201">
        <v>0</v>
      </c>
      <c r="AF124" s="201">
        <f t="shared" si="58"/>
        <v>12417</v>
      </c>
      <c r="AG124" s="201">
        <f t="shared" si="59"/>
        <v>1200</v>
      </c>
      <c r="AH124" s="202">
        <f t="shared" si="60"/>
        <v>217</v>
      </c>
      <c r="AI124" s="201">
        <v>0</v>
      </c>
      <c r="AJ124" s="201">
        <v>0</v>
      </c>
      <c r="AK124" s="202">
        <f t="shared" si="61"/>
        <v>0</v>
      </c>
      <c r="AL124" s="201">
        <f t="shared" si="62"/>
        <v>1417</v>
      </c>
      <c r="AM124" s="201">
        <f t="shared" si="63"/>
        <v>11000</v>
      </c>
      <c r="AN124" s="203" t="s">
        <v>543</v>
      </c>
      <c r="AO124" s="198" t="s">
        <v>115</v>
      </c>
      <c r="AP124" s="198" t="s">
        <v>116</v>
      </c>
    </row>
    <row r="125" spans="1:42" s="149" customFormat="1" ht="19.5" customHeight="1" x14ac:dyDescent="0.2">
      <c r="A125" s="194">
        <v>123</v>
      </c>
      <c r="B125" s="195" t="s">
        <v>544</v>
      </c>
      <c r="C125" s="196" t="s">
        <v>545</v>
      </c>
      <c r="D125" s="196" t="s">
        <v>46</v>
      </c>
      <c r="E125" s="196" t="s">
        <v>51</v>
      </c>
      <c r="F125" s="196" t="s">
        <v>86</v>
      </c>
      <c r="G125" s="197">
        <v>17781</v>
      </c>
      <c r="H125" s="198">
        <v>11000</v>
      </c>
      <c r="I125" s="198">
        <v>4400</v>
      </c>
      <c r="J125" s="198">
        <v>0</v>
      </c>
      <c r="K125" s="198">
        <v>0</v>
      </c>
      <c r="L125" s="198">
        <v>735</v>
      </c>
      <c r="M125" s="198">
        <v>916</v>
      </c>
      <c r="N125" s="198">
        <v>730</v>
      </c>
      <c r="O125" s="198">
        <v>0</v>
      </c>
      <c r="P125" s="198">
        <v>0</v>
      </c>
      <c r="Q125" s="198">
        <v>17781</v>
      </c>
      <c r="R125" s="199">
        <v>31</v>
      </c>
      <c r="S125" s="199">
        <f t="shared" si="48"/>
        <v>10</v>
      </c>
      <c r="T125" s="199">
        <v>21</v>
      </c>
      <c r="U125" s="200">
        <f t="shared" si="49"/>
        <v>7452</v>
      </c>
      <c r="V125" s="200">
        <f t="shared" si="50"/>
        <v>2981</v>
      </c>
      <c r="W125" s="200">
        <f t="shared" si="51"/>
        <v>0</v>
      </c>
      <c r="X125" s="200">
        <f t="shared" si="52"/>
        <v>0</v>
      </c>
      <c r="Y125" s="200">
        <f t="shared" si="53"/>
        <v>498</v>
      </c>
      <c r="Z125" s="200">
        <f t="shared" si="54"/>
        <v>621</v>
      </c>
      <c r="AA125" s="200">
        <f t="shared" si="55"/>
        <v>495</v>
      </c>
      <c r="AB125" s="200">
        <f t="shared" si="56"/>
        <v>0</v>
      </c>
      <c r="AC125" s="201">
        <f t="shared" si="57"/>
        <v>0</v>
      </c>
      <c r="AD125" s="201">
        <v>0</v>
      </c>
      <c r="AE125" s="201">
        <v>0</v>
      </c>
      <c r="AF125" s="201">
        <f t="shared" si="58"/>
        <v>12047</v>
      </c>
      <c r="AG125" s="201">
        <f t="shared" si="59"/>
        <v>894</v>
      </c>
      <c r="AH125" s="202">
        <f t="shared" si="60"/>
        <v>211</v>
      </c>
      <c r="AI125" s="201">
        <v>0</v>
      </c>
      <c r="AJ125" s="201">
        <v>0</v>
      </c>
      <c r="AK125" s="202">
        <f t="shared" si="61"/>
        <v>0</v>
      </c>
      <c r="AL125" s="201">
        <f t="shared" si="62"/>
        <v>1105</v>
      </c>
      <c r="AM125" s="201">
        <f t="shared" si="63"/>
        <v>10942</v>
      </c>
      <c r="AN125" s="203" t="s">
        <v>546</v>
      </c>
      <c r="AO125" s="198" t="s">
        <v>115</v>
      </c>
      <c r="AP125" s="198" t="s">
        <v>116</v>
      </c>
    </row>
    <row r="126" spans="1:42" s="149" customFormat="1" ht="19.5" customHeight="1" x14ac:dyDescent="0.2">
      <c r="A126" s="194">
        <v>124</v>
      </c>
      <c r="B126" s="195" t="s">
        <v>547</v>
      </c>
      <c r="C126" s="196" t="s">
        <v>548</v>
      </c>
      <c r="D126" s="196" t="s">
        <v>46</v>
      </c>
      <c r="E126" s="196" t="s">
        <v>51</v>
      </c>
      <c r="F126" s="196" t="s">
        <v>86</v>
      </c>
      <c r="G126" s="197">
        <v>17781</v>
      </c>
      <c r="H126" s="198">
        <v>11000</v>
      </c>
      <c r="I126" s="198">
        <v>4400</v>
      </c>
      <c r="J126" s="198">
        <v>0</v>
      </c>
      <c r="K126" s="198">
        <v>0</v>
      </c>
      <c r="L126" s="198">
        <v>735</v>
      </c>
      <c r="M126" s="198">
        <v>916</v>
      </c>
      <c r="N126" s="198">
        <v>730</v>
      </c>
      <c r="O126" s="198">
        <v>0</v>
      </c>
      <c r="P126" s="198">
        <v>0</v>
      </c>
      <c r="Q126" s="198">
        <v>17781</v>
      </c>
      <c r="R126" s="199">
        <v>31</v>
      </c>
      <c r="S126" s="199">
        <f t="shared" si="48"/>
        <v>0</v>
      </c>
      <c r="T126" s="199">
        <v>31</v>
      </c>
      <c r="U126" s="200">
        <f t="shared" si="49"/>
        <v>11000</v>
      </c>
      <c r="V126" s="200">
        <f t="shared" si="50"/>
        <v>4400</v>
      </c>
      <c r="W126" s="200">
        <f t="shared" si="51"/>
        <v>0</v>
      </c>
      <c r="X126" s="200">
        <f t="shared" si="52"/>
        <v>0</v>
      </c>
      <c r="Y126" s="200">
        <f t="shared" si="53"/>
        <v>735</v>
      </c>
      <c r="Z126" s="200">
        <f t="shared" si="54"/>
        <v>916</v>
      </c>
      <c r="AA126" s="200">
        <f t="shared" si="55"/>
        <v>730</v>
      </c>
      <c r="AB126" s="200">
        <f t="shared" si="56"/>
        <v>0</v>
      </c>
      <c r="AC126" s="201">
        <f t="shared" si="57"/>
        <v>0</v>
      </c>
      <c r="AD126" s="201">
        <v>0</v>
      </c>
      <c r="AE126" s="201">
        <v>0</v>
      </c>
      <c r="AF126" s="201">
        <f t="shared" si="58"/>
        <v>17781</v>
      </c>
      <c r="AG126" s="201">
        <f t="shared" si="59"/>
        <v>1320</v>
      </c>
      <c r="AH126" s="202">
        <f t="shared" si="60"/>
        <v>311</v>
      </c>
      <c r="AI126" s="201">
        <v>0</v>
      </c>
      <c r="AJ126" s="201">
        <v>0</v>
      </c>
      <c r="AK126" s="202">
        <f t="shared" si="61"/>
        <v>150</v>
      </c>
      <c r="AL126" s="201">
        <f t="shared" si="62"/>
        <v>1781</v>
      </c>
      <c r="AM126" s="201">
        <f t="shared" si="63"/>
        <v>16000</v>
      </c>
      <c r="AN126" s="203" t="s">
        <v>549</v>
      </c>
      <c r="AO126" s="198" t="s">
        <v>115</v>
      </c>
      <c r="AP126" s="198" t="s">
        <v>116</v>
      </c>
    </row>
    <row r="127" spans="1:42" s="149" customFormat="1" ht="19.5" customHeight="1" x14ac:dyDescent="0.2">
      <c r="A127" s="194">
        <v>125</v>
      </c>
      <c r="B127" s="195" t="s">
        <v>552</v>
      </c>
      <c r="C127" s="196" t="s">
        <v>553</v>
      </c>
      <c r="D127" s="196" t="s">
        <v>46</v>
      </c>
      <c r="E127" s="196" t="s">
        <v>51</v>
      </c>
      <c r="F127" s="196" t="s">
        <v>85</v>
      </c>
      <c r="G127" s="197">
        <v>29000</v>
      </c>
      <c r="H127" s="198">
        <v>15000</v>
      </c>
      <c r="I127" s="198">
        <v>6000</v>
      </c>
      <c r="J127" s="198">
        <v>2750</v>
      </c>
      <c r="K127" s="198">
        <v>2750</v>
      </c>
      <c r="L127" s="198">
        <v>0</v>
      </c>
      <c r="M127" s="198">
        <v>0</v>
      </c>
      <c r="N127" s="198">
        <v>0</v>
      </c>
      <c r="O127" s="198">
        <v>1250</v>
      </c>
      <c r="P127" s="198">
        <v>1250</v>
      </c>
      <c r="Q127" s="198">
        <v>29000</v>
      </c>
      <c r="R127" s="199">
        <v>31</v>
      </c>
      <c r="S127" s="199">
        <f t="shared" si="48"/>
        <v>0</v>
      </c>
      <c r="T127" s="199">
        <v>31</v>
      </c>
      <c r="U127" s="200">
        <f t="shared" si="49"/>
        <v>15000</v>
      </c>
      <c r="V127" s="200">
        <f t="shared" si="50"/>
        <v>6000</v>
      </c>
      <c r="W127" s="200">
        <f t="shared" si="51"/>
        <v>2750</v>
      </c>
      <c r="X127" s="200">
        <f t="shared" si="52"/>
        <v>2750</v>
      </c>
      <c r="Y127" s="200">
        <f t="shared" si="53"/>
        <v>0</v>
      </c>
      <c r="Z127" s="200">
        <f t="shared" si="54"/>
        <v>0</v>
      </c>
      <c r="AA127" s="200">
        <f t="shared" si="55"/>
        <v>0</v>
      </c>
      <c r="AB127" s="200">
        <f t="shared" si="56"/>
        <v>1250</v>
      </c>
      <c r="AC127" s="201">
        <f t="shared" si="57"/>
        <v>1250</v>
      </c>
      <c r="AD127" s="201">
        <v>0</v>
      </c>
      <c r="AE127" s="201">
        <v>0</v>
      </c>
      <c r="AF127" s="201">
        <f t="shared" si="58"/>
        <v>29000</v>
      </c>
      <c r="AG127" s="201">
        <f t="shared" si="59"/>
        <v>1800</v>
      </c>
      <c r="AH127" s="202">
        <f t="shared" si="60"/>
        <v>0</v>
      </c>
      <c r="AI127" s="201">
        <v>0</v>
      </c>
      <c r="AJ127" s="201">
        <v>0</v>
      </c>
      <c r="AK127" s="202">
        <f t="shared" si="61"/>
        <v>200</v>
      </c>
      <c r="AL127" s="201">
        <f t="shared" si="62"/>
        <v>2000</v>
      </c>
      <c r="AM127" s="201">
        <f t="shared" si="63"/>
        <v>27000</v>
      </c>
      <c r="AN127" s="203" t="s">
        <v>554</v>
      </c>
      <c r="AO127" s="198" t="s">
        <v>115</v>
      </c>
      <c r="AP127" s="198" t="s">
        <v>116</v>
      </c>
    </row>
    <row r="128" spans="1:42" s="149" customFormat="1" ht="19.5" customHeight="1" x14ac:dyDescent="0.2">
      <c r="A128" s="194">
        <v>126</v>
      </c>
      <c r="B128" s="195" t="s">
        <v>555</v>
      </c>
      <c r="C128" s="196" t="s">
        <v>556</v>
      </c>
      <c r="D128" s="196" t="s">
        <v>46</v>
      </c>
      <c r="E128" s="196" t="s">
        <v>51</v>
      </c>
      <c r="F128" s="196" t="s">
        <v>86</v>
      </c>
      <c r="G128" s="197">
        <v>16703</v>
      </c>
      <c r="H128" s="198">
        <v>10500</v>
      </c>
      <c r="I128" s="198">
        <v>4200</v>
      </c>
      <c r="J128" s="198">
        <v>0</v>
      </c>
      <c r="K128" s="198">
        <v>0</v>
      </c>
      <c r="L128" s="198">
        <v>446</v>
      </c>
      <c r="M128" s="198">
        <v>875</v>
      </c>
      <c r="N128" s="198">
        <v>682</v>
      </c>
      <c r="O128" s="198">
        <v>0</v>
      </c>
      <c r="P128" s="198">
        <v>0</v>
      </c>
      <c r="Q128" s="198">
        <v>16703</v>
      </c>
      <c r="R128" s="199">
        <v>31</v>
      </c>
      <c r="S128" s="199">
        <f t="shared" si="48"/>
        <v>0</v>
      </c>
      <c r="T128" s="199">
        <v>31</v>
      </c>
      <c r="U128" s="200">
        <f t="shared" si="49"/>
        <v>10500</v>
      </c>
      <c r="V128" s="200">
        <f t="shared" si="50"/>
        <v>4200</v>
      </c>
      <c r="W128" s="200">
        <f t="shared" si="51"/>
        <v>0</v>
      </c>
      <c r="X128" s="200">
        <f t="shared" si="52"/>
        <v>0</v>
      </c>
      <c r="Y128" s="200">
        <f t="shared" si="53"/>
        <v>446</v>
      </c>
      <c r="Z128" s="200">
        <f t="shared" si="54"/>
        <v>875</v>
      </c>
      <c r="AA128" s="200">
        <f t="shared" si="55"/>
        <v>682</v>
      </c>
      <c r="AB128" s="200">
        <f t="shared" si="56"/>
        <v>0</v>
      </c>
      <c r="AC128" s="201">
        <f t="shared" si="57"/>
        <v>0</v>
      </c>
      <c r="AD128" s="201">
        <v>0</v>
      </c>
      <c r="AE128" s="201">
        <v>0</v>
      </c>
      <c r="AF128" s="201">
        <f t="shared" si="58"/>
        <v>16703</v>
      </c>
      <c r="AG128" s="201">
        <f t="shared" si="59"/>
        <v>1260</v>
      </c>
      <c r="AH128" s="202">
        <f t="shared" si="60"/>
        <v>292</v>
      </c>
      <c r="AI128" s="201">
        <v>0</v>
      </c>
      <c r="AJ128" s="201">
        <v>0</v>
      </c>
      <c r="AK128" s="202">
        <f t="shared" si="61"/>
        <v>150</v>
      </c>
      <c r="AL128" s="201">
        <f t="shared" si="62"/>
        <v>1702</v>
      </c>
      <c r="AM128" s="201">
        <f t="shared" si="63"/>
        <v>15001</v>
      </c>
      <c r="AN128" s="203" t="s">
        <v>557</v>
      </c>
      <c r="AO128" s="198" t="s">
        <v>115</v>
      </c>
      <c r="AP128" s="198" t="s">
        <v>116</v>
      </c>
    </row>
    <row r="129" spans="1:42" s="149" customFormat="1" ht="19.5" customHeight="1" x14ac:dyDescent="0.2">
      <c r="A129" s="194">
        <v>127</v>
      </c>
      <c r="B129" s="195" t="s">
        <v>514</v>
      </c>
      <c r="C129" s="196" t="s">
        <v>515</v>
      </c>
      <c r="D129" s="196" t="s">
        <v>46</v>
      </c>
      <c r="E129" s="196" t="s">
        <v>51</v>
      </c>
      <c r="F129" s="196" t="s">
        <v>516</v>
      </c>
      <c r="G129" s="197">
        <v>15491</v>
      </c>
      <c r="H129" s="198">
        <v>10000</v>
      </c>
      <c r="I129" s="198">
        <v>0</v>
      </c>
      <c r="J129" s="198">
        <v>0</v>
      </c>
      <c r="K129" s="198">
        <v>0</v>
      </c>
      <c r="L129" s="198">
        <v>3813</v>
      </c>
      <c r="M129" s="198">
        <v>833</v>
      </c>
      <c r="N129" s="198">
        <v>845</v>
      </c>
      <c r="O129" s="198">
        <v>0</v>
      </c>
      <c r="P129" s="198">
        <v>0</v>
      </c>
      <c r="Q129" s="198">
        <v>15491</v>
      </c>
      <c r="R129" s="199">
        <v>31</v>
      </c>
      <c r="S129" s="199">
        <f t="shared" si="48"/>
        <v>3</v>
      </c>
      <c r="T129" s="199">
        <v>28</v>
      </c>
      <c r="U129" s="200">
        <f t="shared" si="49"/>
        <v>9032</v>
      </c>
      <c r="V129" s="200">
        <f t="shared" si="50"/>
        <v>0</v>
      </c>
      <c r="W129" s="200">
        <f t="shared" si="51"/>
        <v>0</v>
      </c>
      <c r="X129" s="200">
        <f t="shared" si="52"/>
        <v>0</v>
      </c>
      <c r="Y129" s="200">
        <f t="shared" si="53"/>
        <v>3444</v>
      </c>
      <c r="Z129" s="200">
        <f t="shared" si="54"/>
        <v>752</v>
      </c>
      <c r="AA129" s="200">
        <f t="shared" si="55"/>
        <v>763</v>
      </c>
      <c r="AB129" s="200">
        <f t="shared" si="56"/>
        <v>0</v>
      </c>
      <c r="AC129" s="201">
        <f t="shared" si="57"/>
        <v>0</v>
      </c>
      <c r="AD129" s="201">
        <v>0</v>
      </c>
      <c r="AE129" s="201">
        <v>0</v>
      </c>
      <c r="AF129" s="201">
        <f t="shared" si="58"/>
        <v>13991</v>
      </c>
      <c r="AG129" s="201">
        <f t="shared" si="59"/>
        <v>1084</v>
      </c>
      <c r="AH129" s="202">
        <f t="shared" si="60"/>
        <v>245</v>
      </c>
      <c r="AI129" s="201">
        <v>0</v>
      </c>
      <c r="AJ129" s="201">
        <v>0</v>
      </c>
      <c r="AK129" s="202">
        <f t="shared" si="61"/>
        <v>0</v>
      </c>
      <c r="AL129" s="201">
        <f t="shared" si="62"/>
        <v>1329</v>
      </c>
      <c r="AM129" s="201">
        <f t="shared" si="63"/>
        <v>12662</v>
      </c>
      <c r="AN129" s="203" t="s">
        <v>517</v>
      </c>
      <c r="AO129" s="198" t="s">
        <v>115</v>
      </c>
      <c r="AP129" s="198" t="s">
        <v>116</v>
      </c>
    </row>
    <row r="130" spans="1:42" s="149" customFormat="1" ht="19.5" customHeight="1" x14ac:dyDescent="0.2">
      <c r="A130" s="194">
        <v>128</v>
      </c>
      <c r="B130" s="195" t="s">
        <v>518</v>
      </c>
      <c r="C130" s="196" t="s">
        <v>519</v>
      </c>
      <c r="D130" s="196" t="s">
        <v>46</v>
      </c>
      <c r="E130" s="196" t="s">
        <v>51</v>
      </c>
      <c r="F130" s="196" t="s">
        <v>516</v>
      </c>
      <c r="G130" s="197">
        <v>15491</v>
      </c>
      <c r="H130" s="198">
        <v>10000</v>
      </c>
      <c r="I130" s="198">
        <v>0</v>
      </c>
      <c r="J130" s="198">
        <v>0</v>
      </c>
      <c r="K130" s="198">
        <v>0</v>
      </c>
      <c r="L130" s="198">
        <v>3813</v>
      </c>
      <c r="M130" s="198">
        <v>833</v>
      </c>
      <c r="N130" s="198">
        <v>845</v>
      </c>
      <c r="O130" s="198">
        <v>0</v>
      </c>
      <c r="P130" s="198">
        <v>0</v>
      </c>
      <c r="Q130" s="198">
        <v>15491</v>
      </c>
      <c r="R130" s="199">
        <v>31</v>
      </c>
      <c r="S130" s="199">
        <f t="shared" si="48"/>
        <v>1</v>
      </c>
      <c r="T130" s="199">
        <v>30</v>
      </c>
      <c r="U130" s="200">
        <f t="shared" si="49"/>
        <v>9677</v>
      </c>
      <c r="V130" s="200">
        <f t="shared" si="50"/>
        <v>0</v>
      </c>
      <c r="W130" s="200">
        <f t="shared" si="51"/>
        <v>0</v>
      </c>
      <c r="X130" s="200">
        <f t="shared" si="52"/>
        <v>0</v>
      </c>
      <c r="Y130" s="200">
        <f t="shared" si="53"/>
        <v>3690</v>
      </c>
      <c r="Z130" s="200">
        <f t="shared" si="54"/>
        <v>806</v>
      </c>
      <c r="AA130" s="200">
        <f t="shared" si="55"/>
        <v>818</v>
      </c>
      <c r="AB130" s="200">
        <f t="shared" si="56"/>
        <v>0</v>
      </c>
      <c r="AC130" s="201">
        <f t="shared" si="57"/>
        <v>0</v>
      </c>
      <c r="AD130" s="201">
        <f>VLOOKUP(B130,Arrears!$B$3:$S$6,14,0)</f>
        <v>4194</v>
      </c>
      <c r="AE130" s="201">
        <f>VLOOKUP(B130,Arrears!$B$3:$S$6,18,0)</f>
        <v>2302</v>
      </c>
      <c r="AF130" s="201">
        <f t="shared" si="58"/>
        <v>21487</v>
      </c>
      <c r="AG130" s="201">
        <f t="shared" si="59"/>
        <v>1665</v>
      </c>
      <c r="AH130" s="202">
        <f t="shared" si="60"/>
        <v>376</v>
      </c>
      <c r="AI130" s="201">
        <v>0</v>
      </c>
      <c r="AJ130" s="201">
        <v>0</v>
      </c>
      <c r="AK130" s="202">
        <f t="shared" si="61"/>
        <v>200</v>
      </c>
      <c r="AL130" s="201">
        <f t="shared" si="62"/>
        <v>2241</v>
      </c>
      <c r="AM130" s="201">
        <f t="shared" si="63"/>
        <v>19246</v>
      </c>
      <c r="AN130" s="203" t="s">
        <v>520</v>
      </c>
      <c r="AO130" s="198" t="s">
        <v>136</v>
      </c>
      <c r="AP130" s="198" t="s">
        <v>277</v>
      </c>
    </row>
    <row r="131" spans="1:42" s="149" customFormat="1" ht="19.5" customHeight="1" x14ac:dyDescent="0.2">
      <c r="A131" s="194">
        <v>129</v>
      </c>
      <c r="B131" s="195" t="s">
        <v>558</v>
      </c>
      <c r="C131" s="196" t="s">
        <v>559</v>
      </c>
      <c r="D131" s="196" t="s">
        <v>46</v>
      </c>
      <c r="E131" s="196" t="s">
        <v>51</v>
      </c>
      <c r="F131" s="196" t="s">
        <v>86</v>
      </c>
      <c r="G131" s="197">
        <v>12417</v>
      </c>
      <c r="H131" s="198">
        <v>10000</v>
      </c>
      <c r="I131" s="198">
        <v>0</v>
      </c>
      <c r="J131" s="198">
        <v>0</v>
      </c>
      <c r="K131" s="198">
        <v>0</v>
      </c>
      <c r="L131" s="198">
        <v>907</v>
      </c>
      <c r="M131" s="198">
        <v>833</v>
      </c>
      <c r="N131" s="198">
        <v>677</v>
      </c>
      <c r="O131" s="198">
        <v>0</v>
      </c>
      <c r="P131" s="198">
        <v>0</v>
      </c>
      <c r="Q131" s="198">
        <v>12417</v>
      </c>
      <c r="R131" s="199">
        <v>31</v>
      </c>
      <c r="S131" s="199">
        <f t="shared" ref="S131:S162" si="64">R131-T131</f>
        <v>2</v>
      </c>
      <c r="T131" s="199">
        <v>29</v>
      </c>
      <c r="U131" s="200">
        <f t="shared" ref="U131:U162" si="65">ROUND((H131/R131)*T131,0)</f>
        <v>9355</v>
      </c>
      <c r="V131" s="200">
        <f t="shared" ref="V131:V167" si="66">ROUND((I131/R131)*T131,0)</f>
        <v>0</v>
      </c>
      <c r="W131" s="200">
        <f t="shared" ref="W131:W167" si="67">ROUND((J131/R131)*T131,0)</f>
        <v>0</v>
      </c>
      <c r="X131" s="200">
        <f t="shared" ref="X131:X152" si="68">ROUND((K131/R131)*T131,0)</f>
        <v>0</v>
      </c>
      <c r="Y131" s="200">
        <f t="shared" ref="Y131:Y167" si="69">ROUND((L131/R131)*T131,0)</f>
        <v>848</v>
      </c>
      <c r="Z131" s="200">
        <f t="shared" ref="Z131:Z167" si="70">ROUND((M131/R131)*T131,0)</f>
        <v>779</v>
      </c>
      <c r="AA131" s="200">
        <f t="shared" ref="AA131:AA167" si="71">ROUND((N131/R131)*T131,0)</f>
        <v>633</v>
      </c>
      <c r="AB131" s="200">
        <f t="shared" ref="AB131:AB167" si="72">ROUND((O131/R131)*T131,0)</f>
        <v>0</v>
      </c>
      <c r="AC131" s="201">
        <f t="shared" ref="AC131:AC167" si="73">ROUND((P131/R131)*T131,0)</f>
        <v>0</v>
      </c>
      <c r="AD131" s="201">
        <v>0</v>
      </c>
      <c r="AE131" s="201">
        <v>0</v>
      </c>
      <c r="AF131" s="201">
        <f t="shared" ref="AF131:AF162" si="74">SUBTOTAL(9,U131:AE131)</f>
        <v>11615</v>
      </c>
      <c r="AG131" s="201">
        <f t="shared" ref="AG131:AG167" si="75">ROUND((U131+AD131)*0.12,0)</f>
        <v>1123</v>
      </c>
      <c r="AH131" s="202">
        <f t="shared" ref="AH131:AH167" si="76">ROUND(IF(AND(G131&lt;=21000),(SUM(AF131*0.0175)),(0)),0)</f>
        <v>203</v>
      </c>
      <c r="AI131" s="201">
        <v>0</v>
      </c>
      <c r="AJ131" s="201">
        <v>0</v>
      </c>
      <c r="AK131" s="202">
        <f t="shared" ref="AK131:AK167" si="77">+IF(AF131&gt;=20001,200,IF(AF131&gt;=15001,150,0))</f>
        <v>0</v>
      </c>
      <c r="AL131" s="201">
        <f t="shared" ref="AL131:AL162" si="78">SUBTOTAL(9,AG131:AK131)</f>
        <v>1326</v>
      </c>
      <c r="AM131" s="201">
        <f t="shared" ref="AM131:AM162" si="79">AF131-AL131</f>
        <v>10289</v>
      </c>
      <c r="AN131" s="203" t="s">
        <v>560</v>
      </c>
      <c r="AO131" s="198" t="s">
        <v>136</v>
      </c>
      <c r="AP131" s="198" t="s">
        <v>277</v>
      </c>
    </row>
    <row r="132" spans="1:42" s="149" customFormat="1" ht="19.5" customHeight="1" x14ac:dyDescent="0.2">
      <c r="A132" s="194">
        <v>130</v>
      </c>
      <c r="B132" s="195" t="s">
        <v>561</v>
      </c>
      <c r="C132" s="196" t="s">
        <v>562</v>
      </c>
      <c r="D132" s="196" t="s">
        <v>46</v>
      </c>
      <c r="E132" s="196" t="s">
        <v>51</v>
      </c>
      <c r="F132" s="196" t="s">
        <v>86</v>
      </c>
      <c r="G132" s="197">
        <v>14453</v>
      </c>
      <c r="H132" s="198">
        <v>10000</v>
      </c>
      <c r="I132" s="198">
        <v>0</v>
      </c>
      <c r="J132" s="198">
        <v>0</v>
      </c>
      <c r="K132" s="198">
        <v>0</v>
      </c>
      <c r="L132" s="198">
        <v>2822</v>
      </c>
      <c r="M132" s="198">
        <v>833</v>
      </c>
      <c r="N132" s="198">
        <v>798</v>
      </c>
      <c r="O132" s="198">
        <v>0</v>
      </c>
      <c r="P132" s="198">
        <v>0</v>
      </c>
      <c r="Q132" s="198">
        <v>14453</v>
      </c>
      <c r="R132" s="199">
        <v>31</v>
      </c>
      <c r="S132" s="199">
        <f t="shared" si="64"/>
        <v>0</v>
      </c>
      <c r="T132" s="199">
        <v>31</v>
      </c>
      <c r="U132" s="200">
        <f t="shared" si="65"/>
        <v>10000</v>
      </c>
      <c r="V132" s="200">
        <f t="shared" si="66"/>
        <v>0</v>
      </c>
      <c r="W132" s="200">
        <f t="shared" si="67"/>
        <v>0</v>
      </c>
      <c r="X132" s="200">
        <f t="shared" si="68"/>
        <v>0</v>
      </c>
      <c r="Y132" s="200">
        <f t="shared" si="69"/>
        <v>2822</v>
      </c>
      <c r="Z132" s="200">
        <f t="shared" si="70"/>
        <v>833</v>
      </c>
      <c r="AA132" s="200">
        <f t="shared" si="71"/>
        <v>798</v>
      </c>
      <c r="AB132" s="200">
        <f t="shared" si="72"/>
        <v>0</v>
      </c>
      <c r="AC132" s="201">
        <f t="shared" si="73"/>
        <v>0</v>
      </c>
      <c r="AD132" s="201">
        <v>0</v>
      </c>
      <c r="AE132" s="201">
        <v>0</v>
      </c>
      <c r="AF132" s="201">
        <f t="shared" si="74"/>
        <v>14453</v>
      </c>
      <c r="AG132" s="201">
        <f t="shared" si="75"/>
        <v>1200</v>
      </c>
      <c r="AH132" s="202">
        <f t="shared" si="76"/>
        <v>253</v>
      </c>
      <c r="AI132" s="201">
        <v>0</v>
      </c>
      <c r="AJ132" s="201">
        <v>0</v>
      </c>
      <c r="AK132" s="202">
        <f t="shared" si="77"/>
        <v>0</v>
      </c>
      <c r="AL132" s="201">
        <f t="shared" si="78"/>
        <v>1453</v>
      </c>
      <c r="AM132" s="201">
        <f t="shared" si="79"/>
        <v>13000</v>
      </c>
      <c r="AN132" s="203" t="s">
        <v>563</v>
      </c>
      <c r="AO132" s="198" t="s">
        <v>136</v>
      </c>
      <c r="AP132" s="198" t="s">
        <v>277</v>
      </c>
    </row>
    <row r="133" spans="1:42" s="149" customFormat="1" ht="19.5" customHeight="1" x14ac:dyDescent="0.2">
      <c r="A133" s="194">
        <v>131</v>
      </c>
      <c r="B133" s="195" t="s">
        <v>566</v>
      </c>
      <c r="C133" s="196" t="s">
        <v>567</v>
      </c>
      <c r="D133" s="196" t="s">
        <v>46</v>
      </c>
      <c r="E133" s="196" t="s">
        <v>51</v>
      </c>
      <c r="F133" s="196" t="s">
        <v>92</v>
      </c>
      <c r="G133" s="197">
        <v>12417</v>
      </c>
      <c r="H133" s="198">
        <v>10000</v>
      </c>
      <c r="I133" s="198">
        <v>0</v>
      </c>
      <c r="J133" s="198">
        <v>0</v>
      </c>
      <c r="K133" s="198">
        <v>0</v>
      </c>
      <c r="L133" s="198">
        <v>907</v>
      </c>
      <c r="M133" s="198">
        <v>833</v>
      </c>
      <c r="N133" s="198">
        <v>677</v>
      </c>
      <c r="O133" s="198">
        <v>0</v>
      </c>
      <c r="P133" s="198">
        <v>0</v>
      </c>
      <c r="Q133" s="198">
        <v>12417</v>
      </c>
      <c r="R133" s="199">
        <v>31</v>
      </c>
      <c r="S133" s="199">
        <f t="shared" si="64"/>
        <v>0</v>
      </c>
      <c r="T133" s="199">
        <v>31</v>
      </c>
      <c r="U133" s="200">
        <f t="shared" si="65"/>
        <v>10000</v>
      </c>
      <c r="V133" s="200">
        <f t="shared" si="66"/>
        <v>0</v>
      </c>
      <c r="W133" s="200">
        <f t="shared" si="67"/>
        <v>0</v>
      </c>
      <c r="X133" s="200">
        <f t="shared" si="68"/>
        <v>0</v>
      </c>
      <c r="Y133" s="200">
        <f t="shared" si="69"/>
        <v>907</v>
      </c>
      <c r="Z133" s="200">
        <f t="shared" si="70"/>
        <v>833</v>
      </c>
      <c r="AA133" s="200">
        <f t="shared" si="71"/>
        <v>677</v>
      </c>
      <c r="AB133" s="200">
        <f t="shared" si="72"/>
        <v>0</v>
      </c>
      <c r="AC133" s="201">
        <f t="shared" si="73"/>
        <v>0</v>
      </c>
      <c r="AD133" s="201">
        <v>0</v>
      </c>
      <c r="AE133" s="201">
        <v>0</v>
      </c>
      <c r="AF133" s="201">
        <f t="shared" si="74"/>
        <v>12417</v>
      </c>
      <c r="AG133" s="201">
        <f t="shared" si="75"/>
        <v>1200</v>
      </c>
      <c r="AH133" s="202">
        <f t="shared" si="76"/>
        <v>217</v>
      </c>
      <c r="AI133" s="201">
        <v>0</v>
      </c>
      <c r="AJ133" s="201">
        <v>0</v>
      </c>
      <c r="AK133" s="202">
        <f t="shared" si="77"/>
        <v>0</v>
      </c>
      <c r="AL133" s="201">
        <f t="shared" si="78"/>
        <v>1417</v>
      </c>
      <c r="AM133" s="201">
        <f t="shared" si="79"/>
        <v>11000</v>
      </c>
      <c r="AN133" s="203" t="s">
        <v>568</v>
      </c>
      <c r="AO133" s="198" t="s">
        <v>136</v>
      </c>
      <c r="AP133" s="198" t="s">
        <v>277</v>
      </c>
    </row>
    <row r="134" spans="1:42" s="149" customFormat="1" ht="19.5" customHeight="1" x14ac:dyDescent="0.2">
      <c r="A134" s="194">
        <v>132</v>
      </c>
      <c r="B134" s="195" t="s">
        <v>569</v>
      </c>
      <c r="C134" s="196" t="s">
        <v>570</v>
      </c>
      <c r="D134" s="196" t="s">
        <v>46</v>
      </c>
      <c r="E134" s="196" t="s">
        <v>51</v>
      </c>
      <c r="F134" s="196" t="s">
        <v>86</v>
      </c>
      <c r="G134" s="197">
        <v>14453</v>
      </c>
      <c r="H134" s="198">
        <v>10000</v>
      </c>
      <c r="I134" s="198">
        <v>0</v>
      </c>
      <c r="J134" s="198">
        <v>0</v>
      </c>
      <c r="K134" s="198">
        <v>0</v>
      </c>
      <c r="L134" s="198">
        <v>2822</v>
      </c>
      <c r="M134" s="198">
        <v>833</v>
      </c>
      <c r="N134" s="198">
        <v>798</v>
      </c>
      <c r="O134" s="198">
        <v>0</v>
      </c>
      <c r="P134" s="198">
        <v>0</v>
      </c>
      <c r="Q134" s="198">
        <v>14453</v>
      </c>
      <c r="R134" s="199">
        <v>31</v>
      </c>
      <c r="S134" s="199">
        <f t="shared" si="64"/>
        <v>0</v>
      </c>
      <c r="T134" s="199">
        <v>31</v>
      </c>
      <c r="U134" s="200">
        <f t="shared" si="65"/>
        <v>10000</v>
      </c>
      <c r="V134" s="200">
        <f t="shared" si="66"/>
        <v>0</v>
      </c>
      <c r="W134" s="200">
        <f t="shared" si="67"/>
        <v>0</v>
      </c>
      <c r="X134" s="200">
        <f t="shared" si="68"/>
        <v>0</v>
      </c>
      <c r="Y134" s="200">
        <f t="shared" si="69"/>
        <v>2822</v>
      </c>
      <c r="Z134" s="200">
        <f t="shared" si="70"/>
        <v>833</v>
      </c>
      <c r="AA134" s="200">
        <f t="shared" si="71"/>
        <v>798</v>
      </c>
      <c r="AB134" s="200">
        <f t="shared" si="72"/>
        <v>0</v>
      </c>
      <c r="AC134" s="201">
        <f t="shared" si="73"/>
        <v>0</v>
      </c>
      <c r="AD134" s="201">
        <v>0</v>
      </c>
      <c r="AE134" s="201">
        <v>0</v>
      </c>
      <c r="AF134" s="201">
        <f t="shared" si="74"/>
        <v>14453</v>
      </c>
      <c r="AG134" s="201">
        <f t="shared" si="75"/>
        <v>1200</v>
      </c>
      <c r="AH134" s="202">
        <f t="shared" si="76"/>
        <v>253</v>
      </c>
      <c r="AI134" s="201">
        <v>0</v>
      </c>
      <c r="AJ134" s="201">
        <v>0</v>
      </c>
      <c r="AK134" s="202">
        <f t="shared" si="77"/>
        <v>0</v>
      </c>
      <c r="AL134" s="201">
        <f t="shared" si="78"/>
        <v>1453</v>
      </c>
      <c r="AM134" s="201">
        <f t="shared" si="79"/>
        <v>13000</v>
      </c>
      <c r="AN134" s="203" t="s">
        <v>571</v>
      </c>
      <c r="AO134" s="198" t="s">
        <v>115</v>
      </c>
      <c r="AP134" s="198" t="s">
        <v>116</v>
      </c>
    </row>
    <row r="135" spans="1:42" s="149" customFormat="1" ht="19.5" customHeight="1" x14ac:dyDescent="0.2">
      <c r="A135" s="194">
        <v>133</v>
      </c>
      <c r="B135" s="195" t="s">
        <v>572</v>
      </c>
      <c r="C135" s="196" t="s">
        <v>573</v>
      </c>
      <c r="D135" s="196" t="s">
        <v>46</v>
      </c>
      <c r="E135" s="196" t="s">
        <v>51</v>
      </c>
      <c r="F135" s="196" t="s">
        <v>86</v>
      </c>
      <c r="G135" s="197">
        <v>14453</v>
      </c>
      <c r="H135" s="198">
        <v>10000</v>
      </c>
      <c r="I135" s="198">
        <v>0</v>
      </c>
      <c r="J135" s="198">
        <v>0</v>
      </c>
      <c r="K135" s="198">
        <v>0</v>
      </c>
      <c r="L135" s="198">
        <v>2822</v>
      </c>
      <c r="M135" s="198">
        <v>833</v>
      </c>
      <c r="N135" s="198">
        <v>798</v>
      </c>
      <c r="O135" s="198">
        <v>0</v>
      </c>
      <c r="P135" s="198">
        <v>0</v>
      </c>
      <c r="Q135" s="198">
        <v>14453</v>
      </c>
      <c r="R135" s="199">
        <v>31</v>
      </c>
      <c r="S135" s="199">
        <f t="shared" si="64"/>
        <v>0</v>
      </c>
      <c r="T135" s="199">
        <v>31</v>
      </c>
      <c r="U135" s="200">
        <f t="shared" si="65"/>
        <v>10000</v>
      </c>
      <c r="V135" s="200">
        <f t="shared" si="66"/>
        <v>0</v>
      </c>
      <c r="W135" s="200">
        <f t="shared" si="67"/>
        <v>0</v>
      </c>
      <c r="X135" s="200">
        <f t="shared" si="68"/>
        <v>0</v>
      </c>
      <c r="Y135" s="200">
        <f t="shared" si="69"/>
        <v>2822</v>
      </c>
      <c r="Z135" s="200">
        <f t="shared" si="70"/>
        <v>833</v>
      </c>
      <c r="AA135" s="200">
        <f t="shared" si="71"/>
        <v>798</v>
      </c>
      <c r="AB135" s="200">
        <f t="shared" si="72"/>
        <v>0</v>
      </c>
      <c r="AC135" s="201">
        <f t="shared" si="73"/>
        <v>0</v>
      </c>
      <c r="AD135" s="201">
        <v>0</v>
      </c>
      <c r="AE135" s="201">
        <v>0</v>
      </c>
      <c r="AF135" s="201">
        <f t="shared" si="74"/>
        <v>14453</v>
      </c>
      <c r="AG135" s="201">
        <f t="shared" si="75"/>
        <v>1200</v>
      </c>
      <c r="AH135" s="202">
        <f t="shared" si="76"/>
        <v>253</v>
      </c>
      <c r="AI135" s="201">
        <v>0</v>
      </c>
      <c r="AJ135" s="201">
        <v>0</v>
      </c>
      <c r="AK135" s="202">
        <f t="shared" si="77"/>
        <v>0</v>
      </c>
      <c r="AL135" s="201">
        <f t="shared" si="78"/>
        <v>1453</v>
      </c>
      <c r="AM135" s="201">
        <f t="shared" si="79"/>
        <v>13000</v>
      </c>
      <c r="AN135" s="203" t="s">
        <v>574</v>
      </c>
      <c r="AO135" s="198" t="s">
        <v>115</v>
      </c>
      <c r="AP135" s="198" t="s">
        <v>148</v>
      </c>
    </row>
    <row r="136" spans="1:42" s="149" customFormat="1" ht="19.5" customHeight="1" x14ac:dyDescent="0.2">
      <c r="A136" s="194">
        <v>134</v>
      </c>
      <c r="B136" s="195" t="s">
        <v>575</v>
      </c>
      <c r="C136" s="196" t="s">
        <v>576</v>
      </c>
      <c r="D136" s="196" t="s">
        <v>46</v>
      </c>
      <c r="E136" s="196" t="s">
        <v>51</v>
      </c>
      <c r="F136" s="196" t="s">
        <v>92</v>
      </c>
      <c r="G136" s="197">
        <v>11392</v>
      </c>
      <c r="H136" s="198">
        <v>9943</v>
      </c>
      <c r="I136" s="198">
        <v>0</v>
      </c>
      <c r="J136" s="198">
        <v>0</v>
      </c>
      <c r="K136" s="198">
        <v>0</v>
      </c>
      <c r="L136" s="198">
        <v>0</v>
      </c>
      <c r="M136" s="198">
        <v>828</v>
      </c>
      <c r="N136" s="198">
        <v>621</v>
      </c>
      <c r="O136" s="198">
        <v>0</v>
      </c>
      <c r="P136" s="198">
        <v>0</v>
      </c>
      <c r="Q136" s="198">
        <v>11392</v>
      </c>
      <c r="R136" s="199">
        <v>31</v>
      </c>
      <c r="S136" s="199">
        <f t="shared" si="64"/>
        <v>0</v>
      </c>
      <c r="T136" s="199">
        <v>31</v>
      </c>
      <c r="U136" s="200">
        <f t="shared" si="65"/>
        <v>9943</v>
      </c>
      <c r="V136" s="200">
        <f t="shared" si="66"/>
        <v>0</v>
      </c>
      <c r="W136" s="200">
        <f t="shared" si="67"/>
        <v>0</v>
      </c>
      <c r="X136" s="200">
        <f t="shared" si="68"/>
        <v>0</v>
      </c>
      <c r="Y136" s="200">
        <f t="shared" si="69"/>
        <v>0</v>
      </c>
      <c r="Z136" s="200">
        <f t="shared" si="70"/>
        <v>828</v>
      </c>
      <c r="AA136" s="200">
        <f t="shared" si="71"/>
        <v>621</v>
      </c>
      <c r="AB136" s="200">
        <f t="shared" si="72"/>
        <v>0</v>
      </c>
      <c r="AC136" s="201">
        <f t="shared" si="73"/>
        <v>0</v>
      </c>
      <c r="AD136" s="201">
        <v>0</v>
      </c>
      <c r="AE136" s="201">
        <v>0</v>
      </c>
      <c r="AF136" s="201">
        <f t="shared" si="74"/>
        <v>11392</v>
      </c>
      <c r="AG136" s="201">
        <f t="shared" si="75"/>
        <v>1193</v>
      </c>
      <c r="AH136" s="202">
        <f t="shared" si="76"/>
        <v>199</v>
      </c>
      <c r="AI136" s="201">
        <v>0</v>
      </c>
      <c r="AJ136" s="201">
        <v>0</v>
      </c>
      <c r="AK136" s="202">
        <f t="shared" si="77"/>
        <v>0</v>
      </c>
      <c r="AL136" s="201">
        <f t="shared" si="78"/>
        <v>1392</v>
      </c>
      <c r="AM136" s="201">
        <f t="shared" si="79"/>
        <v>10000</v>
      </c>
      <c r="AN136" s="203" t="s">
        <v>577</v>
      </c>
      <c r="AO136" s="198" t="s">
        <v>121</v>
      </c>
      <c r="AP136" s="198" t="s">
        <v>578</v>
      </c>
    </row>
    <row r="137" spans="1:42" s="149" customFormat="1" ht="19.5" customHeight="1" x14ac:dyDescent="0.2">
      <c r="A137" s="194">
        <v>135</v>
      </c>
      <c r="B137" s="195" t="s">
        <v>579</v>
      </c>
      <c r="C137" s="196" t="s">
        <v>580</v>
      </c>
      <c r="D137" s="196" t="s">
        <v>46</v>
      </c>
      <c r="E137" s="196" t="s">
        <v>51</v>
      </c>
      <c r="F137" s="196" t="s">
        <v>92</v>
      </c>
      <c r="G137" s="197">
        <v>11500</v>
      </c>
      <c r="H137" s="198">
        <v>9592</v>
      </c>
      <c r="I137" s="198">
        <v>0</v>
      </c>
      <c r="J137" s="198">
        <v>0</v>
      </c>
      <c r="K137" s="198">
        <v>0</v>
      </c>
      <c r="L137" s="198">
        <v>525</v>
      </c>
      <c r="M137" s="198">
        <v>799</v>
      </c>
      <c r="N137" s="198">
        <v>584</v>
      </c>
      <c r="O137" s="198">
        <v>0</v>
      </c>
      <c r="P137" s="198">
        <v>0</v>
      </c>
      <c r="Q137" s="198">
        <v>11500</v>
      </c>
      <c r="R137" s="199">
        <v>31</v>
      </c>
      <c r="S137" s="199">
        <f t="shared" si="64"/>
        <v>0</v>
      </c>
      <c r="T137" s="199">
        <v>31</v>
      </c>
      <c r="U137" s="200">
        <f t="shared" si="65"/>
        <v>9592</v>
      </c>
      <c r="V137" s="200">
        <f t="shared" si="66"/>
        <v>0</v>
      </c>
      <c r="W137" s="200">
        <f t="shared" si="67"/>
        <v>0</v>
      </c>
      <c r="X137" s="200">
        <f t="shared" si="68"/>
        <v>0</v>
      </c>
      <c r="Y137" s="200">
        <f t="shared" si="69"/>
        <v>525</v>
      </c>
      <c r="Z137" s="200">
        <f t="shared" si="70"/>
        <v>799</v>
      </c>
      <c r="AA137" s="200">
        <f t="shared" si="71"/>
        <v>584</v>
      </c>
      <c r="AB137" s="200">
        <f t="shared" si="72"/>
        <v>0</v>
      </c>
      <c r="AC137" s="201">
        <f t="shared" si="73"/>
        <v>0</v>
      </c>
      <c r="AD137" s="201">
        <v>0</v>
      </c>
      <c r="AE137" s="201">
        <v>0</v>
      </c>
      <c r="AF137" s="201">
        <f t="shared" si="74"/>
        <v>11500</v>
      </c>
      <c r="AG137" s="201">
        <f t="shared" si="75"/>
        <v>1151</v>
      </c>
      <c r="AH137" s="202">
        <f t="shared" si="76"/>
        <v>201</v>
      </c>
      <c r="AI137" s="201">
        <v>0</v>
      </c>
      <c r="AJ137" s="201">
        <v>0</v>
      </c>
      <c r="AK137" s="202">
        <f t="shared" si="77"/>
        <v>0</v>
      </c>
      <c r="AL137" s="201">
        <f t="shared" si="78"/>
        <v>1352</v>
      </c>
      <c r="AM137" s="201">
        <f t="shared" si="79"/>
        <v>10148</v>
      </c>
      <c r="AN137" s="203" t="s">
        <v>581</v>
      </c>
      <c r="AO137" s="198" t="s">
        <v>222</v>
      </c>
      <c r="AP137" s="198" t="s">
        <v>582</v>
      </c>
    </row>
    <row r="138" spans="1:42" s="149" customFormat="1" ht="19.5" customHeight="1" x14ac:dyDescent="0.2">
      <c r="A138" s="194">
        <v>136</v>
      </c>
      <c r="B138" s="195" t="s">
        <v>585</v>
      </c>
      <c r="C138" s="196" t="s">
        <v>586</v>
      </c>
      <c r="D138" s="196" t="s">
        <v>46</v>
      </c>
      <c r="E138" s="196" t="s">
        <v>51</v>
      </c>
      <c r="F138" s="196" t="s">
        <v>86</v>
      </c>
      <c r="G138" s="197">
        <v>18798</v>
      </c>
      <c r="H138" s="198">
        <v>11000</v>
      </c>
      <c r="I138" s="198">
        <v>4400</v>
      </c>
      <c r="J138" s="198">
        <v>0</v>
      </c>
      <c r="K138" s="198">
        <v>0</v>
      </c>
      <c r="L138" s="198">
        <v>1697</v>
      </c>
      <c r="M138" s="198">
        <v>916</v>
      </c>
      <c r="N138" s="198">
        <v>785</v>
      </c>
      <c r="O138" s="198">
        <v>0</v>
      </c>
      <c r="P138" s="198">
        <v>0</v>
      </c>
      <c r="Q138" s="198">
        <v>18798</v>
      </c>
      <c r="R138" s="199">
        <v>31</v>
      </c>
      <c r="S138" s="199">
        <f t="shared" si="64"/>
        <v>0</v>
      </c>
      <c r="T138" s="199">
        <v>31</v>
      </c>
      <c r="U138" s="200">
        <f t="shared" si="65"/>
        <v>11000</v>
      </c>
      <c r="V138" s="200">
        <f t="shared" si="66"/>
        <v>4400</v>
      </c>
      <c r="W138" s="200">
        <f t="shared" si="67"/>
        <v>0</v>
      </c>
      <c r="X138" s="200">
        <f t="shared" si="68"/>
        <v>0</v>
      </c>
      <c r="Y138" s="200">
        <f t="shared" si="69"/>
        <v>1697</v>
      </c>
      <c r="Z138" s="200">
        <f t="shared" si="70"/>
        <v>916</v>
      </c>
      <c r="AA138" s="200">
        <f t="shared" si="71"/>
        <v>785</v>
      </c>
      <c r="AB138" s="200">
        <f t="shared" si="72"/>
        <v>0</v>
      </c>
      <c r="AC138" s="201">
        <f t="shared" si="73"/>
        <v>0</v>
      </c>
      <c r="AD138" s="201">
        <v>0</v>
      </c>
      <c r="AE138" s="201">
        <v>0</v>
      </c>
      <c r="AF138" s="201">
        <f t="shared" si="74"/>
        <v>18798</v>
      </c>
      <c r="AG138" s="201">
        <f t="shared" si="75"/>
        <v>1320</v>
      </c>
      <c r="AH138" s="202">
        <f t="shared" si="76"/>
        <v>329</v>
      </c>
      <c r="AI138" s="201">
        <v>0</v>
      </c>
      <c r="AJ138" s="201">
        <v>0</v>
      </c>
      <c r="AK138" s="202">
        <f t="shared" si="77"/>
        <v>150</v>
      </c>
      <c r="AL138" s="201">
        <f t="shared" si="78"/>
        <v>1799</v>
      </c>
      <c r="AM138" s="201">
        <f t="shared" si="79"/>
        <v>16999</v>
      </c>
      <c r="AN138" s="203">
        <v>914010005810052</v>
      </c>
      <c r="AO138" s="198" t="s">
        <v>587</v>
      </c>
      <c r="AP138" s="198" t="s">
        <v>116</v>
      </c>
    </row>
    <row r="139" spans="1:42" s="149" customFormat="1" ht="19.5" customHeight="1" x14ac:dyDescent="0.2">
      <c r="A139" s="194">
        <v>137</v>
      </c>
      <c r="B139" s="195" t="s">
        <v>593</v>
      </c>
      <c r="C139" s="196" t="s">
        <v>594</v>
      </c>
      <c r="D139" s="196" t="s">
        <v>47</v>
      </c>
      <c r="E139" s="196" t="s">
        <v>51</v>
      </c>
      <c r="F139" s="196" t="s">
        <v>88</v>
      </c>
      <c r="G139" s="197">
        <v>19817</v>
      </c>
      <c r="H139" s="198">
        <v>11000</v>
      </c>
      <c r="I139" s="198">
        <v>4400</v>
      </c>
      <c r="J139" s="198">
        <v>0</v>
      </c>
      <c r="K139" s="198">
        <v>0</v>
      </c>
      <c r="L139" s="198">
        <v>2660</v>
      </c>
      <c r="M139" s="198">
        <v>916</v>
      </c>
      <c r="N139" s="198">
        <v>841</v>
      </c>
      <c r="O139" s="198">
        <v>0</v>
      </c>
      <c r="P139" s="198">
        <v>0</v>
      </c>
      <c r="Q139" s="198">
        <v>19817</v>
      </c>
      <c r="R139" s="199">
        <v>31</v>
      </c>
      <c r="S139" s="199">
        <f t="shared" si="64"/>
        <v>0</v>
      </c>
      <c r="T139" s="199">
        <v>31</v>
      </c>
      <c r="U139" s="200">
        <f t="shared" si="65"/>
        <v>11000</v>
      </c>
      <c r="V139" s="200">
        <f t="shared" si="66"/>
        <v>4400</v>
      </c>
      <c r="W139" s="200">
        <f t="shared" si="67"/>
        <v>0</v>
      </c>
      <c r="X139" s="200">
        <f t="shared" si="68"/>
        <v>0</v>
      </c>
      <c r="Y139" s="200">
        <f t="shared" si="69"/>
        <v>2660</v>
      </c>
      <c r="Z139" s="200">
        <f t="shared" si="70"/>
        <v>916</v>
      </c>
      <c r="AA139" s="200">
        <f t="shared" si="71"/>
        <v>841</v>
      </c>
      <c r="AB139" s="200">
        <f t="shared" si="72"/>
        <v>0</v>
      </c>
      <c r="AC139" s="201">
        <f t="shared" si="73"/>
        <v>0</v>
      </c>
      <c r="AD139" s="201">
        <v>0</v>
      </c>
      <c r="AE139" s="201">
        <v>0</v>
      </c>
      <c r="AF139" s="201">
        <f t="shared" si="74"/>
        <v>19817</v>
      </c>
      <c r="AG139" s="201">
        <f t="shared" si="75"/>
        <v>1320</v>
      </c>
      <c r="AH139" s="202">
        <f t="shared" si="76"/>
        <v>347</v>
      </c>
      <c r="AI139" s="201">
        <v>0</v>
      </c>
      <c r="AJ139" s="201">
        <v>0</v>
      </c>
      <c r="AK139" s="202">
        <f t="shared" si="77"/>
        <v>150</v>
      </c>
      <c r="AL139" s="201">
        <f t="shared" si="78"/>
        <v>1817</v>
      </c>
      <c r="AM139" s="201">
        <f t="shared" si="79"/>
        <v>18000</v>
      </c>
      <c r="AN139" s="203" t="s">
        <v>595</v>
      </c>
      <c r="AO139" s="198" t="s">
        <v>115</v>
      </c>
      <c r="AP139" s="198" t="s">
        <v>116</v>
      </c>
    </row>
    <row r="140" spans="1:42" s="149" customFormat="1" ht="19.5" customHeight="1" x14ac:dyDescent="0.2">
      <c r="A140" s="194">
        <v>138</v>
      </c>
      <c r="B140" s="195" t="s">
        <v>596</v>
      </c>
      <c r="C140" s="196" t="s">
        <v>597</v>
      </c>
      <c r="D140" s="196" t="s">
        <v>47</v>
      </c>
      <c r="E140" s="196" t="s">
        <v>51</v>
      </c>
      <c r="F140" s="196" t="s">
        <v>91</v>
      </c>
      <c r="G140" s="197">
        <v>13892</v>
      </c>
      <c r="H140" s="198">
        <v>9943</v>
      </c>
      <c r="I140" s="198">
        <v>0</v>
      </c>
      <c r="J140" s="198">
        <v>0</v>
      </c>
      <c r="K140" s="198">
        <v>0</v>
      </c>
      <c r="L140" s="198">
        <v>2500</v>
      </c>
      <c r="M140" s="198">
        <v>828</v>
      </c>
      <c r="N140" s="198">
        <v>621</v>
      </c>
      <c r="O140" s="198">
        <v>0</v>
      </c>
      <c r="P140" s="198">
        <v>0</v>
      </c>
      <c r="Q140" s="198">
        <v>13892</v>
      </c>
      <c r="R140" s="199">
        <v>31</v>
      </c>
      <c r="S140" s="199">
        <f t="shared" si="64"/>
        <v>0</v>
      </c>
      <c r="T140" s="199">
        <v>31</v>
      </c>
      <c r="U140" s="200">
        <f t="shared" si="65"/>
        <v>9943</v>
      </c>
      <c r="V140" s="200">
        <f t="shared" si="66"/>
        <v>0</v>
      </c>
      <c r="W140" s="200">
        <f t="shared" si="67"/>
        <v>0</v>
      </c>
      <c r="X140" s="200">
        <f t="shared" si="68"/>
        <v>0</v>
      </c>
      <c r="Y140" s="200">
        <f t="shared" si="69"/>
        <v>2500</v>
      </c>
      <c r="Z140" s="200">
        <f t="shared" si="70"/>
        <v>828</v>
      </c>
      <c r="AA140" s="200">
        <f t="shared" si="71"/>
        <v>621</v>
      </c>
      <c r="AB140" s="200">
        <f t="shared" si="72"/>
        <v>0</v>
      </c>
      <c r="AC140" s="201">
        <f t="shared" si="73"/>
        <v>0</v>
      </c>
      <c r="AD140" s="201">
        <v>0</v>
      </c>
      <c r="AE140" s="201">
        <v>0</v>
      </c>
      <c r="AF140" s="201">
        <f t="shared" si="74"/>
        <v>13892</v>
      </c>
      <c r="AG140" s="201">
        <f t="shared" si="75"/>
        <v>1193</v>
      </c>
      <c r="AH140" s="202">
        <f t="shared" si="76"/>
        <v>243</v>
      </c>
      <c r="AI140" s="201">
        <v>0</v>
      </c>
      <c r="AJ140" s="201">
        <v>0</v>
      </c>
      <c r="AK140" s="202">
        <f t="shared" si="77"/>
        <v>0</v>
      </c>
      <c r="AL140" s="201">
        <f t="shared" si="78"/>
        <v>1436</v>
      </c>
      <c r="AM140" s="201">
        <f t="shared" si="79"/>
        <v>12456</v>
      </c>
      <c r="AN140" s="203" t="s">
        <v>598</v>
      </c>
      <c r="AO140" s="198" t="s">
        <v>115</v>
      </c>
      <c r="AP140" s="198" t="s">
        <v>116</v>
      </c>
    </row>
    <row r="141" spans="1:42" s="149" customFormat="1" ht="19.5" customHeight="1" x14ac:dyDescent="0.2">
      <c r="A141" s="194">
        <v>139</v>
      </c>
      <c r="B141" s="195" t="s">
        <v>599</v>
      </c>
      <c r="C141" s="196" t="s">
        <v>600</v>
      </c>
      <c r="D141" s="196" t="s">
        <v>47</v>
      </c>
      <c r="E141" s="196" t="s">
        <v>51</v>
      </c>
      <c r="F141" s="196" t="s">
        <v>91</v>
      </c>
      <c r="G141" s="197">
        <v>13892</v>
      </c>
      <c r="H141" s="198">
        <v>9943</v>
      </c>
      <c r="I141" s="198">
        <v>0</v>
      </c>
      <c r="J141" s="198">
        <v>0</v>
      </c>
      <c r="K141" s="198">
        <v>0</v>
      </c>
      <c r="L141" s="198">
        <v>2500</v>
      </c>
      <c r="M141" s="198">
        <v>828</v>
      </c>
      <c r="N141" s="198">
        <v>621</v>
      </c>
      <c r="O141" s="198">
        <v>0</v>
      </c>
      <c r="P141" s="198">
        <v>0</v>
      </c>
      <c r="Q141" s="198">
        <v>13892</v>
      </c>
      <c r="R141" s="199">
        <v>31</v>
      </c>
      <c r="S141" s="199">
        <f t="shared" si="64"/>
        <v>0</v>
      </c>
      <c r="T141" s="199">
        <v>31</v>
      </c>
      <c r="U141" s="200">
        <f t="shared" si="65"/>
        <v>9943</v>
      </c>
      <c r="V141" s="200">
        <f t="shared" si="66"/>
        <v>0</v>
      </c>
      <c r="W141" s="200">
        <f t="shared" si="67"/>
        <v>0</v>
      </c>
      <c r="X141" s="200">
        <f t="shared" si="68"/>
        <v>0</v>
      </c>
      <c r="Y141" s="200">
        <f t="shared" si="69"/>
        <v>2500</v>
      </c>
      <c r="Z141" s="200">
        <f t="shared" si="70"/>
        <v>828</v>
      </c>
      <c r="AA141" s="200">
        <f t="shared" si="71"/>
        <v>621</v>
      </c>
      <c r="AB141" s="200">
        <f t="shared" si="72"/>
        <v>0</v>
      </c>
      <c r="AC141" s="201">
        <f t="shared" si="73"/>
        <v>0</v>
      </c>
      <c r="AD141" s="201">
        <v>0</v>
      </c>
      <c r="AE141" s="201">
        <v>0</v>
      </c>
      <c r="AF141" s="201">
        <f t="shared" si="74"/>
        <v>13892</v>
      </c>
      <c r="AG141" s="201">
        <f t="shared" si="75"/>
        <v>1193</v>
      </c>
      <c r="AH141" s="202">
        <f t="shared" si="76"/>
        <v>243</v>
      </c>
      <c r="AI141" s="201">
        <v>0</v>
      </c>
      <c r="AJ141" s="201">
        <v>0</v>
      </c>
      <c r="AK141" s="202">
        <f t="shared" si="77"/>
        <v>0</v>
      </c>
      <c r="AL141" s="201">
        <f t="shared" si="78"/>
        <v>1436</v>
      </c>
      <c r="AM141" s="201">
        <f t="shared" si="79"/>
        <v>12456</v>
      </c>
      <c r="AN141" s="203" t="s">
        <v>601</v>
      </c>
      <c r="AO141" s="198" t="s">
        <v>115</v>
      </c>
      <c r="AP141" s="198" t="s">
        <v>116</v>
      </c>
    </row>
    <row r="142" spans="1:42" s="149" customFormat="1" ht="19.5" customHeight="1" x14ac:dyDescent="0.2">
      <c r="A142" s="194">
        <v>140</v>
      </c>
      <c r="B142" s="195" t="s">
        <v>604</v>
      </c>
      <c r="C142" s="196" t="s">
        <v>605</v>
      </c>
      <c r="D142" s="196" t="s">
        <v>47</v>
      </c>
      <c r="E142" s="196" t="s">
        <v>51</v>
      </c>
      <c r="F142" s="196" t="s">
        <v>87</v>
      </c>
      <c r="G142" s="197">
        <v>10253</v>
      </c>
      <c r="H142" s="198">
        <v>8949</v>
      </c>
      <c r="I142" s="198">
        <v>0</v>
      </c>
      <c r="J142" s="198">
        <v>0</v>
      </c>
      <c r="K142" s="198">
        <v>0</v>
      </c>
      <c r="L142" s="198">
        <v>0</v>
      </c>
      <c r="M142" s="198">
        <v>745</v>
      </c>
      <c r="N142" s="198">
        <v>559</v>
      </c>
      <c r="O142" s="198">
        <v>0</v>
      </c>
      <c r="P142" s="198">
        <v>0</v>
      </c>
      <c r="Q142" s="198">
        <v>10253</v>
      </c>
      <c r="R142" s="199">
        <v>31</v>
      </c>
      <c r="S142" s="199">
        <f t="shared" si="64"/>
        <v>0</v>
      </c>
      <c r="T142" s="199">
        <v>31</v>
      </c>
      <c r="U142" s="200">
        <f t="shared" si="65"/>
        <v>8949</v>
      </c>
      <c r="V142" s="200">
        <f t="shared" si="66"/>
        <v>0</v>
      </c>
      <c r="W142" s="200">
        <f t="shared" si="67"/>
        <v>0</v>
      </c>
      <c r="X142" s="200">
        <f t="shared" si="68"/>
        <v>0</v>
      </c>
      <c r="Y142" s="200">
        <f t="shared" si="69"/>
        <v>0</v>
      </c>
      <c r="Z142" s="200">
        <f t="shared" si="70"/>
        <v>745</v>
      </c>
      <c r="AA142" s="200">
        <f t="shared" si="71"/>
        <v>559</v>
      </c>
      <c r="AB142" s="200">
        <f t="shared" si="72"/>
        <v>0</v>
      </c>
      <c r="AC142" s="201">
        <f t="shared" si="73"/>
        <v>0</v>
      </c>
      <c r="AD142" s="201">
        <v>0</v>
      </c>
      <c r="AE142" s="201">
        <v>0</v>
      </c>
      <c r="AF142" s="201">
        <f t="shared" si="74"/>
        <v>10253</v>
      </c>
      <c r="AG142" s="201">
        <f t="shared" si="75"/>
        <v>1074</v>
      </c>
      <c r="AH142" s="202">
        <f t="shared" si="76"/>
        <v>179</v>
      </c>
      <c r="AI142" s="201">
        <v>0</v>
      </c>
      <c r="AJ142" s="201">
        <v>0</v>
      </c>
      <c r="AK142" s="202">
        <f t="shared" si="77"/>
        <v>0</v>
      </c>
      <c r="AL142" s="201">
        <f t="shared" si="78"/>
        <v>1253</v>
      </c>
      <c r="AM142" s="201">
        <f t="shared" si="79"/>
        <v>9000</v>
      </c>
      <c r="AN142" s="203" t="s">
        <v>606</v>
      </c>
      <c r="AO142" s="198" t="s">
        <v>115</v>
      </c>
      <c r="AP142" s="198" t="s">
        <v>116</v>
      </c>
    </row>
    <row r="143" spans="1:42" s="149" customFormat="1" ht="19.5" customHeight="1" x14ac:dyDescent="0.2">
      <c r="A143" s="194">
        <v>141</v>
      </c>
      <c r="B143" s="195" t="s">
        <v>607</v>
      </c>
      <c r="C143" s="196" t="s">
        <v>608</v>
      </c>
      <c r="D143" s="196" t="s">
        <v>47</v>
      </c>
      <c r="E143" s="196" t="s">
        <v>51</v>
      </c>
      <c r="F143" s="196" t="s">
        <v>87</v>
      </c>
      <c r="G143" s="197">
        <v>10253</v>
      </c>
      <c r="H143" s="198">
        <v>8949</v>
      </c>
      <c r="I143" s="198">
        <v>0</v>
      </c>
      <c r="J143" s="198">
        <v>0</v>
      </c>
      <c r="K143" s="198">
        <v>0</v>
      </c>
      <c r="L143" s="198">
        <v>0</v>
      </c>
      <c r="M143" s="198">
        <v>745</v>
      </c>
      <c r="N143" s="198">
        <v>559</v>
      </c>
      <c r="O143" s="198">
        <v>0</v>
      </c>
      <c r="P143" s="198">
        <v>0</v>
      </c>
      <c r="Q143" s="198">
        <v>10253</v>
      </c>
      <c r="R143" s="199">
        <v>31</v>
      </c>
      <c r="S143" s="199">
        <f t="shared" si="64"/>
        <v>0</v>
      </c>
      <c r="T143" s="199">
        <v>31</v>
      </c>
      <c r="U143" s="200">
        <f t="shared" si="65"/>
        <v>8949</v>
      </c>
      <c r="V143" s="200">
        <f t="shared" si="66"/>
        <v>0</v>
      </c>
      <c r="W143" s="200">
        <f t="shared" si="67"/>
        <v>0</v>
      </c>
      <c r="X143" s="200">
        <f t="shared" si="68"/>
        <v>0</v>
      </c>
      <c r="Y143" s="200">
        <f t="shared" si="69"/>
        <v>0</v>
      </c>
      <c r="Z143" s="200">
        <f t="shared" si="70"/>
        <v>745</v>
      </c>
      <c r="AA143" s="200">
        <f t="shared" si="71"/>
        <v>559</v>
      </c>
      <c r="AB143" s="200">
        <f t="shared" si="72"/>
        <v>0</v>
      </c>
      <c r="AC143" s="201">
        <f t="shared" si="73"/>
        <v>0</v>
      </c>
      <c r="AD143" s="201">
        <v>0</v>
      </c>
      <c r="AE143" s="201">
        <v>0</v>
      </c>
      <c r="AF143" s="201">
        <f t="shared" si="74"/>
        <v>10253</v>
      </c>
      <c r="AG143" s="201">
        <f t="shared" si="75"/>
        <v>1074</v>
      </c>
      <c r="AH143" s="202">
        <f t="shared" si="76"/>
        <v>179</v>
      </c>
      <c r="AI143" s="201">
        <v>0</v>
      </c>
      <c r="AJ143" s="201">
        <v>0</v>
      </c>
      <c r="AK143" s="202">
        <f t="shared" si="77"/>
        <v>0</v>
      </c>
      <c r="AL143" s="201">
        <f t="shared" si="78"/>
        <v>1253</v>
      </c>
      <c r="AM143" s="201">
        <f t="shared" si="79"/>
        <v>9000</v>
      </c>
      <c r="AN143" s="203" t="s">
        <v>609</v>
      </c>
      <c r="AO143" s="198" t="s">
        <v>115</v>
      </c>
      <c r="AP143" s="198" t="s">
        <v>116</v>
      </c>
    </row>
    <row r="144" spans="1:42" s="149" customFormat="1" ht="19.5" customHeight="1" x14ac:dyDescent="0.2">
      <c r="A144" s="194">
        <v>142</v>
      </c>
      <c r="B144" s="195" t="s">
        <v>610</v>
      </c>
      <c r="C144" s="196" t="s">
        <v>611</v>
      </c>
      <c r="D144" s="196" t="s">
        <v>47</v>
      </c>
      <c r="E144" s="196" t="s">
        <v>51</v>
      </c>
      <c r="F144" s="196" t="s">
        <v>88</v>
      </c>
      <c r="G144" s="197">
        <v>14962</v>
      </c>
      <c r="H144" s="198">
        <v>10000</v>
      </c>
      <c r="I144" s="198">
        <v>0</v>
      </c>
      <c r="J144" s="198">
        <v>0</v>
      </c>
      <c r="K144" s="198">
        <v>0</v>
      </c>
      <c r="L144" s="198">
        <v>3452</v>
      </c>
      <c r="M144" s="198">
        <v>833</v>
      </c>
      <c r="N144" s="198">
        <v>677</v>
      </c>
      <c r="O144" s="198">
        <v>0</v>
      </c>
      <c r="P144" s="198">
        <v>0</v>
      </c>
      <c r="Q144" s="198">
        <v>14962</v>
      </c>
      <c r="R144" s="199">
        <v>31</v>
      </c>
      <c r="S144" s="199">
        <f t="shared" si="64"/>
        <v>6</v>
      </c>
      <c r="T144" s="199">
        <v>25</v>
      </c>
      <c r="U144" s="200">
        <f t="shared" si="65"/>
        <v>8065</v>
      </c>
      <c r="V144" s="200">
        <f t="shared" si="66"/>
        <v>0</v>
      </c>
      <c r="W144" s="200">
        <f t="shared" si="67"/>
        <v>0</v>
      </c>
      <c r="X144" s="200">
        <f t="shared" si="68"/>
        <v>0</v>
      </c>
      <c r="Y144" s="200">
        <f t="shared" si="69"/>
        <v>2784</v>
      </c>
      <c r="Z144" s="200">
        <f t="shared" si="70"/>
        <v>672</v>
      </c>
      <c r="AA144" s="200">
        <f t="shared" si="71"/>
        <v>546</v>
      </c>
      <c r="AB144" s="200">
        <f t="shared" si="72"/>
        <v>0</v>
      </c>
      <c r="AC144" s="201">
        <f t="shared" si="73"/>
        <v>0</v>
      </c>
      <c r="AD144" s="201">
        <v>0</v>
      </c>
      <c r="AE144" s="201">
        <v>0</v>
      </c>
      <c r="AF144" s="201">
        <f t="shared" si="74"/>
        <v>12067</v>
      </c>
      <c r="AG144" s="201">
        <f t="shared" si="75"/>
        <v>968</v>
      </c>
      <c r="AH144" s="202">
        <f t="shared" si="76"/>
        <v>211</v>
      </c>
      <c r="AI144" s="201">
        <v>0</v>
      </c>
      <c r="AJ144" s="201">
        <v>0</v>
      </c>
      <c r="AK144" s="202">
        <f t="shared" si="77"/>
        <v>0</v>
      </c>
      <c r="AL144" s="201">
        <f t="shared" si="78"/>
        <v>1179</v>
      </c>
      <c r="AM144" s="201">
        <f t="shared" si="79"/>
        <v>10888</v>
      </c>
      <c r="AN144" s="203" t="s">
        <v>612</v>
      </c>
      <c r="AO144" s="198" t="s">
        <v>136</v>
      </c>
      <c r="AP144" s="198" t="s">
        <v>613</v>
      </c>
    </row>
    <row r="145" spans="1:42" s="149" customFormat="1" ht="19.5" customHeight="1" x14ac:dyDescent="0.2">
      <c r="A145" s="194">
        <v>143</v>
      </c>
      <c r="B145" s="195" t="s">
        <v>618</v>
      </c>
      <c r="C145" s="196" t="s">
        <v>619</v>
      </c>
      <c r="D145" s="196" t="s">
        <v>47</v>
      </c>
      <c r="E145" s="196" t="s">
        <v>51</v>
      </c>
      <c r="F145" s="196" t="s">
        <v>87</v>
      </c>
      <c r="G145" s="197">
        <v>10253</v>
      </c>
      <c r="H145" s="198">
        <v>8949</v>
      </c>
      <c r="I145" s="198">
        <v>0</v>
      </c>
      <c r="J145" s="198">
        <v>0</v>
      </c>
      <c r="K145" s="198">
        <v>0</v>
      </c>
      <c r="L145" s="198">
        <v>0</v>
      </c>
      <c r="M145" s="198">
        <v>745</v>
      </c>
      <c r="N145" s="198">
        <v>559</v>
      </c>
      <c r="O145" s="198">
        <v>0</v>
      </c>
      <c r="P145" s="198">
        <v>0</v>
      </c>
      <c r="Q145" s="198">
        <v>10253</v>
      </c>
      <c r="R145" s="199">
        <v>31</v>
      </c>
      <c r="S145" s="199">
        <f t="shared" si="64"/>
        <v>0</v>
      </c>
      <c r="T145" s="199">
        <v>31</v>
      </c>
      <c r="U145" s="200">
        <f t="shared" si="65"/>
        <v>8949</v>
      </c>
      <c r="V145" s="200">
        <f t="shared" si="66"/>
        <v>0</v>
      </c>
      <c r="W145" s="200">
        <f t="shared" si="67"/>
        <v>0</v>
      </c>
      <c r="X145" s="200">
        <f t="shared" si="68"/>
        <v>0</v>
      </c>
      <c r="Y145" s="200">
        <f t="shared" si="69"/>
        <v>0</v>
      </c>
      <c r="Z145" s="200">
        <f t="shared" si="70"/>
        <v>745</v>
      </c>
      <c r="AA145" s="200">
        <f t="shared" si="71"/>
        <v>559</v>
      </c>
      <c r="AB145" s="200">
        <f t="shared" si="72"/>
        <v>0</v>
      </c>
      <c r="AC145" s="201">
        <f t="shared" si="73"/>
        <v>0</v>
      </c>
      <c r="AD145" s="201">
        <v>0</v>
      </c>
      <c r="AE145" s="201">
        <v>0</v>
      </c>
      <c r="AF145" s="201">
        <f t="shared" si="74"/>
        <v>10253</v>
      </c>
      <c r="AG145" s="201">
        <f t="shared" si="75"/>
        <v>1074</v>
      </c>
      <c r="AH145" s="202">
        <f t="shared" si="76"/>
        <v>179</v>
      </c>
      <c r="AI145" s="201">
        <v>0</v>
      </c>
      <c r="AJ145" s="201">
        <v>0</v>
      </c>
      <c r="AK145" s="202">
        <f t="shared" si="77"/>
        <v>0</v>
      </c>
      <c r="AL145" s="201">
        <f t="shared" si="78"/>
        <v>1253</v>
      </c>
      <c r="AM145" s="201">
        <f t="shared" si="79"/>
        <v>9000</v>
      </c>
      <c r="AN145" s="203" t="s">
        <v>620</v>
      </c>
      <c r="AO145" s="198" t="s">
        <v>131</v>
      </c>
      <c r="AP145" s="198" t="s">
        <v>621</v>
      </c>
    </row>
    <row r="146" spans="1:42" s="149" customFormat="1" ht="19.5" customHeight="1" x14ac:dyDescent="0.2">
      <c r="A146" s="194">
        <v>144</v>
      </c>
      <c r="B146" s="195" t="s">
        <v>622</v>
      </c>
      <c r="C146" s="196" t="s">
        <v>623</v>
      </c>
      <c r="D146" s="196" t="s">
        <v>47</v>
      </c>
      <c r="E146" s="196" t="s">
        <v>51</v>
      </c>
      <c r="F146" s="196" t="s">
        <v>88</v>
      </c>
      <c r="G146" s="197">
        <v>16703</v>
      </c>
      <c r="H146" s="198">
        <v>10500</v>
      </c>
      <c r="I146" s="198">
        <v>4200</v>
      </c>
      <c r="J146" s="198">
        <v>0</v>
      </c>
      <c r="K146" s="198">
        <v>0</v>
      </c>
      <c r="L146" s="198">
        <v>446</v>
      </c>
      <c r="M146" s="198">
        <v>875</v>
      </c>
      <c r="N146" s="198">
        <v>682</v>
      </c>
      <c r="O146" s="198">
        <v>0</v>
      </c>
      <c r="P146" s="198">
        <v>0</v>
      </c>
      <c r="Q146" s="198">
        <v>16703</v>
      </c>
      <c r="R146" s="199">
        <v>31</v>
      </c>
      <c r="S146" s="199">
        <f t="shared" si="64"/>
        <v>6</v>
      </c>
      <c r="T146" s="199">
        <v>25</v>
      </c>
      <c r="U146" s="200">
        <f t="shared" si="65"/>
        <v>8468</v>
      </c>
      <c r="V146" s="200">
        <f t="shared" si="66"/>
        <v>3387</v>
      </c>
      <c r="W146" s="200">
        <f t="shared" si="67"/>
        <v>0</v>
      </c>
      <c r="X146" s="200">
        <f t="shared" si="68"/>
        <v>0</v>
      </c>
      <c r="Y146" s="200">
        <f t="shared" si="69"/>
        <v>360</v>
      </c>
      <c r="Z146" s="200">
        <f t="shared" si="70"/>
        <v>706</v>
      </c>
      <c r="AA146" s="200">
        <f t="shared" si="71"/>
        <v>550</v>
      </c>
      <c r="AB146" s="200">
        <f t="shared" si="72"/>
        <v>0</v>
      </c>
      <c r="AC146" s="201">
        <f t="shared" si="73"/>
        <v>0</v>
      </c>
      <c r="AD146" s="201">
        <v>0</v>
      </c>
      <c r="AE146" s="201">
        <v>0</v>
      </c>
      <c r="AF146" s="201">
        <f t="shared" si="74"/>
        <v>13471</v>
      </c>
      <c r="AG146" s="201">
        <f t="shared" si="75"/>
        <v>1016</v>
      </c>
      <c r="AH146" s="202">
        <f t="shared" si="76"/>
        <v>236</v>
      </c>
      <c r="AI146" s="201">
        <v>0</v>
      </c>
      <c r="AJ146" s="201">
        <v>0</v>
      </c>
      <c r="AK146" s="202">
        <f t="shared" si="77"/>
        <v>0</v>
      </c>
      <c r="AL146" s="201">
        <f t="shared" si="78"/>
        <v>1252</v>
      </c>
      <c r="AM146" s="201">
        <f t="shared" si="79"/>
        <v>12219</v>
      </c>
      <c r="AN146" s="203" t="s">
        <v>624</v>
      </c>
      <c r="AO146" s="198" t="s">
        <v>115</v>
      </c>
      <c r="AP146" s="198" t="s">
        <v>116</v>
      </c>
    </row>
    <row r="147" spans="1:42" s="149" customFormat="1" ht="19.5" customHeight="1" x14ac:dyDescent="0.2">
      <c r="A147" s="194">
        <v>145</v>
      </c>
      <c r="B147" s="195" t="s">
        <v>625</v>
      </c>
      <c r="C147" s="196" t="s">
        <v>626</v>
      </c>
      <c r="D147" s="196" t="s">
        <v>47</v>
      </c>
      <c r="E147" s="196" t="s">
        <v>51</v>
      </c>
      <c r="F147" s="196" t="s">
        <v>313</v>
      </c>
      <c r="G147" s="197">
        <v>25000</v>
      </c>
      <c r="H147" s="198">
        <v>15000</v>
      </c>
      <c r="I147" s="198">
        <v>6000</v>
      </c>
      <c r="J147" s="198">
        <v>750</v>
      </c>
      <c r="K147" s="198">
        <v>750</v>
      </c>
      <c r="L147" s="198">
        <v>0</v>
      </c>
      <c r="M147" s="198">
        <v>0</v>
      </c>
      <c r="N147" s="198">
        <v>0</v>
      </c>
      <c r="O147" s="198">
        <v>1250</v>
      </c>
      <c r="P147" s="198">
        <v>1250</v>
      </c>
      <c r="Q147" s="198">
        <v>25000</v>
      </c>
      <c r="R147" s="199">
        <v>31</v>
      </c>
      <c r="S147" s="199">
        <f t="shared" si="64"/>
        <v>0</v>
      </c>
      <c r="T147" s="199">
        <v>31</v>
      </c>
      <c r="U147" s="200">
        <f t="shared" si="65"/>
        <v>15000</v>
      </c>
      <c r="V147" s="200">
        <f t="shared" si="66"/>
        <v>6000</v>
      </c>
      <c r="W147" s="200">
        <f t="shared" si="67"/>
        <v>750</v>
      </c>
      <c r="X147" s="200">
        <f t="shared" si="68"/>
        <v>750</v>
      </c>
      <c r="Y147" s="200">
        <f t="shared" si="69"/>
        <v>0</v>
      </c>
      <c r="Z147" s="200">
        <f t="shared" si="70"/>
        <v>0</v>
      </c>
      <c r="AA147" s="200">
        <f t="shared" si="71"/>
        <v>0</v>
      </c>
      <c r="AB147" s="200">
        <f t="shared" si="72"/>
        <v>1250</v>
      </c>
      <c r="AC147" s="201">
        <f t="shared" si="73"/>
        <v>1250</v>
      </c>
      <c r="AD147" s="201">
        <v>0</v>
      </c>
      <c r="AE147" s="201">
        <v>0</v>
      </c>
      <c r="AF147" s="201">
        <f t="shared" si="74"/>
        <v>25000</v>
      </c>
      <c r="AG147" s="201">
        <f t="shared" si="75"/>
        <v>1800</v>
      </c>
      <c r="AH147" s="202">
        <f t="shared" si="76"/>
        <v>0</v>
      </c>
      <c r="AI147" s="201">
        <v>0</v>
      </c>
      <c r="AJ147" s="201">
        <v>0</v>
      </c>
      <c r="AK147" s="202">
        <f t="shared" si="77"/>
        <v>200</v>
      </c>
      <c r="AL147" s="201">
        <f t="shared" si="78"/>
        <v>2000</v>
      </c>
      <c r="AM147" s="201">
        <f t="shared" si="79"/>
        <v>23000</v>
      </c>
      <c r="AN147" s="203" t="s">
        <v>627</v>
      </c>
      <c r="AO147" s="198" t="s">
        <v>115</v>
      </c>
      <c r="AP147" s="198" t="s">
        <v>148</v>
      </c>
    </row>
    <row r="148" spans="1:42" s="149" customFormat="1" ht="19.5" customHeight="1" x14ac:dyDescent="0.2">
      <c r="A148" s="194">
        <v>146</v>
      </c>
      <c r="B148" s="195" t="s">
        <v>628</v>
      </c>
      <c r="C148" s="196" t="s">
        <v>629</v>
      </c>
      <c r="D148" s="196" t="s">
        <v>47</v>
      </c>
      <c r="E148" s="196" t="s">
        <v>51</v>
      </c>
      <c r="F148" s="196" t="s">
        <v>87</v>
      </c>
      <c r="G148" s="197">
        <v>11392</v>
      </c>
      <c r="H148" s="198">
        <v>9943</v>
      </c>
      <c r="I148" s="198">
        <v>0</v>
      </c>
      <c r="J148" s="198">
        <v>0</v>
      </c>
      <c r="K148" s="198">
        <v>0</v>
      </c>
      <c r="L148" s="198">
        <v>0</v>
      </c>
      <c r="M148" s="198">
        <v>828</v>
      </c>
      <c r="N148" s="198">
        <v>621</v>
      </c>
      <c r="O148" s="198">
        <v>0</v>
      </c>
      <c r="P148" s="198">
        <v>0</v>
      </c>
      <c r="Q148" s="198">
        <v>11392</v>
      </c>
      <c r="R148" s="199">
        <v>31</v>
      </c>
      <c r="S148" s="199">
        <f t="shared" si="64"/>
        <v>1</v>
      </c>
      <c r="T148" s="199">
        <v>30</v>
      </c>
      <c r="U148" s="200">
        <f t="shared" si="65"/>
        <v>9622</v>
      </c>
      <c r="V148" s="200">
        <f t="shared" si="66"/>
        <v>0</v>
      </c>
      <c r="W148" s="200">
        <f t="shared" si="67"/>
        <v>0</v>
      </c>
      <c r="X148" s="200">
        <f t="shared" si="68"/>
        <v>0</v>
      </c>
      <c r="Y148" s="200">
        <f t="shared" si="69"/>
        <v>0</v>
      </c>
      <c r="Z148" s="200">
        <f t="shared" si="70"/>
        <v>801</v>
      </c>
      <c r="AA148" s="200">
        <f t="shared" si="71"/>
        <v>601</v>
      </c>
      <c r="AB148" s="200">
        <f t="shared" si="72"/>
        <v>0</v>
      </c>
      <c r="AC148" s="201">
        <f t="shared" si="73"/>
        <v>0</v>
      </c>
      <c r="AD148" s="201">
        <f>VLOOKUP(B148,Arrears!$B$3:$S$6,14,0)</f>
        <v>2021</v>
      </c>
      <c r="AE148" s="201">
        <f>VLOOKUP(B148,Arrears!$B$3:$S$6,18,0)</f>
        <v>294</v>
      </c>
      <c r="AF148" s="201">
        <f t="shared" si="74"/>
        <v>13339</v>
      </c>
      <c r="AG148" s="201">
        <f t="shared" si="75"/>
        <v>1397</v>
      </c>
      <c r="AH148" s="202">
        <f t="shared" si="76"/>
        <v>233</v>
      </c>
      <c r="AI148" s="201">
        <v>0</v>
      </c>
      <c r="AJ148" s="201">
        <v>0</v>
      </c>
      <c r="AK148" s="202">
        <f t="shared" si="77"/>
        <v>0</v>
      </c>
      <c r="AL148" s="201">
        <f t="shared" si="78"/>
        <v>1630</v>
      </c>
      <c r="AM148" s="201">
        <f t="shared" si="79"/>
        <v>11709</v>
      </c>
      <c r="AN148" s="203" t="s">
        <v>824</v>
      </c>
      <c r="AO148" s="149" t="s">
        <v>825</v>
      </c>
      <c r="AP148" s="206" t="s">
        <v>826</v>
      </c>
    </row>
    <row r="149" spans="1:42" s="149" customFormat="1" ht="19.5" customHeight="1" x14ac:dyDescent="0.2">
      <c r="A149" s="194">
        <v>147</v>
      </c>
      <c r="B149" s="195" t="s">
        <v>689</v>
      </c>
      <c r="C149" s="196" t="s">
        <v>708</v>
      </c>
      <c r="D149" s="196" t="s">
        <v>47</v>
      </c>
      <c r="E149" s="196" t="s">
        <v>51</v>
      </c>
      <c r="F149" s="196" t="s">
        <v>87</v>
      </c>
      <c r="G149" s="197">
        <v>11392</v>
      </c>
      <c r="H149" s="198">
        <v>9943</v>
      </c>
      <c r="I149" s="198">
        <v>0</v>
      </c>
      <c r="J149" s="198">
        <v>0</v>
      </c>
      <c r="K149" s="198">
        <v>0</v>
      </c>
      <c r="L149" s="198">
        <v>0</v>
      </c>
      <c r="M149" s="198">
        <v>828</v>
      </c>
      <c r="N149" s="198">
        <v>621</v>
      </c>
      <c r="O149" s="198">
        <v>0</v>
      </c>
      <c r="P149" s="198">
        <v>0</v>
      </c>
      <c r="Q149" s="198">
        <v>11392</v>
      </c>
      <c r="R149" s="199">
        <v>31</v>
      </c>
      <c r="S149" s="199">
        <f t="shared" si="64"/>
        <v>5</v>
      </c>
      <c r="T149" s="199">
        <v>26</v>
      </c>
      <c r="U149" s="200">
        <f t="shared" si="65"/>
        <v>8339</v>
      </c>
      <c r="V149" s="200">
        <f t="shared" si="66"/>
        <v>0</v>
      </c>
      <c r="W149" s="200">
        <f t="shared" si="67"/>
        <v>0</v>
      </c>
      <c r="X149" s="200">
        <f t="shared" si="68"/>
        <v>0</v>
      </c>
      <c r="Y149" s="200">
        <f t="shared" si="69"/>
        <v>0</v>
      </c>
      <c r="Z149" s="200">
        <f t="shared" si="70"/>
        <v>694</v>
      </c>
      <c r="AA149" s="200">
        <f t="shared" si="71"/>
        <v>521</v>
      </c>
      <c r="AB149" s="200">
        <f t="shared" si="72"/>
        <v>0</v>
      </c>
      <c r="AC149" s="201">
        <f t="shared" si="73"/>
        <v>0</v>
      </c>
      <c r="AD149" s="201">
        <v>0</v>
      </c>
      <c r="AE149" s="201">
        <v>0</v>
      </c>
      <c r="AF149" s="201">
        <f t="shared" si="74"/>
        <v>9554</v>
      </c>
      <c r="AG149" s="201">
        <f t="shared" si="75"/>
        <v>1001</v>
      </c>
      <c r="AH149" s="202">
        <f t="shared" si="76"/>
        <v>167</v>
      </c>
      <c r="AI149" s="201">
        <v>0</v>
      </c>
      <c r="AJ149" s="201">
        <v>0</v>
      </c>
      <c r="AK149" s="202">
        <f t="shared" si="77"/>
        <v>0</v>
      </c>
      <c r="AL149" s="201">
        <f t="shared" si="78"/>
        <v>1168</v>
      </c>
      <c r="AM149" s="201">
        <f t="shared" si="79"/>
        <v>8386</v>
      </c>
      <c r="AN149" s="203" t="s">
        <v>718</v>
      </c>
      <c r="AO149" s="198" t="s">
        <v>121</v>
      </c>
      <c r="AP149" s="198" t="s">
        <v>719</v>
      </c>
    </row>
    <row r="150" spans="1:42" s="149" customFormat="1" ht="19.5" customHeight="1" x14ac:dyDescent="0.2">
      <c r="A150" s="194">
        <v>148</v>
      </c>
      <c r="B150" s="195" t="s">
        <v>690</v>
      </c>
      <c r="C150" s="196" t="s">
        <v>691</v>
      </c>
      <c r="D150" s="196" t="s">
        <v>47</v>
      </c>
      <c r="E150" s="196" t="s">
        <v>51</v>
      </c>
      <c r="F150" s="196" t="s">
        <v>87</v>
      </c>
      <c r="G150" s="197">
        <v>11392</v>
      </c>
      <c r="H150" s="198">
        <v>9943</v>
      </c>
      <c r="I150" s="198">
        <v>0</v>
      </c>
      <c r="J150" s="198">
        <v>0</v>
      </c>
      <c r="K150" s="198">
        <v>0</v>
      </c>
      <c r="L150" s="198">
        <v>0</v>
      </c>
      <c r="M150" s="198">
        <v>828</v>
      </c>
      <c r="N150" s="198">
        <v>621</v>
      </c>
      <c r="O150" s="198">
        <v>0</v>
      </c>
      <c r="P150" s="198">
        <v>0</v>
      </c>
      <c r="Q150" s="198">
        <v>11392</v>
      </c>
      <c r="R150" s="199">
        <v>31</v>
      </c>
      <c r="S150" s="199">
        <f t="shared" si="64"/>
        <v>13</v>
      </c>
      <c r="T150" s="199">
        <v>18</v>
      </c>
      <c r="U150" s="200">
        <f t="shared" si="65"/>
        <v>5773</v>
      </c>
      <c r="V150" s="200">
        <f t="shared" si="66"/>
        <v>0</v>
      </c>
      <c r="W150" s="200">
        <f t="shared" si="67"/>
        <v>0</v>
      </c>
      <c r="X150" s="200">
        <f t="shared" si="68"/>
        <v>0</v>
      </c>
      <c r="Y150" s="200">
        <f t="shared" si="69"/>
        <v>0</v>
      </c>
      <c r="Z150" s="200">
        <f t="shared" si="70"/>
        <v>481</v>
      </c>
      <c r="AA150" s="200">
        <f t="shared" si="71"/>
        <v>361</v>
      </c>
      <c r="AB150" s="200">
        <f t="shared" si="72"/>
        <v>0</v>
      </c>
      <c r="AC150" s="201">
        <f t="shared" si="73"/>
        <v>0</v>
      </c>
      <c r="AD150" s="201">
        <v>0</v>
      </c>
      <c r="AE150" s="201">
        <v>0</v>
      </c>
      <c r="AF150" s="201">
        <f t="shared" si="74"/>
        <v>6615</v>
      </c>
      <c r="AG150" s="201">
        <f t="shared" si="75"/>
        <v>693</v>
      </c>
      <c r="AH150" s="202">
        <f t="shared" si="76"/>
        <v>116</v>
      </c>
      <c r="AI150" s="201">
        <v>0</v>
      </c>
      <c r="AJ150" s="201">
        <v>0</v>
      </c>
      <c r="AK150" s="202">
        <f t="shared" si="77"/>
        <v>0</v>
      </c>
      <c r="AL150" s="201">
        <f t="shared" si="78"/>
        <v>809</v>
      </c>
      <c r="AM150" s="201">
        <f t="shared" si="79"/>
        <v>5806</v>
      </c>
      <c r="AN150" s="203"/>
      <c r="AO150" s="198"/>
      <c r="AP150" s="198"/>
    </row>
    <row r="151" spans="1:42" s="149" customFormat="1" ht="19.5" customHeight="1" x14ac:dyDescent="0.2">
      <c r="A151" s="194">
        <v>149</v>
      </c>
      <c r="B151" s="195" t="s">
        <v>694</v>
      </c>
      <c r="C151" s="196" t="s">
        <v>695</v>
      </c>
      <c r="D151" s="196" t="s">
        <v>47</v>
      </c>
      <c r="E151" s="196" t="s">
        <v>51</v>
      </c>
      <c r="F151" s="196" t="s">
        <v>87</v>
      </c>
      <c r="G151" s="197">
        <v>11392</v>
      </c>
      <c r="H151" s="198">
        <v>9943</v>
      </c>
      <c r="I151" s="198">
        <v>0</v>
      </c>
      <c r="J151" s="198">
        <v>0</v>
      </c>
      <c r="K151" s="198">
        <v>0</v>
      </c>
      <c r="L151" s="198">
        <v>0</v>
      </c>
      <c r="M151" s="198">
        <v>828</v>
      </c>
      <c r="N151" s="198">
        <v>621</v>
      </c>
      <c r="O151" s="198">
        <v>0</v>
      </c>
      <c r="P151" s="198">
        <v>0</v>
      </c>
      <c r="Q151" s="198">
        <v>11392</v>
      </c>
      <c r="R151" s="199">
        <v>31</v>
      </c>
      <c r="S151" s="199">
        <f t="shared" si="64"/>
        <v>13</v>
      </c>
      <c r="T151" s="199">
        <v>18</v>
      </c>
      <c r="U151" s="200">
        <f t="shared" si="65"/>
        <v>5773</v>
      </c>
      <c r="V151" s="200">
        <f t="shared" si="66"/>
        <v>0</v>
      </c>
      <c r="W151" s="200">
        <f t="shared" si="67"/>
        <v>0</v>
      </c>
      <c r="X151" s="200">
        <f t="shared" si="68"/>
        <v>0</v>
      </c>
      <c r="Y151" s="200">
        <f t="shared" si="69"/>
        <v>0</v>
      </c>
      <c r="Z151" s="200">
        <f t="shared" si="70"/>
        <v>481</v>
      </c>
      <c r="AA151" s="200">
        <f t="shared" si="71"/>
        <v>361</v>
      </c>
      <c r="AB151" s="200">
        <f t="shared" si="72"/>
        <v>0</v>
      </c>
      <c r="AC151" s="201">
        <f t="shared" si="73"/>
        <v>0</v>
      </c>
      <c r="AD151" s="201">
        <v>0</v>
      </c>
      <c r="AE151" s="201">
        <v>0</v>
      </c>
      <c r="AF151" s="201">
        <f t="shared" si="74"/>
        <v>6615</v>
      </c>
      <c r="AG151" s="201">
        <f t="shared" si="75"/>
        <v>693</v>
      </c>
      <c r="AH151" s="202">
        <f t="shared" si="76"/>
        <v>116</v>
      </c>
      <c r="AI151" s="201">
        <v>0</v>
      </c>
      <c r="AJ151" s="201">
        <v>0</v>
      </c>
      <c r="AK151" s="202">
        <f t="shared" si="77"/>
        <v>0</v>
      </c>
      <c r="AL151" s="201">
        <f t="shared" si="78"/>
        <v>809</v>
      </c>
      <c r="AM151" s="201">
        <f t="shared" si="79"/>
        <v>5806</v>
      </c>
      <c r="AN151" s="205" t="s">
        <v>827</v>
      </c>
      <c r="AO151" s="198" t="s">
        <v>121</v>
      </c>
      <c r="AP151" s="198" t="s">
        <v>828</v>
      </c>
    </row>
    <row r="152" spans="1:42" s="149" customFormat="1" ht="19.5" customHeight="1" x14ac:dyDescent="0.2">
      <c r="A152" s="194">
        <v>150</v>
      </c>
      <c r="B152" s="195" t="s">
        <v>692</v>
      </c>
      <c r="C152" s="196" t="s">
        <v>693</v>
      </c>
      <c r="D152" s="196" t="s">
        <v>47</v>
      </c>
      <c r="E152" s="196" t="s">
        <v>51</v>
      </c>
      <c r="F152" s="196" t="s">
        <v>87</v>
      </c>
      <c r="G152" s="197">
        <v>11392</v>
      </c>
      <c r="H152" s="198">
        <v>9943</v>
      </c>
      <c r="I152" s="198">
        <v>0</v>
      </c>
      <c r="J152" s="198">
        <v>0</v>
      </c>
      <c r="K152" s="198">
        <v>0</v>
      </c>
      <c r="L152" s="198">
        <v>0</v>
      </c>
      <c r="M152" s="198">
        <v>828</v>
      </c>
      <c r="N152" s="198">
        <v>621</v>
      </c>
      <c r="O152" s="198">
        <v>0</v>
      </c>
      <c r="P152" s="198">
        <v>0</v>
      </c>
      <c r="Q152" s="198">
        <v>11392</v>
      </c>
      <c r="R152" s="199">
        <v>31</v>
      </c>
      <c r="S152" s="199">
        <f t="shared" si="64"/>
        <v>16</v>
      </c>
      <c r="T152" s="199">
        <v>15</v>
      </c>
      <c r="U152" s="200">
        <f t="shared" si="65"/>
        <v>4811</v>
      </c>
      <c r="V152" s="200">
        <f t="shared" si="66"/>
        <v>0</v>
      </c>
      <c r="W152" s="200">
        <f t="shared" si="67"/>
        <v>0</v>
      </c>
      <c r="X152" s="200">
        <f t="shared" si="68"/>
        <v>0</v>
      </c>
      <c r="Y152" s="200">
        <f t="shared" si="69"/>
        <v>0</v>
      </c>
      <c r="Z152" s="200">
        <f t="shared" si="70"/>
        <v>401</v>
      </c>
      <c r="AA152" s="200">
        <f t="shared" si="71"/>
        <v>300</v>
      </c>
      <c r="AB152" s="200">
        <f t="shared" si="72"/>
        <v>0</v>
      </c>
      <c r="AC152" s="201">
        <f t="shared" si="73"/>
        <v>0</v>
      </c>
      <c r="AD152" s="201">
        <v>0</v>
      </c>
      <c r="AE152" s="201">
        <v>0</v>
      </c>
      <c r="AF152" s="201">
        <f t="shared" si="74"/>
        <v>5512</v>
      </c>
      <c r="AG152" s="201">
        <f t="shared" si="75"/>
        <v>577</v>
      </c>
      <c r="AH152" s="202">
        <f t="shared" si="76"/>
        <v>96</v>
      </c>
      <c r="AI152" s="201">
        <v>0</v>
      </c>
      <c r="AJ152" s="201">
        <v>0</v>
      </c>
      <c r="AK152" s="202">
        <f t="shared" si="77"/>
        <v>0</v>
      </c>
      <c r="AL152" s="201">
        <f t="shared" si="78"/>
        <v>673</v>
      </c>
      <c r="AM152" s="201">
        <f t="shared" si="79"/>
        <v>4839</v>
      </c>
      <c r="AN152" s="205" t="s">
        <v>851</v>
      </c>
      <c r="AO152" s="198" t="s">
        <v>121</v>
      </c>
      <c r="AP152" s="198" t="s">
        <v>852</v>
      </c>
    </row>
    <row r="153" spans="1:42" s="149" customFormat="1" ht="19.5" customHeight="1" x14ac:dyDescent="0.2">
      <c r="A153" s="194">
        <v>151</v>
      </c>
      <c r="B153" s="195" t="s">
        <v>630</v>
      </c>
      <c r="C153" s="196" t="s">
        <v>631</v>
      </c>
      <c r="D153" s="196" t="s">
        <v>48</v>
      </c>
      <c r="E153" s="196" t="s">
        <v>51</v>
      </c>
      <c r="F153" s="196" t="s">
        <v>632</v>
      </c>
      <c r="G153" s="197">
        <v>18801</v>
      </c>
      <c r="H153" s="198">
        <v>11000</v>
      </c>
      <c r="I153" s="198">
        <v>4400</v>
      </c>
      <c r="J153" s="198">
        <v>0</v>
      </c>
      <c r="K153" s="198">
        <v>0</v>
      </c>
      <c r="L153" s="198">
        <v>1700</v>
      </c>
      <c r="M153" s="198">
        <v>916</v>
      </c>
      <c r="N153" s="198">
        <v>785</v>
      </c>
      <c r="O153" s="198">
        <v>0</v>
      </c>
      <c r="P153" s="198">
        <v>0</v>
      </c>
      <c r="Q153" s="198">
        <v>18801</v>
      </c>
      <c r="R153" s="199">
        <v>31</v>
      </c>
      <c r="S153" s="199">
        <f t="shared" si="64"/>
        <v>0</v>
      </c>
      <c r="T153" s="199">
        <v>31</v>
      </c>
      <c r="U153" s="200">
        <f t="shared" si="65"/>
        <v>11000</v>
      </c>
      <c r="V153" s="200">
        <f t="shared" si="66"/>
        <v>4400</v>
      </c>
      <c r="W153" s="200">
        <f t="shared" si="67"/>
        <v>0</v>
      </c>
      <c r="X153" s="200">
        <v>0</v>
      </c>
      <c r="Y153" s="200">
        <f t="shared" si="69"/>
        <v>1700</v>
      </c>
      <c r="Z153" s="200">
        <f t="shared" si="70"/>
        <v>916</v>
      </c>
      <c r="AA153" s="200">
        <f t="shared" si="71"/>
        <v>785</v>
      </c>
      <c r="AB153" s="200">
        <f t="shared" si="72"/>
        <v>0</v>
      </c>
      <c r="AC153" s="201">
        <f t="shared" si="73"/>
        <v>0</v>
      </c>
      <c r="AD153" s="201">
        <v>0</v>
      </c>
      <c r="AE153" s="201">
        <v>0</v>
      </c>
      <c r="AF153" s="201">
        <f t="shared" si="74"/>
        <v>18801</v>
      </c>
      <c r="AG153" s="201">
        <f t="shared" si="75"/>
        <v>1320</v>
      </c>
      <c r="AH153" s="202">
        <f t="shared" si="76"/>
        <v>329</v>
      </c>
      <c r="AI153" s="201">
        <v>0</v>
      </c>
      <c r="AJ153" s="201">
        <v>0</v>
      </c>
      <c r="AK153" s="202">
        <f t="shared" si="77"/>
        <v>150</v>
      </c>
      <c r="AL153" s="201">
        <f t="shared" si="78"/>
        <v>1799</v>
      </c>
      <c r="AM153" s="201">
        <f t="shared" si="79"/>
        <v>17002</v>
      </c>
      <c r="AN153" s="203" t="s">
        <v>633</v>
      </c>
      <c r="AO153" s="198" t="s">
        <v>115</v>
      </c>
      <c r="AP153" s="198" t="s">
        <v>148</v>
      </c>
    </row>
    <row r="154" spans="1:42" s="149" customFormat="1" ht="19.5" customHeight="1" x14ac:dyDescent="0.2">
      <c r="A154" s="194">
        <v>152</v>
      </c>
      <c r="B154" s="195" t="s">
        <v>634</v>
      </c>
      <c r="C154" s="196" t="s">
        <v>635</v>
      </c>
      <c r="D154" s="196" t="s">
        <v>48</v>
      </c>
      <c r="E154" s="196" t="s">
        <v>51</v>
      </c>
      <c r="F154" s="196" t="s">
        <v>89</v>
      </c>
      <c r="G154" s="197">
        <v>11249</v>
      </c>
      <c r="H154" s="198">
        <v>8765</v>
      </c>
      <c r="I154" s="198">
        <v>0</v>
      </c>
      <c r="J154" s="198">
        <v>0</v>
      </c>
      <c r="K154" s="198">
        <v>0</v>
      </c>
      <c r="L154" s="198">
        <v>1035</v>
      </c>
      <c r="M154" s="198">
        <v>828</v>
      </c>
      <c r="N154" s="198">
        <v>621</v>
      </c>
      <c r="O154" s="198">
        <v>0</v>
      </c>
      <c r="P154" s="198">
        <v>0</v>
      </c>
      <c r="Q154" s="198">
        <v>11249</v>
      </c>
      <c r="R154" s="199">
        <v>31</v>
      </c>
      <c r="S154" s="199">
        <f t="shared" si="64"/>
        <v>17</v>
      </c>
      <c r="T154" s="199">
        <v>14</v>
      </c>
      <c r="U154" s="200">
        <f t="shared" si="65"/>
        <v>3958</v>
      </c>
      <c r="V154" s="200">
        <f t="shared" si="66"/>
        <v>0</v>
      </c>
      <c r="W154" s="200">
        <f t="shared" si="67"/>
        <v>0</v>
      </c>
      <c r="X154" s="200">
        <f t="shared" ref="X154:X167" si="80">ROUND((K154/R154)*T154,0)</f>
        <v>0</v>
      </c>
      <c r="Y154" s="200">
        <f t="shared" si="69"/>
        <v>467</v>
      </c>
      <c r="Z154" s="200">
        <f t="shared" si="70"/>
        <v>374</v>
      </c>
      <c r="AA154" s="200">
        <f t="shared" si="71"/>
        <v>280</v>
      </c>
      <c r="AB154" s="200">
        <f t="shared" si="72"/>
        <v>0</v>
      </c>
      <c r="AC154" s="201">
        <f t="shared" si="73"/>
        <v>0</v>
      </c>
      <c r="AD154" s="201">
        <v>0</v>
      </c>
      <c r="AE154" s="201">
        <v>0</v>
      </c>
      <c r="AF154" s="201">
        <f t="shared" si="74"/>
        <v>5079</v>
      </c>
      <c r="AG154" s="201">
        <f t="shared" si="75"/>
        <v>475</v>
      </c>
      <c r="AH154" s="202">
        <f t="shared" si="76"/>
        <v>89</v>
      </c>
      <c r="AI154" s="201">
        <v>0</v>
      </c>
      <c r="AJ154" s="201">
        <v>0</v>
      </c>
      <c r="AK154" s="202">
        <f t="shared" si="77"/>
        <v>0</v>
      </c>
      <c r="AL154" s="201">
        <f t="shared" si="78"/>
        <v>564</v>
      </c>
      <c r="AM154" s="201">
        <f t="shared" si="79"/>
        <v>4515</v>
      </c>
      <c r="AN154" s="203"/>
      <c r="AO154" s="198"/>
      <c r="AP154" s="198"/>
    </row>
    <row r="155" spans="1:42" s="149" customFormat="1" ht="19.5" customHeight="1" x14ac:dyDescent="0.2">
      <c r="A155" s="194">
        <v>153</v>
      </c>
      <c r="B155" s="195" t="s">
        <v>636</v>
      </c>
      <c r="C155" s="196" t="s">
        <v>637</v>
      </c>
      <c r="D155" s="196" t="s">
        <v>48</v>
      </c>
      <c r="E155" s="196" t="s">
        <v>51</v>
      </c>
      <c r="F155" s="196" t="s">
        <v>89</v>
      </c>
      <c r="G155" s="197">
        <v>11249</v>
      </c>
      <c r="H155" s="198">
        <v>8765</v>
      </c>
      <c r="I155" s="198">
        <v>0</v>
      </c>
      <c r="J155" s="198">
        <v>0</v>
      </c>
      <c r="K155" s="198">
        <v>0</v>
      </c>
      <c r="L155" s="198">
        <v>1035</v>
      </c>
      <c r="M155" s="198">
        <v>828</v>
      </c>
      <c r="N155" s="198">
        <v>621</v>
      </c>
      <c r="O155" s="198">
        <v>0</v>
      </c>
      <c r="P155" s="198">
        <v>0</v>
      </c>
      <c r="Q155" s="198">
        <v>11249</v>
      </c>
      <c r="R155" s="199">
        <v>31</v>
      </c>
      <c r="S155" s="199">
        <f t="shared" si="64"/>
        <v>0</v>
      </c>
      <c r="T155" s="199">
        <v>31</v>
      </c>
      <c r="U155" s="200">
        <f t="shared" si="65"/>
        <v>8765</v>
      </c>
      <c r="V155" s="200">
        <f t="shared" si="66"/>
        <v>0</v>
      </c>
      <c r="W155" s="200">
        <f t="shared" si="67"/>
        <v>0</v>
      </c>
      <c r="X155" s="200">
        <f t="shared" si="80"/>
        <v>0</v>
      </c>
      <c r="Y155" s="200">
        <f t="shared" si="69"/>
        <v>1035</v>
      </c>
      <c r="Z155" s="200">
        <f t="shared" si="70"/>
        <v>828</v>
      </c>
      <c r="AA155" s="200">
        <f t="shared" si="71"/>
        <v>621</v>
      </c>
      <c r="AB155" s="200">
        <f t="shared" si="72"/>
        <v>0</v>
      </c>
      <c r="AC155" s="201">
        <f t="shared" si="73"/>
        <v>0</v>
      </c>
      <c r="AD155" s="201">
        <v>0</v>
      </c>
      <c r="AE155" s="201">
        <v>0</v>
      </c>
      <c r="AF155" s="201">
        <f t="shared" si="74"/>
        <v>11249</v>
      </c>
      <c r="AG155" s="201">
        <f t="shared" si="75"/>
        <v>1052</v>
      </c>
      <c r="AH155" s="202">
        <f t="shared" si="76"/>
        <v>197</v>
      </c>
      <c r="AI155" s="201">
        <v>0</v>
      </c>
      <c r="AJ155" s="201">
        <v>0</v>
      </c>
      <c r="AK155" s="202">
        <f t="shared" si="77"/>
        <v>0</v>
      </c>
      <c r="AL155" s="201">
        <f t="shared" si="78"/>
        <v>1249</v>
      </c>
      <c r="AM155" s="201">
        <f t="shared" si="79"/>
        <v>10000</v>
      </c>
      <c r="AN155" s="203" t="s">
        <v>638</v>
      </c>
      <c r="AO155" s="198" t="s">
        <v>639</v>
      </c>
      <c r="AP155" s="198" t="s">
        <v>640</v>
      </c>
    </row>
    <row r="156" spans="1:42" s="149" customFormat="1" ht="19.5" customHeight="1" x14ac:dyDescent="0.2">
      <c r="A156" s="194">
        <v>154</v>
      </c>
      <c r="B156" s="195" t="s">
        <v>641</v>
      </c>
      <c r="C156" s="196" t="s">
        <v>642</v>
      </c>
      <c r="D156" s="196" t="s">
        <v>48</v>
      </c>
      <c r="E156" s="196" t="s">
        <v>51</v>
      </c>
      <c r="F156" s="196" t="s">
        <v>89</v>
      </c>
      <c r="G156" s="197">
        <v>11249</v>
      </c>
      <c r="H156" s="198">
        <v>8765</v>
      </c>
      <c r="I156" s="198">
        <v>0</v>
      </c>
      <c r="J156" s="198">
        <v>0</v>
      </c>
      <c r="K156" s="198">
        <v>0</v>
      </c>
      <c r="L156" s="198">
        <v>1035</v>
      </c>
      <c r="M156" s="198">
        <v>828</v>
      </c>
      <c r="N156" s="198">
        <v>621</v>
      </c>
      <c r="O156" s="198">
        <v>0</v>
      </c>
      <c r="P156" s="198">
        <v>0</v>
      </c>
      <c r="Q156" s="198">
        <v>11249</v>
      </c>
      <c r="R156" s="199">
        <v>31</v>
      </c>
      <c r="S156" s="199">
        <f t="shared" si="64"/>
        <v>0</v>
      </c>
      <c r="T156" s="199">
        <v>31</v>
      </c>
      <c r="U156" s="200">
        <f t="shared" si="65"/>
        <v>8765</v>
      </c>
      <c r="V156" s="200">
        <f t="shared" si="66"/>
        <v>0</v>
      </c>
      <c r="W156" s="200">
        <f t="shared" si="67"/>
        <v>0</v>
      </c>
      <c r="X156" s="200">
        <f t="shared" si="80"/>
        <v>0</v>
      </c>
      <c r="Y156" s="200">
        <f t="shared" si="69"/>
        <v>1035</v>
      </c>
      <c r="Z156" s="200">
        <f t="shared" si="70"/>
        <v>828</v>
      </c>
      <c r="AA156" s="200">
        <f t="shared" si="71"/>
        <v>621</v>
      </c>
      <c r="AB156" s="200">
        <f t="shared" si="72"/>
        <v>0</v>
      </c>
      <c r="AC156" s="201">
        <f t="shared" si="73"/>
        <v>0</v>
      </c>
      <c r="AD156" s="201">
        <v>0</v>
      </c>
      <c r="AE156" s="201">
        <v>0</v>
      </c>
      <c r="AF156" s="201">
        <f t="shared" si="74"/>
        <v>11249</v>
      </c>
      <c r="AG156" s="201">
        <f t="shared" si="75"/>
        <v>1052</v>
      </c>
      <c r="AH156" s="202">
        <f t="shared" si="76"/>
        <v>197</v>
      </c>
      <c r="AI156" s="201">
        <v>0</v>
      </c>
      <c r="AJ156" s="201">
        <v>0</v>
      </c>
      <c r="AK156" s="202">
        <f t="shared" si="77"/>
        <v>0</v>
      </c>
      <c r="AL156" s="201">
        <f t="shared" si="78"/>
        <v>1249</v>
      </c>
      <c r="AM156" s="201">
        <f t="shared" si="79"/>
        <v>10000</v>
      </c>
      <c r="AN156" s="203">
        <v>6555747923</v>
      </c>
      <c r="AO156" s="198" t="s">
        <v>294</v>
      </c>
      <c r="AP156" s="198" t="s">
        <v>223</v>
      </c>
    </row>
    <row r="157" spans="1:42" s="149" customFormat="1" ht="19.5" customHeight="1" x14ac:dyDescent="0.2">
      <c r="A157" s="194">
        <v>155</v>
      </c>
      <c r="B157" s="195" t="s">
        <v>643</v>
      </c>
      <c r="C157" s="196" t="s">
        <v>644</v>
      </c>
      <c r="D157" s="196" t="s">
        <v>48</v>
      </c>
      <c r="E157" s="196" t="s">
        <v>51</v>
      </c>
      <c r="F157" s="196" t="s">
        <v>89</v>
      </c>
      <c r="G157" s="197">
        <v>11204</v>
      </c>
      <c r="H157" s="198">
        <v>8765</v>
      </c>
      <c r="I157" s="198">
        <v>0</v>
      </c>
      <c r="J157" s="198">
        <v>0</v>
      </c>
      <c r="K157" s="198">
        <v>0</v>
      </c>
      <c r="L157" s="198">
        <v>990</v>
      </c>
      <c r="M157" s="198">
        <v>828</v>
      </c>
      <c r="N157" s="198">
        <v>621</v>
      </c>
      <c r="O157" s="198">
        <v>0</v>
      </c>
      <c r="P157" s="198">
        <v>0</v>
      </c>
      <c r="Q157" s="198">
        <v>11204</v>
      </c>
      <c r="R157" s="199">
        <v>31</v>
      </c>
      <c r="S157" s="199">
        <f t="shared" si="64"/>
        <v>0</v>
      </c>
      <c r="T157" s="199">
        <v>31</v>
      </c>
      <c r="U157" s="200">
        <f t="shared" si="65"/>
        <v>8765</v>
      </c>
      <c r="V157" s="200">
        <f t="shared" si="66"/>
        <v>0</v>
      </c>
      <c r="W157" s="200">
        <f t="shared" si="67"/>
        <v>0</v>
      </c>
      <c r="X157" s="200">
        <f t="shared" si="80"/>
        <v>0</v>
      </c>
      <c r="Y157" s="200">
        <f t="shared" si="69"/>
        <v>990</v>
      </c>
      <c r="Z157" s="200">
        <f t="shared" si="70"/>
        <v>828</v>
      </c>
      <c r="AA157" s="200">
        <f t="shared" si="71"/>
        <v>621</v>
      </c>
      <c r="AB157" s="200">
        <f t="shared" si="72"/>
        <v>0</v>
      </c>
      <c r="AC157" s="201">
        <f t="shared" si="73"/>
        <v>0</v>
      </c>
      <c r="AD157" s="201">
        <v>0</v>
      </c>
      <c r="AE157" s="201">
        <v>0</v>
      </c>
      <c r="AF157" s="201">
        <f t="shared" si="74"/>
        <v>11204</v>
      </c>
      <c r="AG157" s="201">
        <f t="shared" si="75"/>
        <v>1052</v>
      </c>
      <c r="AH157" s="202">
        <f t="shared" si="76"/>
        <v>196</v>
      </c>
      <c r="AI157" s="201">
        <v>0</v>
      </c>
      <c r="AJ157" s="201">
        <v>0</v>
      </c>
      <c r="AK157" s="202">
        <f t="shared" si="77"/>
        <v>0</v>
      </c>
      <c r="AL157" s="201">
        <f t="shared" si="78"/>
        <v>1248</v>
      </c>
      <c r="AM157" s="201">
        <f t="shared" si="79"/>
        <v>9956</v>
      </c>
      <c r="AN157" s="203"/>
      <c r="AO157" s="198"/>
      <c r="AP157" s="198"/>
    </row>
    <row r="158" spans="1:42" s="149" customFormat="1" ht="19.5" customHeight="1" x14ac:dyDescent="0.2">
      <c r="A158" s="194">
        <v>156</v>
      </c>
      <c r="B158" s="195" t="s">
        <v>647</v>
      </c>
      <c r="C158" s="196" t="s">
        <v>648</v>
      </c>
      <c r="D158" s="196" t="s">
        <v>48</v>
      </c>
      <c r="E158" s="196" t="s">
        <v>51</v>
      </c>
      <c r="F158" s="196" t="s">
        <v>89</v>
      </c>
      <c r="G158" s="197">
        <v>11249</v>
      </c>
      <c r="H158" s="198">
        <v>8765</v>
      </c>
      <c r="I158" s="198">
        <v>0</v>
      </c>
      <c r="J158" s="198">
        <v>0</v>
      </c>
      <c r="K158" s="198">
        <v>0</v>
      </c>
      <c r="L158" s="198">
        <v>1035</v>
      </c>
      <c r="M158" s="198">
        <v>828</v>
      </c>
      <c r="N158" s="198">
        <v>621</v>
      </c>
      <c r="O158" s="198">
        <v>0</v>
      </c>
      <c r="P158" s="198">
        <v>0</v>
      </c>
      <c r="Q158" s="198">
        <v>11249</v>
      </c>
      <c r="R158" s="199">
        <v>31</v>
      </c>
      <c r="S158" s="199">
        <f t="shared" si="64"/>
        <v>0</v>
      </c>
      <c r="T158" s="199">
        <v>31</v>
      </c>
      <c r="U158" s="200">
        <f t="shared" si="65"/>
        <v>8765</v>
      </c>
      <c r="V158" s="200">
        <f t="shared" si="66"/>
        <v>0</v>
      </c>
      <c r="W158" s="200">
        <f t="shared" si="67"/>
        <v>0</v>
      </c>
      <c r="X158" s="200">
        <f t="shared" si="80"/>
        <v>0</v>
      </c>
      <c r="Y158" s="200">
        <f t="shared" si="69"/>
        <v>1035</v>
      </c>
      <c r="Z158" s="200">
        <f t="shared" si="70"/>
        <v>828</v>
      </c>
      <c r="AA158" s="200">
        <f t="shared" si="71"/>
        <v>621</v>
      </c>
      <c r="AB158" s="200">
        <f t="shared" si="72"/>
        <v>0</v>
      </c>
      <c r="AC158" s="201">
        <f t="shared" si="73"/>
        <v>0</v>
      </c>
      <c r="AD158" s="201">
        <v>0</v>
      </c>
      <c r="AE158" s="201">
        <v>0</v>
      </c>
      <c r="AF158" s="201">
        <f t="shared" si="74"/>
        <v>11249</v>
      </c>
      <c r="AG158" s="201">
        <f t="shared" si="75"/>
        <v>1052</v>
      </c>
      <c r="AH158" s="202">
        <f t="shared" si="76"/>
        <v>197</v>
      </c>
      <c r="AI158" s="201">
        <v>0</v>
      </c>
      <c r="AJ158" s="201">
        <v>0</v>
      </c>
      <c r="AK158" s="202">
        <f t="shared" si="77"/>
        <v>0</v>
      </c>
      <c r="AL158" s="201">
        <f t="shared" si="78"/>
        <v>1249</v>
      </c>
      <c r="AM158" s="201">
        <f t="shared" si="79"/>
        <v>10000</v>
      </c>
      <c r="AN158" s="203">
        <v>6311882557</v>
      </c>
      <c r="AO158" s="198" t="s">
        <v>486</v>
      </c>
      <c r="AP158" s="198" t="s">
        <v>649</v>
      </c>
    </row>
    <row r="159" spans="1:42" s="149" customFormat="1" ht="19.5" customHeight="1" x14ac:dyDescent="0.2">
      <c r="A159" s="194">
        <v>157</v>
      </c>
      <c r="B159" s="195" t="s">
        <v>650</v>
      </c>
      <c r="C159" s="196" t="s">
        <v>651</v>
      </c>
      <c r="D159" s="196" t="s">
        <v>48</v>
      </c>
      <c r="E159" s="196" t="s">
        <v>51</v>
      </c>
      <c r="F159" s="196" t="s">
        <v>89</v>
      </c>
      <c r="G159" s="197">
        <v>11249</v>
      </c>
      <c r="H159" s="198">
        <v>8765</v>
      </c>
      <c r="I159" s="198">
        <v>0</v>
      </c>
      <c r="J159" s="198">
        <v>0</v>
      </c>
      <c r="K159" s="198">
        <v>0</v>
      </c>
      <c r="L159" s="198">
        <v>1035</v>
      </c>
      <c r="M159" s="198">
        <v>828</v>
      </c>
      <c r="N159" s="198">
        <v>621</v>
      </c>
      <c r="O159" s="198">
        <v>0</v>
      </c>
      <c r="P159" s="198">
        <v>0</v>
      </c>
      <c r="Q159" s="198">
        <v>11249</v>
      </c>
      <c r="R159" s="199">
        <v>31</v>
      </c>
      <c r="S159" s="199">
        <f t="shared" si="64"/>
        <v>0</v>
      </c>
      <c r="T159" s="199">
        <v>31</v>
      </c>
      <c r="U159" s="200">
        <f t="shared" si="65"/>
        <v>8765</v>
      </c>
      <c r="V159" s="200">
        <f t="shared" si="66"/>
        <v>0</v>
      </c>
      <c r="W159" s="200">
        <f t="shared" si="67"/>
        <v>0</v>
      </c>
      <c r="X159" s="200">
        <f t="shared" si="80"/>
        <v>0</v>
      </c>
      <c r="Y159" s="200">
        <f t="shared" si="69"/>
        <v>1035</v>
      </c>
      <c r="Z159" s="200">
        <f t="shared" si="70"/>
        <v>828</v>
      </c>
      <c r="AA159" s="200">
        <f t="shared" si="71"/>
        <v>621</v>
      </c>
      <c r="AB159" s="200">
        <f t="shared" si="72"/>
        <v>0</v>
      </c>
      <c r="AC159" s="201">
        <f t="shared" si="73"/>
        <v>0</v>
      </c>
      <c r="AD159" s="201">
        <v>0</v>
      </c>
      <c r="AE159" s="201">
        <v>0</v>
      </c>
      <c r="AF159" s="201">
        <f t="shared" si="74"/>
        <v>11249</v>
      </c>
      <c r="AG159" s="201">
        <f t="shared" si="75"/>
        <v>1052</v>
      </c>
      <c r="AH159" s="202">
        <f t="shared" si="76"/>
        <v>197</v>
      </c>
      <c r="AI159" s="201">
        <v>0</v>
      </c>
      <c r="AJ159" s="201">
        <v>0</v>
      </c>
      <c r="AK159" s="202">
        <f t="shared" si="77"/>
        <v>0</v>
      </c>
      <c r="AL159" s="201">
        <f t="shared" si="78"/>
        <v>1249</v>
      </c>
      <c r="AM159" s="201">
        <f t="shared" si="79"/>
        <v>10000</v>
      </c>
      <c r="AN159" s="205" t="s">
        <v>823</v>
      </c>
      <c r="AO159" s="198" t="s">
        <v>591</v>
      </c>
      <c r="AP159" s="198" t="s">
        <v>592</v>
      </c>
    </row>
    <row r="160" spans="1:42" s="149" customFormat="1" ht="19.5" customHeight="1" x14ac:dyDescent="0.2">
      <c r="A160" s="194">
        <v>158</v>
      </c>
      <c r="B160" s="195" t="s">
        <v>652</v>
      </c>
      <c r="C160" s="196" t="s">
        <v>653</v>
      </c>
      <c r="D160" s="196" t="s">
        <v>48</v>
      </c>
      <c r="E160" s="196" t="s">
        <v>51</v>
      </c>
      <c r="F160" s="196" t="s">
        <v>89</v>
      </c>
      <c r="G160" s="197">
        <v>11249</v>
      </c>
      <c r="H160" s="198">
        <v>8765</v>
      </c>
      <c r="I160" s="198">
        <v>0</v>
      </c>
      <c r="J160" s="198">
        <v>0</v>
      </c>
      <c r="K160" s="198">
        <v>0</v>
      </c>
      <c r="L160" s="198">
        <v>1035</v>
      </c>
      <c r="M160" s="198">
        <v>828</v>
      </c>
      <c r="N160" s="198">
        <v>621</v>
      </c>
      <c r="O160" s="198">
        <v>0</v>
      </c>
      <c r="P160" s="198">
        <v>0</v>
      </c>
      <c r="Q160" s="198">
        <v>11249</v>
      </c>
      <c r="R160" s="199">
        <v>31</v>
      </c>
      <c r="S160" s="199">
        <f t="shared" si="64"/>
        <v>19</v>
      </c>
      <c r="T160" s="199">
        <v>12</v>
      </c>
      <c r="U160" s="200">
        <f t="shared" si="65"/>
        <v>3393</v>
      </c>
      <c r="V160" s="200">
        <f t="shared" si="66"/>
        <v>0</v>
      </c>
      <c r="W160" s="200">
        <f t="shared" si="67"/>
        <v>0</v>
      </c>
      <c r="X160" s="200">
        <f t="shared" si="80"/>
        <v>0</v>
      </c>
      <c r="Y160" s="200">
        <f t="shared" si="69"/>
        <v>401</v>
      </c>
      <c r="Z160" s="200">
        <f t="shared" si="70"/>
        <v>321</v>
      </c>
      <c r="AA160" s="200">
        <f t="shared" si="71"/>
        <v>240</v>
      </c>
      <c r="AB160" s="200">
        <f t="shared" si="72"/>
        <v>0</v>
      </c>
      <c r="AC160" s="201">
        <f t="shared" si="73"/>
        <v>0</v>
      </c>
      <c r="AD160" s="201">
        <v>0</v>
      </c>
      <c r="AE160" s="201">
        <v>0</v>
      </c>
      <c r="AF160" s="201">
        <f t="shared" si="74"/>
        <v>4355</v>
      </c>
      <c r="AG160" s="201">
        <f t="shared" si="75"/>
        <v>407</v>
      </c>
      <c r="AH160" s="202">
        <f t="shared" si="76"/>
        <v>76</v>
      </c>
      <c r="AI160" s="201">
        <v>0</v>
      </c>
      <c r="AJ160" s="201">
        <v>0</v>
      </c>
      <c r="AK160" s="202">
        <f t="shared" si="77"/>
        <v>0</v>
      </c>
      <c r="AL160" s="201">
        <f t="shared" si="78"/>
        <v>483</v>
      </c>
      <c r="AM160" s="201">
        <f t="shared" si="79"/>
        <v>3872</v>
      </c>
      <c r="AN160" s="203" t="s">
        <v>654</v>
      </c>
      <c r="AO160" s="198" t="s">
        <v>115</v>
      </c>
      <c r="AP160" s="198" t="s">
        <v>148</v>
      </c>
    </row>
    <row r="161" spans="1:42" s="149" customFormat="1" ht="19.5" customHeight="1" x14ac:dyDescent="0.2">
      <c r="A161" s="194">
        <v>159</v>
      </c>
      <c r="B161" s="195" t="s">
        <v>655</v>
      </c>
      <c r="C161" s="196" t="s">
        <v>437</v>
      </c>
      <c r="D161" s="196" t="s">
        <v>48</v>
      </c>
      <c r="E161" s="196" t="s">
        <v>51</v>
      </c>
      <c r="F161" s="196" t="s">
        <v>89</v>
      </c>
      <c r="G161" s="197">
        <v>11249</v>
      </c>
      <c r="H161" s="198">
        <v>8765</v>
      </c>
      <c r="I161" s="198">
        <v>0</v>
      </c>
      <c r="J161" s="198">
        <v>0</v>
      </c>
      <c r="K161" s="198">
        <v>0</v>
      </c>
      <c r="L161" s="198">
        <v>1035</v>
      </c>
      <c r="M161" s="198">
        <v>828</v>
      </c>
      <c r="N161" s="198">
        <v>621</v>
      </c>
      <c r="O161" s="198">
        <v>0</v>
      </c>
      <c r="P161" s="198">
        <v>0</v>
      </c>
      <c r="Q161" s="198">
        <v>11249</v>
      </c>
      <c r="R161" s="199">
        <v>31</v>
      </c>
      <c r="S161" s="199">
        <f t="shared" si="64"/>
        <v>1</v>
      </c>
      <c r="T161" s="199">
        <v>30</v>
      </c>
      <c r="U161" s="200">
        <f t="shared" si="65"/>
        <v>8482</v>
      </c>
      <c r="V161" s="200">
        <f t="shared" si="66"/>
        <v>0</v>
      </c>
      <c r="W161" s="200">
        <f t="shared" si="67"/>
        <v>0</v>
      </c>
      <c r="X161" s="200">
        <f t="shared" si="80"/>
        <v>0</v>
      </c>
      <c r="Y161" s="200">
        <f t="shared" si="69"/>
        <v>1002</v>
      </c>
      <c r="Z161" s="200">
        <f t="shared" si="70"/>
        <v>801</v>
      </c>
      <c r="AA161" s="200">
        <f t="shared" si="71"/>
        <v>601</v>
      </c>
      <c r="AB161" s="200">
        <f t="shared" si="72"/>
        <v>0</v>
      </c>
      <c r="AC161" s="201">
        <f t="shared" si="73"/>
        <v>0</v>
      </c>
      <c r="AD161" s="201">
        <v>0</v>
      </c>
      <c r="AE161" s="201">
        <v>0</v>
      </c>
      <c r="AF161" s="201">
        <f t="shared" si="74"/>
        <v>10886</v>
      </c>
      <c r="AG161" s="201">
        <f t="shared" si="75"/>
        <v>1018</v>
      </c>
      <c r="AH161" s="202">
        <f t="shared" si="76"/>
        <v>191</v>
      </c>
      <c r="AI161" s="201">
        <v>0</v>
      </c>
      <c r="AJ161" s="201">
        <v>0</v>
      </c>
      <c r="AK161" s="202">
        <f t="shared" si="77"/>
        <v>0</v>
      </c>
      <c r="AL161" s="201">
        <f t="shared" si="78"/>
        <v>1209</v>
      </c>
      <c r="AM161" s="201">
        <f t="shared" si="79"/>
        <v>9677</v>
      </c>
      <c r="AN161" s="203" t="s">
        <v>677</v>
      </c>
      <c r="AO161" s="198" t="s">
        <v>416</v>
      </c>
      <c r="AP161" s="198" t="s">
        <v>678</v>
      </c>
    </row>
    <row r="162" spans="1:42" s="149" customFormat="1" ht="19.5" customHeight="1" x14ac:dyDescent="0.2">
      <c r="A162" s="194">
        <v>160</v>
      </c>
      <c r="B162" s="195" t="s">
        <v>658</v>
      </c>
      <c r="C162" s="196" t="s">
        <v>659</v>
      </c>
      <c r="D162" s="196" t="s">
        <v>48</v>
      </c>
      <c r="E162" s="196" t="s">
        <v>51</v>
      </c>
      <c r="F162" s="196" t="s">
        <v>89</v>
      </c>
      <c r="G162" s="197">
        <v>11249</v>
      </c>
      <c r="H162" s="198">
        <v>8765</v>
      </c>
      <c r="I162" s="198">
        <v>0</v>
      </c>
      <c r="J162" s="198">
        <v>0</v>
      </c>
      <c r="K162" s="198">
        <v>0</v>
      </c>
      <c r="L162" s="198">
        <v>1035</v>
      </c>
      <c r="M162" s="198">
        <v>828</v>
      </c>
      <c r="N162" s="198">
        <v>621</v>
      </c>
      <c r="O162" s="198">
        <v>0</v>
      </c>
      <c r="P162" s="198">
        <v>0</v>
      </c>
      <c r="Q162" s="198">
        <v>11249</v>
      </c>
      <c r="R162" s="199">
        <v>31</v>
      </c>
      <c r="S162" s="199">
        <f t="shared" si="64"/>
        <v>0</v>
      </c>
      <c r="T162" s="199">
        <v>31</v>
      </c>
      <c r="U162" s="200">
        <f t="shared" si="65"/>
        <v>8765</v>
      </c>
      <c r="V162" s="200">
        <f t="shared" si="66"/>
        <v>0</v>
      </c>
      <c r="W162" s="200">
        <f t="shared" si="67"/>
        <v>0</v>
      </c>
      <c r="X162" s="200">
        <f t="shared" si="80"/>
        <v>0</v>
      </c>
      <c r="Y162" s="200">
        <f t="shared" si="69"/>
        <v>1035</v>
      </c>
      <c r="Z162" s="200">
        <f t="shared" si="70"/>
        <v>828</v>
      </c>
      <c r="AA162" s="200">
        <f t="shared" si="71"/>
        <v>621</v>
      </c>
      <c r="AB162" s="200">
        <f t="shared" si="72"/>
        <v>0</v>
      </c>
      <c r="AC162" s="201">
        <f t="shared" si="73"/>
        <v>0</v>
      </c>
      <c r="AD162" s="201">
        <v>0</v>
      </c>
      <c r="AE162" s="201">
        <v>0</v>
      </c>
      <c r="AF162" s="201">
        <f t="shared" si="74"/>
        <v>11249</v>
      </c>
      <c r="AG162" s="201">
        <f t="shared" si="75"/>
        <v>1052</v>
      </c>
      <c r="AH162" s="202">
        <f t="shared" si="76"/>
        <v>197</v>
      </c>
      <c r="AI162" s="201">
        <v>0</v>
      </c>
      <c r="AJ162" s="201">
        <v>0</v>
      </c>
      <c r="AK162" s="202">
        <f t="shared" si="77"/>
        <v>0</v>
      </c>
      <c r="AL162" s="201">
        <f t="shared" si="78"/>
        <v>1249</v>
      </c>
      <c r="AM162" s="201">
        <f t="shared" si="79"/>
        <v>10000</v>
      </c>
      <c r="AN162" s="183">
        <v>50367232217</v>
      </c>
      <c r="AO162" s="204" t="s">
        <v>639</v>
      </c>
      <c r="AP162" s="204" t="s">
        <v>853</v>
      </c>
    </row>
    <row r="163" spans="1:42" s="149" customFormat="1" ht="19.5" customHeight="1" x14ac:dyDescent="0.2">
      <c r="A163" s="194">
        <v>161</v>
      </c>
      <c r="B163" s="195" t="s">
        <v>662</v>
      </c>
      <c r="C163" s="196" t="s">
        <v>663</v>
      </c>
      <c r="D163" s="196" t="s">
        <v>48</v>
      </c>
      <c r="E163" s="196" t="s">
        <v>51</v>
      </c>
      <c r="F163" s="196" t="s">
        <v>89</v>
      </c>
      <c r="G163" s="197">
        <v>11249</v>
      </c>
      <c r="H163" s="198">
        <v>8765</v>
      </c>
      <c r="I163" s="198">
        <v>0</v>
      </c>
      <c r="J163" s="198">
        <v>0</v>
      </c>
      <c r="K163" s="198">
        <v>0</v>
      </c>
      <c r="L163" s="198">
        <v>1035</v>
      </c>
      <c r="M163" s="198">
        <v>828</v>
      </c>
      <c r="N163" s="198">
        <v>621</v>
      </c>
      <c r="O163" s="198">
        <v>0</v>
      </c>
      <c r="P163" s="198">
        <v>0</v>
      </c>
      <c r="Q163" s="198">
        <v>11249</v>
      </c>
      <c r="R163" s="199">
        <v>31</v>
      </c>
      <c r="S163" s="199">
        <f t="shared" ref="S163:S167" si="81">R163-T163</f>
        <v>22</v>
      </c>
      <c r="T163" s="199">
        <v>9</v>
      </c>
      <c r="U163" s="200">
        <f t="shared" ref="U163:U167" si="82">ROUND((H163/R163)*T163,0)</f>
        <v>2545</v>
      </c>
      <c r="V163" s="200">
        <f t="shared" si="66"/>
        <v>0</v>
      </c>
      <c r="W163" s="200">
        <f t="shared" si="67"/>
        <v>0</v>
      </c>
      <c r="X163" s="200">
        <f t="shared" si="80"/>
        <v>0</v>
      </c>
      <c r="Y163" s="200">
        <f t="shared" si="69"/>
        <v>300</v>
      </c>
      <c r="Z163" s="200">
        <f t="shared" si="70"/>
        <v>240</v>
      </c>
      <c r="AA163" s="200">
        <f t="shared" si="71"/>
        <v>180</v>
      </c>
      <c r="AB163" s="200">
        <f t="shared" si="72"/>
        <v>0</v>
      </c>
      <c r="AC163" s="201">
        <f t="shared" si="73"/>
        <v>0</v>
      </c>
      <c r="AD163" s="201">
        <v>0</v>
      </c>
      <c r="AE163" s="201">
        <v>0</v>
      </c>
      <c r="AF163" s="201">
        <f t="shared" ref="AF163:AF167" si="83">SUBTOTAL(9,U163:AE163)</f>
        <v>3265</v>
      </c>
      <c r="AG163" s="201">
        <f t="shared" si="75"/>
        <v>305</v>
      </c>
      <c r="AH163" s="202">
        <f t="shared" si="76"/>
        <v>57</v>
      </c>
      <c r="AI163" s="201">
        <v>0</v>
      </c>
      <c r="AJ163" s="201">
        <v>0</v>
      </c>
      <c r="AK163" s="202">
        <f t="shared" si="77"/>
        <v>0</v>
      </c>
      <c r="AL163" s="201">
        <f t="shared" ref="AL163:AL167" si="84">SUBTOTAL(9,AG163:AK163)</f>
        <v>362</v>
      </c>
      <c r="AM163" s="201">
        <f t="shared" ref="AM163:AM167" si="85">AF163-AL163</f>
        <v>2903</v>
      </c>
      <c r="AN163" s="203" t="s">
        <v>664</v>
      </c>
      <c r="AO163" s="198" t="s">
        <v>506</v>
      </c>
      <c r="AP163" s="198" t="s">
        <v>665</v>
      </c>
    </row>
    <row r="164" spans="1:42" s="149" customFormat="1" ht="19.5" customHeight="1" x14ac:dyDescent="0.2">
      <c r="A164" s="194">
        <v>162</v>
      </c>
      <c r="B164" s="195" t="s">
        <v>696</v>
      </c>
      <c r="C164" s="196" t="s">
        <v>709</v>
      </c>
      <c r="D164" s="196" t="s">
        <v>48</v>
      </c>
      <c r="E164" s="196" t="s">
        <v>51</v>
      </c>
      <c r="F164" s="196" t="s">
        <v>89</v>
      </c>
      <c r="G164" s="197">
        <v>11249</v>
      </c>
      <c r="H164" s="198">
        <v>8765</v>
      </c>
      <c r="I164" s="198">
        <v>0</v>
      </c>
      <c r="J164" s="198">
        <v>0</v>
      </c>
      <c r="K164" s="198">
        <v>0</v>
      </c>
      <c r="L164" s="198">
        <v>1035</v>
      </c>
      <c r="M164" s="198">
        <v>828</v>
      </c>
      <c r="N164" s="198">
        <v>621</v>
      </c>
      <c r="O164" s="198">
        <v>0</v>
      </c>
      <c r="P164" s="198">
        <v>0</v>
      </c>
      <c r="Q164" s="198">
        <v>11249</v>
      </c>
      <c r="R164" s="199">
        <v>31</v>
      </c>
      <c r="S164" s="199">
        <f t="shared" si="81"/>
        <v>12</v>
      </c>
      <c r="T164" s="199">
        <v>19</v>
      </c>
      <c r="U164" s="200">
        <f t="shared" si="82"/>
        <v>5372</v>
      </c>
      <c r="V164" s="200">
        <f t="shared" si="66"/>
        <v>0</v>
      </c>
      <c r="W164" s="200">
        <f t="shared" si="67"/>
        <v>0</v>
      </c>
      <c r="X164" s="200">
        <f t="shared" si="80"/>
        <v>0</v>
      </c>
      <c r="Y164" s="200">
        <f t="shared" si="69"/>
        <v>634</v>
      </c>
      <c r="Z164" s="200">
        <f t="shared" si="70"/>
        <v>507</v>
      </c>
      <c r="AA164" s="200">
        <f t="shared" si="71"/>
        <v>381</v>
      </c>
      <c r="AB164" s="200">
        <f t="shared" si="72"/>
        <v>0</v>
      </c>
      <c r="AC164" s="201">
        <f t="shared" si="73"/>
        <v>0</v>
      </c>
      <c r="AD164" s="201">
        <v>0</v>
      </c>
      <c r="AE164" s="201">
        <v>0</v>
      </c>
      <c r="AF164" s="201">
        <f t="shared" si="83"/>
        <v>6894</v>
      </c>
      <c r="AG164" s="201">
        <f t="shared" si="75"/>
        <v>645</v>
      </c>
      <c r="AH164" s="202">
        <f t="shared" si="76"/>
        <v>121</v>
      </c>
      <c r="AI164" s="201">
        <v>600</v>
      </c>
      <c r="AJ164" s="201">
        <v>0</v>
      </c>
      <c r="AK164" s="202">
        <f t="shared" si="77"/>
        <v>0</v>
      </c>
      <c r="AL164" s="201">
        <f t="shared" si="84"/>
        <v>1366</v>
      </c>
      <c r="AM164" s="201">
        <f t="shared" si="85"/>
        <v>5528</v>
      </c>
      <c r="AN164" s="203" t="s">
        <v>722</v>
      </c>
      <c r="AO164" s="198" t="s">
        <v>240</v>
      </c>
      <c r="AP164" s="198" t="s">
        <v>723</v>
      </c>
    </row>
    <row r="165" spans="1:42" s="149" customFormat="1" ht="19.5" customHeight="1" x14ac:dyDescent="0.2">
      <c r="A165" s="194">
        <v>163</v>
      </c>
      <c r="B165" s="195" t="s">
        <v>697</v>
      </c>
      <c r="C165" s="196" t="s">
        <v>710</v>
      </c>
      <c r="D165" s="196" t="s">
        <v>48</v>
      </c>
      <c r="E165" s="196" t="s">
        <v>51</v>
      </c>
      <c r="F165" s="196" t="s">
        <v>89</v>
      </c>
      <c r="G165" s="197">
        <v>11249</v>
      </c>
      <c r="H165" s="198">
        <v>8765</v>
      </c>
      <c r="I165" s="198">
        <v>0</v>
      </c>
      <c r="J165" s="198">
        <v>0</v>
      </c>
      <c r="K165" s="198">
        <v>0</v>
      </c>
      <c r="L165" s="198">
        <v>1035</v>
      </c>
      <c r="M165" s="198">
        <v>828</v>
      </c>
      <c r="N165" s="198">
        <v>621</v>
      </c>
      <c r="O165" s="198">
        <v>0</v>
      </c>
      <c r="P165" s="198">
        <v>0</v>
      </c>
      <c r="Q165" s="198">
        <v>11249</v>
      </c>
      <c r="R165" s="199">
        <v>31</v>
      </c>
      <c r="S165" s="199">
        <f t="shared" si="81"/>
        <v>13</v>
      </c>
      <c r="T165" s="199">
        <v>18</v>
      </c>
      <c r="U165" s="200">
        <f t="shared" si="82"/>
        <v>5089</v>
      </c>
      <c r="V165" s="200">
        <f t="shared" si="66"/>
        <v>0</v>
      </c>
      <c r="W165" s="200">
        <f t="shared" si="67"/>
        <v>0</v>
      </c>
      <c r="X165" s="200">
        <f t="shared" si="80"/>
        <v>0</v>
      </c>
      <c r="Y165" s="200">
        <f t="shared" si="69"/>
        <v>601</v>
      </c>
      <c r="Z165" s="200">
        <f t="shared" si="70"/>
        <v>481</v>
      </c>
      <c r="AA165" s="200">
        <f t="shared" si="71"/>
        <v>361</v>
      </c>
      <c r="AB165" s="200">
        <f t="shared" si="72"/>
        <v>0</v>
      </c>
      <c r="AC165" s="201">
        <f t="shared" si="73"/>
        <v>0</v>
      </c>
      <c r="AD165" s="201">
        <v>0</v>
      </c>
      <c r="AE165" s="201">
        <v>0</v>
      </c>
      <c r="AF165" s="201">
        <f t="shared" si="83"/>
        <v>6532</v>
      </c>
      <c r="AG165" s="201">
        <f t="shared" si="75"/>
        <v>611</v>
      </c>
      <c r="AH165" s="202">
        <f t="shared" si="76"/>
        <v>114</v>
      </c>
      <c r="AI165" s="201">
        <v>0</v>
      </c>
      <c r="AJ165" s="201">
        <v>0</v>
      </c>
      <c r="AK165" s="202">
        <f t="shared" si="77"/>
        <v>0</v>
      </c>
      <c r="AL165" s="201">
        <f t="shared" si="84"/>
        <v>725</v>
      </c>
      <c r="AM165" s="201">
        <f t="shared" si="85"/>
        <v>5807</v>
      </c>
      <c r="AN165" s="203" t="s">
        <v>724</v>
      </c>
      <c r="AO165" s="198" t="s">
        <v>725</v>
      </c>
      <c r="AP165" s="198" t="s">
        <v>726</v>
      </c>
    </row>
    <row r="166" spans="1:42" s="149" customFormat="1" ht="19.5" customHeight="1" x14ac:dyDescent="0.2">
      <c r="A166" s="194">
        <v>164</v>
      </c>
      <c r="B166" s="195" t="s">
        <v>699</v>
      </c>
      <c r="C166" s="196" t="s">
        <v>712</v>
      </c>
      <c r="D166" s="196" t="s">
        <v>48</v>
      </c>
      <c r="E166" s="196" t="s">
        <v>51</v>
      </c>
      <c r="F166" s="196" t="s">
        <v>89</v>
      </c>
      <c r="G166" s="197">
        <v>11249</v>
      </c>
      <c r="H166" s="198">
        <v>8765</v>
      </c>
      <c r="I166" s="198">
        <v>0</v>
      </c>
      <c r="J166" s="198">
        <v>0</v>
      </c>
      <c r="K166" s="198">
        <v>0</v>
      </c>
      <c r="L166" s="198">
        <v>1035</v>
      </c>
      <c r="M166" s="198">
        <v>828</v>
      </c>
      <c r="N166" s="198">
        <v>621</v>
      </c>
      <c r="O166" s="198">
        <v>0</v>
      </c>
      <c r="P166" s="198">
        <v>0</v>
      </c>
      <c r="Q166" s="198">
        <v>11249</v>
      </c>
      <c r="R166" s="199">
        <v>31</v>
      </c>
      <c r="S166" s="199">
        <f t="shared" si="81"/>
        <v>15</v>
      </c>
      <c r="T166" s="199">
        <v>16</v>
      </c>
      <c r="U166" s="200">
        <f t="shared" si="82"/>
        <v>4524</v>
      </c>
      <c r="V166" s="200">
        <f t="shared" si="66"/>
        <v>0</v>
      </c>
      <c r="W166" s="200">
        <f t="shared" si="67"/>
        <v>0</v>
      </c>
      <c r="X166" s="200">
        <f t="shared" si="80"/>
        <v>0</v>
      </c>
      <c r="Y166" s="200">
        <f t="shared" si="69"/>
        <v>534</v>
      </c>
      <c r="Z166" s="200">
        <f t="shared" si="70"/>
        <v>427</v>
      </c>
      <c r="AA166" s="200">
        <f t="shared" si="71"/>
        <v>321</v>
      </c>
      <c r="AB166" s="200">
        <f t="shared" si="72"/>
        <v>0</v>
      </c>
      <c r="AC166" s="201">
        <f t="shared" si="73"/>
        <v>0</v>
      </c>
      <c r="AD166" s="201">
        <v>0</v>
      </c>
      <c r="AE166" s="201">
        <v>0</v>
      </c>
      <c r="AF166" s="201">
        <f t="shared" si="83"/>
        <v>5806</v>
      </c>
      <c r="AG166" s="201">
        <f t="shared" si="75"/>
        <v>543</v>
      </c>
      <c r="AH166" s="202">
        <f t="shared" si="76"/>
        <v>102</v>
      </c>
      <c r="AI166" s="201">
        <v>0</v>
      </c>
      <c r="AJ166" s="201">
        <v>0</v>
      </c>
      <c r="AK166" s="202">
        <f t="shared" si="77"/>
        <v>0</v>
      </c>
      <c r="AL166" s="201">
        <f t="shared" si="84"/>
        <v>645</v>
      </c>
      <c r="AM166" s="201">
        <f t="shared" si="85"/>
        <v>5161</v>
      </c>
      <c r="AN166" s="203" t="s">
        <v>727</v>
      </c>
      <c r="AO166" s="198" t="s">
        <v>728</v>
      </c>
      <c r="AP166" s="198" t="s">
        <v>729</v>
      </c>
    </row>
    <row r="167" spans="1:42" s="149" customFormat="1" ht="19.5" customHeight="1" x14ac:dyDescent="0.2">
      <c r="A167" s="194">
        <v>165</v>
      </c>
      <c r="B167" s="195" t="s">
        <v>698</v>
      </c>
      <c r="C167" s="196" t="s">
        <v>711</v>
      </c>
      <c r="D167" s="196" t="s">
        <v>48</v>
      </c>
      <c r="E167" s="196" t="s">
        <v>51</v>
      </c>
      <c r="F167" s="196" t="s">
        <v>89</v>
      </c>
      <c r="G167" s="197">
        <v>11249</v>
      </c>
      <c r="H167" s="198">
        <v>8765</v>
      </c>
      <c r="I167" s="198">
        <v>0</v>
      </c>
      <c r="J167" s="198">
        <v>0</v>
      </c>
      <c r="K167" s="198">
        <v>0</v>
      </c>
      <c r="L167" s="198">
        <v>1035</v>
      </c>
      <c r="M167" s="198">
        <v>828</v>
      </c>
      <c r="N167" s="198">
        <v>621</v>
      </c>
      <c r="O167" s="198">
        <v>0</v>
      </c>
      <c r="P167" s="198">
        <v>0</v>
      </c>
      <c r="Q167" s="198">
        <v>11249</v>
      </c>
      <c r="R167" s="199">
        <v>31</v>
      </c>
      <c r="S167" s="199">
        <f t="shared" si="81"/>
        <v>14</v>
      </c>
      <c r="T167" s="199">
        <v>17</v>
      </c>
      <c r="U167" s="200">
        <f t="shared" si="82"/>
        <v>4807</v>
      </c>
      <c r="V167" s="200">
        <f t="shared" si="66"/>
        <v>0</v>
      </c>
      <c r="W167" s="200">
        <f t="shared" si="67"/>
        <v>0</v>
      </c>
      <c r="X167" s="200">
        <f t="shared" si="80"/>
        <v>0</v>
      </c>
      <c r="Y167" s="200">
        <f t="shared" si="69"/>
        <v>568</v>
      </c>
      <c r="Z167" s="200">
        <f t="shared" si="70"/>
        <v>454</v>
      </c>
      <c r="AA167" s="200">
        <f t="shared" si="71"/>
        <v>341</v>
      </c>
      <c r="AB167" s="200">
        <f t="shared" si="72"/>
        <v>0</v>
      </c>
      <c r="AC167" s="201">
        <f t="shared" si="73"/>
        <v>0</v>
      </c>
      <c r="AD167" s="201">
        <v>0</v>
      </c>
      <c r="AE167" s="201">
        <v>0</v>
      </c>
      <c r="AF167" s="201">
        <f t="shared" si="83"/>
        <v>6170</v>
      </c>
      <c r="AG167" s="201">
        <f t="shared" si="75"/>
        <v>577</v>
      </c>
      <c r="AH167" s="202">
        <f t="shared" si="76"/>
        <v>108</v>
      </c>
      <c r="AI167" s="201">
        <v>0</v>
      </c>
      <c r="AJ167" s="201">
        <v>0</v>
      </c>
      <c r="AK167" s="202">
        <f t="shared" si="77"/>
        <v>0</v>
      </c>
      <c r="AL167" s="201">
        <f t="shared" si="84"/>
        <v>685</v>
      </c>
      <c r="AM167" s="201">
        <f t="shared" si="85"/>
        <v>5485</v>
      </c>
      <c r="AN167" s="203" t="s">
        <v>730</v>
      </c>
      <c r="AO167" s="198" t="s">
        <v>591</v>
      </c>
      <c r="AP167" s="198" t="s">
        <v>729</v>
      </c>
    </row>
    <row r="168" spans="1:42" s="149" customFormat="1" ht="19.5" customHeight="1" x14ac:dyDescent="0.2">
      <c r="A168" s="207"/>
      <c r="B168" s="208"/>
      <c r="C168" s="209"/>
      <c r="D168" s="209"/>
      <c r="E168" s="209"/>
      <c r="F168" s="209"/>
      <c r="G168" s="212">
        <f>SUM(G3:G167)</f>
        <v>2445962.307692308</v>
      </c>
      <c r="H168" s="212">
        <f t="shared" ref="H168:AM168" si="86">SUM(H3:H167)</f>
        <v>1672261</v>
      </c>
      <c r="I168" s="212">
        <f t="shared" si="86"/>
        <v>152890</v>
      </c>
      <c r="J168" s="212">
        <f t="shared" si="86"/>
        <v>59218</v>
      </c>
      <c r="K168" s="212">
        <f t="shared" si="86"/>
        <v>59218</v>
      </c>
      <c r="L168" s="212">
        <f t="shared" si="86"/>
        <v>241973</v>
      </c>
      <c r="M168" s="212">
        <f t="shared" si="86"/>
        <v>119176</v>
      </c>
      <c r="N168" s="212">
        <f t="shared" si="86"/>
        <v>98808.307692307688</v>
      </c>
      <c r="O168" s="212">
        <f t="shared" si="86"/>
        <v>21209</v>
      </c>
      <c r="P168" s="212">
        <f t="shared" si="86"/>
        <v>21209</v>
      </c>
      <c r="Q168" s="212">
        <f t="shared" si="86"/>
        <v>2445962.307692308</v>
      </c>
      <c r="R168" s="212">
        <f t="shared" si="86"/>
        <v>5115</v>
      </c>
      <c r="S168" s="212">
        <f t="shared" si="86"/>
        <v>538</v>
      </c>
      <c r="T168" s="212">
        <f t="shared" si="86"/>
        <v>4577</v>
      </c>
      <c r="U168" s="212">
        <f t="shared" si="86"/>
        <v>1508756</v>
      </c>
      <c r="V168" s="212">
        <f t="shared" si="86"/>
        <v>146566</v>
      </c>
      <c r="W168" s="212">
        <f t="shared" si="86"/>
        <v>58551</v>
      </c>
      <c r="X168" s="212">
        <f t="shared" si="86"/>
        <v>58551</v>
      </c>
      <c r="Y168" s="212">
        <f t="shared" si="86"/>
        <v>222747</v>
      </c>
      <c r="Z168" s="212">
        <f t="shared" si="86"/>
        <v>105301</v>
      </c>
      <c r="AA168" s="212">
        <f t="shared" si="86"/>
        <v>87858</v>
      </c>
      <c r="AB168" s="212">
        <f t="shared" si="86"/>
        <v>21015</v>
      </c>
      <c r="AC168" s="212">
        <f t="shared" si="86"/>
        <v>21015</v>
      </c>
      <c r="AD168" s="212">
        <f t="shared" si="86"/>
        <v>17868</v>
      </c>
      <c r="AE168" s="212">
        <f t="shared" si="86"/>
        <v>4770</v>
      </c>
      <c r="AF168" s="212">
        <f t="shared" si="86"/>
        <v>2252998</v>
      </c>
      <c r="AG168" s="212">
        <f t="shared" si="86"/>
        <v>183200</v>
      </c>
      <c r="AH168" s="212">
        <f t="shared" si="86"/>
        <v>29958</v>
      </c>
      <c r="AI168" s="212">
        <f t="shared" si="86"/>
        <v>12600</v>
      </c>
      <c r="AJ168" s="212">
        <f t="shared" si="86"/>
        <v>0</v>
      </c>
      <c r="AK168" s="212">
        <f t="shared" si="86"/>
        <v>7250</v>
      </c>
      <c r="AL168" s="212">
        <f t="shared" si="86"/>
        <v>233008</v>
      </c>
      <c r="AM168" s="212">
        <f t="shared" si="86"/>
        <v>2019990</v>
      </c>
      <c r="AN168" s="211"/>
      <c r="AO168" s="210"/>
      <c r="AP168" s="210"/>
    </row>
  </sheetData>
  <autoFilter ref="A2:AMK166" xr:uid="{00000000-0009-0000-0000-000004000000}"/>
  <mergeCells count="1">
    <mergeCell ref="A1:AM1"/>
  </mergeCells>
  <conditionalFormatting sqref="B168 B3:B13 B77:B154 B15:B75">
    <cfRule type="duplicateValues" dxfId="54" priority="390"/>
  </conditionalFormatting>
  <conditionalFormatting sqref="B2">
    <cfRule type="duplicateValues" dxfId="53" priority="391"/>
  </conditionalFormatting>
  <conditionalFormatting sqref="B168 B1:B13 B77:B154 B15:B75">
    <cfRule type="duplicateValues" dxfId="52" priority="392"/>
  </conditionalFormatting>
  <conditionalFormatting sqref="B76">
    <cfRule type="duplicateValues" dxfId="51" priority="49"/>
  </conditionalFormatting>
  <conditionalFormatting sqref="B76">
    <cfRule type="duplicateValues" dxfId="50" priority="50"/>
  </conditionalFormatting>
  <conditionalFormatting sqref="B76">
    <cfRule type="duplicateValues" dxfId="49" priority="48"/>
  </conditionalFormatting>
  <conditionalFormatting sqref="B76">
    <cfRule type="duplicateValues" dxfId="48" priority="47"/>
  </conditionalFormatting>
  <conditionalFormatting sqref="B155:B167">
    <cfRule type="duplicateValues" dxfId="47" priority="396"/>
  </conditionalFormatting>
  <conditionalFormatting sqref="B14">
    <cfRule type="duplicateValues" dxfId="46" priority="43"/>
  </conditionalFormatting>
  <conditionalFormatting sqref="B14">
    <cfRule type="duplicateValues" dxfId="45" priority="42"/>
  </conditionalFormatting>
  <conditionalFormatting sqref="B14">
    <cfRule type="duplicateValues" dxfId="44" priority="44"/>
  </conditionalFormatting>
  <conditionalFormatting sqref="B1:B1048576">
    <cfRule type="duplicateValues" dxfId="43" priority="2"/>
  </conditionalFormatting>
  <conditionalFormatting sqref="B77:B168 B1:B13 B15:B75">
    <cfRule type="duplicateValues" dxfId="42" priority="397"/>
  </conditionalFormatting>
  <conditionalFormatting sqref="AN1:AN1048576">
    <cfRule type="duplicateValues" dxfId="41" priority="1"/>
  </conditionalFormatting>
  <pageMargins left="0.27986111111111101" right="0.17013888888888901" top="0.29027777777777802" bottom="0.30972222222222201" header="0.3" footer="0.51180555555555496"/>
  <pageSetup scale="46" firstPageNumber="0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5"/>
  <sheetViews>
    <sheetView view="pageBreakPreview" zoomScale="60" zoomScaleNormal="73" workbookViewId="0" xr3:uid="{78B4E459-6924-5F8B-B7BA-2DD04133E49E}">
      <selection sqref="A1:P1"/>
    </sheetView>
  </sheetViews>
  <sheetFormatPr defaultColWidth="9.14453125" defaultRowHeight="15" x14ac:dyDescent="0.2"/>
  <cols>
    <col min="1" max="1" width="5.91796875" style="149" customWidth="1"/>
    <col min="2" max="2" width="12.375" style="149" bestFit="1" customWidth="1"/>
    <col min="3" max="3" width="19.1015625" style="149" bestFit="1" customWidth="1"/>
    <col min="4" max="4" width="9.14453125" style="149"/>
    <col min="5" max="5" width="17.21875" style="149" customWidth="1"/>
    <col min="6" max="6" width="15.33203125" style="149" customWidth="1"/>
    <col min="7" max="7" width="11.8359375" style="149" customWidth="1"/>
    <col min="8" max="8" width="23.9453125" style="149" bestFit="1" customWidth="1"/>
    <col min="9" max="10" width="9.14453125" style="149"/>
    <col min="11" max="11" width="45.87109375" style="151" customWidth="1"/>
    <col min="12" max="12" width="13.71875" style="149" bestFit="1" customWidth="1"/>
    <col min="13" max="14" width="9.14453125" style="149"/>
    <col min="15" max="15" width="13.1796875" style="149" bestFit="1" customWidth="1"/>
    <col min="16" max="16384" width="9.14453125" style="149"/>
  </cols>
  <sheetData>
    <row r="1" spans="1:16" s="142" customFormat="1" ht="28.5" customHeight="1" x14ac:dyDescent="0.2">
      <c r="A1" s="232" t="s">
        <v>809</v>
      </c>
      <c r="B1" s="232"/>
      <c r="C1" s="232"/>
      <c r="D1" s="232"/>
      <c r="E1" s="232"/>
      <c r="F1" s="233"/>
      <c r="G1" s="233"/>
      <c r="H1" s="232"/>
      <c r="I1" s="232"/>
      <c r="J1" s="232"/>
      <c r="K1" s="232"/>
      <c r="L1" s="232"/>
      <c r="M1" s="232"/>
      <c r="N1" s="232"/>
      <c r="O1" s="234"/>
      <c r="P1" s="232"/>
    </row>
    <row r="2" spans="1:16" s="143" customFormat="1" ht="36" customHeight="1" x14ac:dyDescent="0.2">
      <c r="A2" s="136" t="s">
        <v>731</v>
      </c>
      <c r="B2" s="136" t="s">
        <v>732</v>
      </c>
      <c r="C2" s="137" t="s">
        <v>733</v>
      </c>
      <c r="D2" s="136" t="s">
        <v>44</v>
      </c>
      <c r="E2" s="136" t="s">
        <v>734</v>
      </c>
      <c r="F2" s="138" t="s">
        <v>735</v>
      </c>
      <c r="G2" s="138" t="s">
        <v>736</v>
      </c>
      <c r="H2" s="139" t="s">
        <v>737</v>
      </c>
      <c r="I2" s="138" t="s">
        <v>738</v>
      </c>
      <c r="J2" s="138" t="s">
        <v>739</v>
      </c>
      <c r="K2" s="138" t="s">
        <v>740</v>
      </c>
      <c r="L2" s="140" t="s">
        <v>741</v>
      </c>
      <c r="M2" s="138" t="s">
        <v>742</v>
      </c>
      <c r="N2" s="138" t="s">
        <v>743</v>
      </c>
      <c r="O2" s="140" t="s">
        <v>805</v>
      </c>
      <c r="P2" s="138" t="s">
        <v>744</v>
      </c>
    </row>
    <row r="3" spans="1:16" s="158" customFormat="1" ht="36" customHeight="1" x14ac:dyDescent="0.2">
      <c r="A3" s="152">
        <v>1</v>
      </c>
      <c r="B3" s="153" t="s">
        <v>700</v>
      </c>
      <c r="C3" s="148" t="s">
        <v>707</v>
      </c>
      <c r="D3" s="154" t="s">
        <v>60</v>
      </c>
      <c r="E3" s="154" t="s">
        <v>119</v>
      </c>
      <c r="F3" s="155">
        <v>43293</v>
      </c>
      <c r="G3" s="180">
        <v>33239</v>
      </c>
      <c r="H3" s="154" t="s">
        <v>831</v>
      </c>
      <c r="I3" s="154" t="s">
        <v>778</v>
      </c>
      <c r="J3" s="154" t="s">
        <v>780</v>
      </c>
      <c r="K3" s="156" t="s">
        <v>832</v>
      </c>
      <c r="L3" s="157">
        <v>7659048325</v>
      </c>
      <c r="M3" s="154" t="s">
        <v>833</v>
      </c>
      <c r="N3" s="154" t="s">
        <v>796</v>
      </c>
      <c r="O3" s="181" t="s">
        <v>834</v>
      </c>
      <c r="P3" s="154">
        <v>10500</v>
      </c>
    </row>
    <row r="4" spans="1:16" s="158" customFormat="1" ht="36" customHeight="1" x14ac:dyDescent="0.2">
      <c r="A4" s="152">
        <v>2</v>
      </c>
      <c r="B4" s="153" t="s">
        <v>705</v>
      </c>
      <c r="C4" s="159" t="s">
        <v>714</v>
      </c>
      <c r="D4" s="154" t="s">
        <v>47</v>
      </c>
      <c r="E4" s="154" t="s">
        <v>87</v>
      </c>
      <c r="F4" s="160">
        <v>43313</v>
      </c>
      <c r="G4" s="161">
        <v>34700</v>
      </c>
      <c r="H4" s="154" t="s">
        <v>771</v>
      </c>
      <c r="I4" s="154" t="s">
        <v>778</v>
      </c>
      <c r="J4" s="154" t="s">
        <v>780</v>
      </c>
      <c r="K4" s="162" t="s">
        <v>782</v>
      </c>
      <c r="L4" s="157">
        <v>9010918751</v>
      </c>
      <c r="M4" s="154" t="s">
        <v>790</v>
      </c>
      <c r="N4" s="154" t="s">
        <v>796</v>
      </c>
      <c r="O4" s="154" t="s">
        <v>797</v>
      </c>
      <c r="P4" s="154">
        <v>11500</v>
      </c>
    </row>
    <row r="5" spans="1:16" s="158" customFormat="1" ht="36" customHeight="1" x14ac:dyDescent="0.2">
      <c r="A5" s="152">
        <v>3</v>
      </c>
      <c r="B5" s="153" t="s">
        <v>704</v>
      </c>
      <c r="C5" s="159" t="s">
        <v>713</v>
      </c>
      <c r="D5" s="154" t="s">
        <v>47</v>
      </c>
      <c r="E5" s="154" t="s">
        <v>87</v>
      </c>
      <c r="F5" s="160">
        <v>43313</v>
      </c>
      <c r="G5" s="161">
        <v>35068</v>
      </c>
      <c r="H5" s="154" t="s">
        <v>772</v>
      </c>
      <c r="I5" s="154" t="s">
        <v>778</v>
      </c>
      <c r="J5" s="154" t="s">
        <v>780</v>
      </c>
      <c r="K5" s="162" t="s">
        <v>783</v>
      </c>
      <c r="L5" s="157">
        <v>7377924350</v>
      </c>
      <c r="M5" s="154" t="s">
        <v>790</v>
      </c>
      <c r="N5" s="154" t="s">
        <v>796</v>
      </c>
      <c r="O5" s="154" t="s">
        <v>798</v>
      </c>
      <c r="P5" s="154">
        <v>11500</v>
      </c>
    </row>
    <row r="6" spans="1:16" s="158" customFormat="1" ht="36" customHeight="1" x14ac:dyDescent="0.2">
      <c r="A6" s="152">
        <v>4</v>
      </c>
      <c r="B6" s="153" t="s">
        <v>689</v>
      </c>
      <c r="C6" s="159" t="s">
        <v>708</v>
      </c>
      <c r="D6" s="154" t="s">
        <v>47</v>
      </c>
      <c r="E6" s="154" t="s">
        <v>87</v>
      </c>
      <c r="F6" s="160">
        <v>43313</v>
      </c>
      <c r="G6" s="161">
        <v>35226</v>
      </c>
      <c r="H6" s="154" t="s">
        <v>773</v>
      </c>
      <c r="I6" s="154" t="s">
        <v>778</v>
      </c>
      <c r="J6" s="154" t="s">
        <v>780</v>
      </c>
      <c r="K6" s="162" t="s">
        <v>784</v>
      </c>
      <c r="L6" s="157">
        <v>9669432539</v>
      </c>
      <c r="M6" s="154" t="s">
        <v>791</v>
      </c>
      <c r="N6" s="154" t="s">
        <v>796</v>
      </c>
      <c r="O6" s="154" t="s">
        <v>799</v>
      </c>
      <c r="P6" s="154">
        <v>11392</v>
      </c>
    </row>
    <row r="7" spans="1:16" s="158" customFormat="1" ht="36" customHeight="1" x14ac:dyDescent="0.2">
      <c r="A7" s="152">
        <v>5</v>
      </c>
      <c r="B7" s="153" t="s">
        <v>701</v>
      </c>
      <c r="C7" s="159" t="s">
        <v>589</v>
      </c>
      <c r="D7" s="154" t="s">
        <v>47</v>
      </c>
      <c r="E7" s="154" t="s">
        <v>87</v>
      </c>
      <c r="F7" s="160">
        <v>43318</v>
      </c>
      <c r="G7" s="161">
        <v>36305</v>
      </c>
      <c r="H7" s="154" t="s">
        <v>774</v>
      </c>
      <c r="I7" s="154" t="s">
        <v>778</v>
      </c>
      <c r="J7" s="154" t="s">
        <v>780</v>
      </c>
      <c r="K7" s="162" t="s">
        <v>785</v>
      </c>
      <c r="L7" s="157">
        <v>9000407592</v>
      </c>
      <c r="M7" s="154" t="s">
        <v>792</v>
      </c>
      <c r="N7" s="154" t="s">
        <v>796</v>
      </c>
      <c r="O7" s="154" t="s">
        <v>800</v>
      </c>
      <c r="P7" s="154">
        <v>11500</v>
      </c>
    </row>
    <row r="8" spans="1:16" s="158" customFormat="1" ht="36" customHeight="1" x14ac:dyDescent="0.2">
      <c r="A8" s="152">
        <v>6</v>
      </c>
      <c r="B8" s="153" t="s">
        <v>696</v>
      </c>
      <c r="C8" s="159" t="s">
        <v>709</v>
      </c>
      <c r="D8" s="154" t="s">
        <v>48</v>
      </c>
      <c r="E8" s="154" t="s">
        <v>89</v>
      </c>
      <c r="F8" s="160">
        <v>43325</v>
      </c>
      <c r="G8" s="161">
        <v>31414</v>
      </c>
      <c r="H8" s="154" t="s">
        <v>775</v>
      </c>
      <c r="I8" s="154" t="s">
        <v>779</v>
      </c>
      <c r="J8" s="154" t="s">
        <v>781</v>
      </c>
      <c r="K8" s="156" t="s">
        <v>786</v>
      </c>
      <c r="L8" s="157">
        <v>9701505473</v>
      </c>
      <c r="M8" s="154" t="s">
        <v>793</v>
      </c>
      <c r="N8" s="154" t="s">
        <v>796</v>
      </c>
      <c r="O8" s="154" t="s">
        <v>801</v>
      </c>
      <c r="P8" s="154">
        <v>11249</v>
      </c>
    </row>
    <row r="9" spans="1:16" s="158" customFormat="1" ht="36" customHeight="1" x14ac:dyDescent="0.2">
      <c r="A9" s="152">
        <v>7</v>
      </c>
      <c r="B9" s="153" t="s">
        <v>697</v>
      </c>
      <c r="C9" s="159" t="s">
        <v>710</v>
      </c>
      <c r="D9" s="154" t="s">
        <v>48</v>
      </c>
      <c r="E9" s="154" t="s">
        <v>89</v>
      </c>
      <c r="F9" s="160">
        <v>43325</v>
      </c>
      <c r="G9" s="161">
        <v>34612</v>
      </c>
      <c r="H9" s="154" t="s">
        <v>710</v>
      </c>
      <c r="I9" s="154" t="s">
        <v>779</v>
      </c>
      <c r="J9" s="154" t="s">
        <v>781</v>
      </c>
      <c r="K9" s="156" t="s">
        <v>787</v>
      </c>
      <c r="L9" s="157">
        <v>9959800426</v>
      </c>
      <c r="M9" s="154" t="s">
        <v>794</v>
      </c>
      <c r="N9" s="154" t="s">
        <v>796</v>
      </c>
      <c r="O9" s="154" t="s">
        <v>802</v>
      </c>
      <c r="P9" s="154">
        <v>11249</v>
      </c>
    </row>
    <row r="10" spans="1:16" s="158" customFormat="1" ht="36" customHeight="1" x14ac:dyDescent="0.2">
      <c r="A10" s="152">
        <v>8</v>
      </c>
      <c r="B10" s="153" t="s">
        <v>690</v>
      </c>
      <c r="C10" s="150" t="s">
        <v>838</v>
      </c>
      <c r="D10" s="154" t="s">
        <v>47</v>
      </c>
      <c r="E10" s="154" t="s">
        <v>87</v>
      </c>
      <c r="F10" s="155">
        <v>43326</v>
      </c>
      <c r="G10" s="180">
        <v>34971</v>
      </c>
      <c r="H10" s="154" t="s">
        <v>839</v>
      </c>
      <c r="I10" s="154" t="s">
        <v>778</v>
      </c>
      <c r="J10" s="154" t="s">
        <v>780</v>
      </c>
      <c r="K10" s="156" t="s">
        <v>840</v>
      </c>
      <c r="L10" s="157">
        <v>7842070035</v>
      </c>
      <c r="M10" s="154" t="s">
        <v>791</v>
      </c>
      <c r="N10" s="154" t="s">
        <v>796</v>
      </c>
      <c r="O10" s="181" t="s">
        <v>841</v>
      </c>
      <c r="P10" s="154">
        <v>11392</v>
      </c>
    </row>
    <row r="11" spans="1:16" s="158" customFormat="1" ht="36" customHeight="1" x14ac:dyDescent="0.2">
      <c r="A11" s="152">
        <v>9</v>
      </c>
      <c r="B11" s="153" t="s">
        <v>694</v>
      </c>
      <c r="C11" s="150" t="s">
        <v>695</v>
      </c>
      <c r="D11" s="154" t="s">
        <v>47</v>
      </c>
      <c r="E11" s="154" t="s">
        <v>87</v>
      </c>
      <c r="F11" s="155">
        <v>43326</v>
      </c>
      <c r="G11" s="180">
        <v>34893</v>
      </c>
      <c r="H11" s="154" t="s">
        <v>835</v>
      </c>
      <c r="I11" s="154" t="s">
        <v>778</v>
      </c>
      <c r="J11" s="154" t="s">
        <v>780</v>
      </c>
      <c r="K11" s="156" t="s">
        <v>836</v>
      </c>
      <c r="L11" s="157">
        <v>9617749677</v>
      </c>
      <c r="M11" s="154" t="s">
        <v>791</v>
      </c>
      <c r="N11" s="154" t="s">
        <v>796</v>
      </c>
      <c r="O11" s="181" t="s">
        <v>837</v>
      </c>
      <c r="P11" s="154">
        <v>11392</v>
      </c>
    </row>
    <row r="12" spans="1:16" s="158" customFormat="1" ht="48" customHeight="1" x14ac:dyDescent="0.2">
      <c r="A12" s="152">
        <v>10</v>
      </c>
      <c r="B12" s="153" t="s">
        <v>699</v>
      </c>
      <c r="C12" s="159" t="s">
        <v>712</v>
      </c>
      <c r="D12" s="154" t="s">
        <v>48</v>
      </c>
      <c r="E12" s="154" t="s">
        <v>89</v>
      </c>
      <c r="F12" s="160">
        <v>43327</v>
      </c>
      <c r="G12" s="161">
        <v>27760</v>
      </c>
      <c r="H12" s="154" t="s">
        <v>776</v>
      </c>
      <c r="I12" s="154" t="s">
        <v>779</v>
      </c>
      <c r="J12" s="154" t="s">
        <v>781</v>
      </c>
      <c r="K12" s="162" t="s">
        <v>788</v>
      </c>
      <c r="L12" s="157">
        <v>7780531329</v>
      </c>
      <c r="M12" s="154" t="s">
        <v>795</v>
      </c>
      <c r="N12" s="154" t="s">
        <v>796</v>
      </c>
      <c r="O12" s="154" t="s">
        <v>803</v>
      </c>
      <c r="P12" s="154">
        <v>11249</v>
      </c>
    </row>
    <row r="13" spans="1:16" s="158" customFormat="1" ht="45.75" customHeight="1" x14ac:dyDescent="0.2">
      <c r="A13" s="152">
        <v>11</v>
      </c>
      <c r="B13" s="153" t="s">
        <v>698</v>
      </c>
      <c r="C13" s="159" t="s">
        <v>711</v>
      </c>
      <c r="D13" s="154" t="s">
        <v>48</v>
      </c>
      <c r="E13" s="154" t="s">
        <v>89</v>
      </c>
      <c r="F13" s="160">
        <v>43327</v>
      </c>
      <c r="G13" s="161">
        <v>29952</v>
      </c>
      <c r="H13" s="154" t="s">
        <v>777</v>
      </c>
      <c r="I13" s="154" t="s">
        <v>779</v>
      </c>
      <c r="J13" s="154" t="s">
        <v>781</v>
      </c>
      <c r="K13" s="162" t="s">
        <v>789</v>
      </c>
      <c r="L13" s="157">
        <v>9885831570</v>
      </c>
      <c r="M13" s="154" t="s">
        <v>795</v>
      </c>
      <c r="N13" s="154" t="s">
        <v>796</v>
      </c>
      <c r="O13" s="154" t="s">
        <v>804</v>
      </c>
      <c r="P13" s="154">
        <v>11249</v>
      </c>
    </row>
    <row r="14" spans="1:16" s="158" customFormat="1" ht="36" customHeight="1" x14ac:dyDescent="0.2">
      <c r="A14" s="152">
        <v>12</v>
      </c>
      <c r="B14" s="153" t="s">
        <v>692</v>
      </c>
      <c r="C14" s="150" t="s">
        <v>693</v>
      </c>
      <c r="D14" s="154" t="s">
        <v>47</v>
      </c>
      <c r="E14" s="154" t="s">
        <v>87</v>
      </c>
      <c r="F14" s="155">
        <v>43329</v>
      </c>
      <c r="G14" s="180">
        <v>36656</v>
      </c>
      <c r="H14" s="154" t="s">
        <v>773</v>
      </c>
      <c r="I14" s="154" t="s">
        <v>778</v>
      </c>
      <c r="J14" s="154" t="s">
        <v>780</v>
      </c>
      <c r="K14" s="156" t="s">
        <v>784</v>
      </c>
      <c r="L14" s="157">
        <v>9174883651</v>
      </c>
      <c r="M14" s="154" t="s">
        <v>791</v>
      </c>
      <c r="N14" s="154" t="s">
        <v>796</v>
      </c>
      <c r="O14" s="181" t="s">
        <v>846</v>
      </c>
      <c r="P14" s="154">
        <v>11392</v>
      </c>
    </row>
    <row r="15" spans="1:16" s="158" customFormat="1" ht="36" customHeight="1" x14ac:dyDescent="0.2">
      <c r="A15" s="152">
        <v>13</v>
      </c>
      <c r="B15" s="153" t="s">
        <v>702</v>
      </c>
      <c r="C15" s="150" t="s">
        <v>842</v>
      </c>
      <c r="D15" s="154" t="s">
        <v>46</v>
      </c>
      <c r="E15" s="154" t="s">
        <v>92</v>
      </c>
      <c r="F15" s="155">
        <v>43339</v>
      </c>
      <c r="G15" s="180">
        <v>34048</v>
      </c>
      <c r="H15" s="154" t="s">
        <v>850</v>
      </c>
      <c r="I15" s="154" t="s">
        <v>778</v>
      </c>
      <c r="J15" s="154" t="s">
        <v>780</v>
      </c>
      <c r="K15" s="156" t="s">
        <v>843</v>
      </c>
      <c r="L15" s="182" t="s">
        <v>844</v>
      </c>
      <c r="M15" s="154" t="s">
        <v>791</v>
      </c>
      <c r="N15" s="154" t="s">
        <v>796</v>
      </c>
      <c r="O15" s="181" t="s">
        <v>845</v>
      </c>
      <c r="P15" s="154">
        <v>11500</v>
      </c>
    </row>
  </sheetData>
  <mergeCells count="1">
    <mergeCell ref="A1:P1"/>
  </mergeCells>
  <conditionalFormatting sqref="B1:B2">
    <cfRule type="duplicateValues" dxfId="40" priority="2" stopIfTrue="1"/>
  </conditionalFormatting>
  <conditionalFormatting sqref="B3:B15">
    <cfRule type="duplicateValues" dxfId="39" priority="1"/>
  </conditionalFormatting>
  <pageMargins left="0.53" right="0.7" top="0.75" bottom="0.75" header="0.3" footer="0.3"/>
  <pageSetup scale="53" fitToHeight="0" orientation="landscape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"/>
  <sheetViews>
    <sheetView zoomScaleNormal="100" workbookViewId="0" xr3:uid="{9B253EF2-77E0-53E3-AE26-4D66ECD923F3}">
      <selection activeCell="J14" sqref="J14"/>
    </sheetView>
  </sheetViews>
  <sheetFormatPr defaultRowHeight="15" x14ac:dyDescent="0.2"/>
  <cols>
    <col min="1" max="1" width="5.109375" style="100" customWidth="1"/>
    <col min="2" max="2" width="12.375" customWidth="1"/>
    <col min="3" max="3" width="27.7109375" customWidth="1"/>
    <col min="4" max="4" width="15.6015625" customWidth="1"/>
    <col min="5" max="5" width="8.47265625" bestFit="1" customWidth="1"/>
    <col min="6" max="6" width="15.6015625" bestFit="1" customWidth="1"/>
    <col min="7" max="7" width="6.9921875" bestFit="1" customWidth="1"/>
    <col min="8" max="1025" width="8.7421875" customWidth="1"/>
  </cols>
  <sheetData>
    <row r="1" spans="1:7" x14ac:dyDescent="0.2">
      <c r="A1" s="235" t="s">
        <v>685</v>
      </c>
      <c r="B1" s="235"/>
      <c r="C1" s="235"/>
      <c r="D1" s="235"/>
      <c r="E1" s="235"/>
      <c r="F1" s="235"/>
      <c r="G1" s="235"/>
    </row>
    <row r="2" spans="1:7" x14ac:dyDescent="0.2">
      <c r="A2" s="101" t="s">
        <v>81</v>
      </c>
      <c r="B2" s="102" t="s">
        <v>82</v>
      </c>
      <c r="C2" s="102" t="s">
        <v>83</v>
      </c>
      <c r="D2" s="109" t="s">
        <v>44</v>
      </c>
      <c r="E2" s="109" t="s">
        <v>43</v>
      </c>
      <c r="F2" s="111" t="s">
        <v>94</v>
      </c>
      <c r="G2" s="123" t="s">
        <v>706</v>
      </c>
    </row>
    <row r="3" spans="1:7" x14ac:dyDescent="0.2">
      <c r="A3" s="104">
        <v>1</v>
      </c>
      <c r="B3" s="105" t="s">
        <v>112</v>
      </c>
      <c r="C3" s="106" t="s">
        <v>113</v>
      </c>
      <c r="D3" s="106" t="s">
        <v>45</v>
      </c>
      <c r="E3" s="106" t="s">
        <v>49</v>
      </c>
      <c r="F3" s="107" t="s">
        <v>114</v>
      </c>
      <c r="G3" s="122">
        <v>20000.5</v>
      </c>
    </row>
    <row r="4" spans="1:7" x14ac:dyDescent="0.2">
      <c r="A4" s="104">
        <v>2</v>
      </c>
      <c r="B4" s="105" t="s">
        <v>288</v>
      </c>
      <c r="C4" s="106" t="s">
        <v>289</v>
      </c>
      <c r="D4" s="106" t="s">
        <v>46</v>
      </c>
      <c r="E4" s="106" t="s">
        <v>49</v>
      </c>
      <c r="F4" s="107" t="s">
        <v>290</v>
      </c>
      <c r="G4" s="122">
        <v>40600.333333333299</v>
      </c>
    </row>
    <row r="5" spans="1:7" x14ac:dyDescent="0.2">
      <c r="A5" s="104">
        <v>3</v>
      </c>
      <c r="B5" s="105" t="s">
        <v>390</v>
      </c>
      <c r="C5" s="106" t="s">
        <v>391</v>
      </c>
      <c r="D5" s="106" t="s">
        <v>47</v>
      </c>
      <c r="E5" s="106" t="s">
        <v>49</v>
      </c>
      <c r="F5" s="107" t="s">
        <v>87</v>
      </c>
      <c r="G5" s="122">
        <v>11499.6866769231</v>
      </c>
    </row>
    <row r="6" spans="1:7" x14ac:dyDescent="0.2">
      <c r="A6" s="104">
        <v>4</v>
      </c>
      <c r="B6" s="105" t="s">
        <v>420</v>
      </c>
      <c r="C6" s="106" t="s">
        <v>421</v>
      </c>
      <c r="D6" s="106" t="s">
        <v>48</v>
      </c>
      <c r="E6" s="106" t="s">
        <v>49</v>
      </c>
      <c r="F6" s="107" t="s">
        <v>89</v>
      </c>
      <c r="G6" s="122">
        <v>11249.670278846201</v>
      </c>
    </row>
    <row r="7" spans="1:7" x14ac:dyDescent="0.2">
      <c r="A7" s="104">
        <v>5</v>
      </c>
      <c r="B7" s="105" t="s">
        <v>424</v>
      </c>
      <c r="C7" s="106" t="s">
        <v>425</v>
      </c>
      <c r="D7" s="106" t="s">
        <v>48</v>
      </c>
      <c r="E7" s="106" t="s">
        <v>49</v>
      </c>
      <c r="F7" s="107" t="s">
        <v>89</v>
      </c>
      <c r="G7" s="122">
        <v>11249.670278846201</v>
      </c>
    </row>
    <row r="8" spans="1:7" x14ac:dyDescent="0.2">
      <c r="A8" s="104">
        <v>6</v>
      </c>
      <c r="B8" s="105" t="s">
        <v>426</v>
      </c>
      <c r="C8" s="106" t="s">
        <v>427</v>
      </c>
      <c r="D8" s="106" t="s">
        <v>48</v>
      </c>
      <c r="E8" s="106" t="s">
        <v>49</v>
      </c>
      <c r="F8" s="107" t="s">
        <v>89</v>
      </c>
      <c r="G8" s="122">
        <v>11249.670278846201</v>
      </c>
    </row>
    <row r="9" spans="1:7" x14ac:dyDescent="0.2">
      <c r="A9" s="104">
        <v>7</v>
      </c>
      <c r="B9" s="105" t="s">
        <v>484</v>
      </c>
      <c r="C9" s="106" t="s">
        <v>485</v>
      </c>
      <c r="D9" s="106" t="s">
        <v>48</v>
      </c>
      <c r="E9" s="106" t="s">
        <v>50</v>
      </c>
      <c r="F9" s="107" t="s">
        <v>89</v>
      </c>
      <c r="G9" s="122">
        <v>11058.1117692308</v>
      </c>
    </row>
    <row r="10" spans="1:7" x14ac:dyDescent="0.2">
      <c r="A10" s="104">
        <v>8</v>
      </c>
      <c r="B10" s="105" t="s">
        <v>494</v>
      </c>
      <c r="C10" s="106" t="s">
        <v>495</v>
      </c>
      <c r="D10" s="106" t="s">
        <v>45</v>
      </c>
      <c r="E10" s="106" t="s">
        <v>51</v>
      </c>
      <c r="F10" s="107" t="s">
        <v>119</v>
      </c>
      <c r="G10" s="122">
        <v>13000.552061538499</v>
      </c>
    </row>
    <row r="11" spans="1:7" x14ac:dyDescent="0.2">
      <c r="A11" s="104">
        <v>9</v>
      </c>
      <c r="B11" s="105" t="s">
        <v>521</v>
      </c>
      <c r="C11" s="106" t="s">
        <v>522</v>
      </c>
      <c r="D11" s="106" t="s">
        <v>46</v>
      </c>
      <c r="E11" s="106" t="s">
        <v>51</v>
      </c>
      <c r="F11" s="107" t="s">
        <v>86</v>
      </c>
      <c r="G11" s="122">
        <v>12417.307692307701</v>
      </c>
    </row>
    <row r="12" spans="1:7" x14ac:dyDescent="0.2">
      <c r="A12" s="104">
        <v>10</v>
      </c>
      <c r="B12" s="105" t="s">
        <v>529</v>
      </c>
      <c r="C12" s="106" t="s">
        <v>530</v>
      </c>
      <c r="D12" s="106" t="s">
        <v>46</v>
      </c>
      <c r="E12" s="106" t="s">
        <v>51</v>
      </c>
      <c r="F12" s="107" t="s">
        <v>531</v>
      </c>
      <c r="G12" s="122">
        <v>25000</v>
      </c>
    </row>
    <row r="13" spans="1:7" x14ac:dyDescent="0.2">
      <c r="A13" s="104">
        <v>11</v>
      </c>
      <c r="B13" s="105" t="s">
        <v>550</v>
      </c>
      <c r="C13" s="106" t="s">
        <v>551</v>
      </c>
      <c r="D13" s="106" t="s">
        <v>46</v>
      </c>
      <c r="E13" s="106" t="s">
        <v>51</v>
      </c>
      <c r="F13" s="107" t="s">
        <v>85</v>
      </c>
      <c r="G13" s="122">
        <v>29000</v>
      </c>
    </row>
    <row r="14" spans="1:7" x14ac:dyDescent="0.2">
      <c r="A14" s="104">
        <v>12</v>
      </c>
      <c r="B14" s="105" t="s">
        <v>564</v>
      </c>
      <c r="C14" s="106" t="s">
        <v>565</v>
      </c>
      <c r="D14" s="106" t="s">
        <v>46</v>
      </c>
      <c r="E14" s="106" t="s">
        <v>51</v>
      </c>
      <c r="F14" s="107" t="s">
        <v>92</v>
      </c>
      <c r="G14" s="122">
        <v>11392.670278846201</v>
      </c>
    </row>
    <row r="15" spans="1:7" x14ac:dyDescent="0.2">
      <c r="A15" s="104">
        <v>13</v>
      </c>
      <c r="B15" s="105" t="s">
        <v>583</v>
      </c>
      <c r="C15" s="106" t="s">
        <v>584</v>
      </c>
      <c r="D15" s="106" t="s">
        <v>46</v>
      </c>
      <c r="E15" s="106" t="s">
        <v>51</v>
      </c>
      <c r="F15" s="107" t="s">
        <v>46</v>
      </c>
      <c r="G15" s="122">
        <v>16884.676923076899</v>
      </c>
    </row>
    <row r="16" spans="1:7" x14ac:dyDescent="0.2">
      <c r="A16" s="104">
        <v>14</v>
      </c>
      <c r="B16" s="105" t="s">
        <v>602</v>
      </c>
      <c r="C16" s="106" t="s">
        <v>603</v>
      </c>
      <c r="D16" s="106" t="s">
        <v>47</v>
      </c>
      <c r="E16" s="106" t="s">
        <v>51</v>
      </c>
      <c r="F16" s="107" t="s">
        <v>93</v>
      </c>
      <c r="G16" s="122">
        <v>13435.038461538499</v>
      </c>
    </row>
    <row r="17" spans="1:7" x14ac:dyDescent="0.2">
      <c r="A17" s="104">
        <v>15</v>
      </c>
      <c r="B17" s="105" t="s">
        <v>614</v>
      </c>
      <c r="C17" s="106" t="s">
        <v>615</v>
      </c>
      <c r="D17" s="106" t="s">
        <v>47</v>
      </c>
      <c r="E17" s="106" t="s">
        <v>51</v>
      </c>
      <c r="F17" s="107" t="s">
        <v>87</v>
      </c>
      <c r="G17" s="122">
        <v>10253.746990384599</v>
      </c>
    </row>
    <row r="18" spans="1:7" x14ac:dyDescent="0.2">
      <c r="A18" s="104">
        <v>16</v>
      </c>
      <c r="B18" s="105" t="s">
        <v>616</v>
      </c>
      <c r="C18" s="106" t="s">
        <v>617</v>
      </c>
      <c r="D18" s="106" t="s">
        <v>47</v>
      </c>
      <c r="E18" s="106" t="s">
        <v>51</v>
      </c>
      <c r="F18" s="107" t="s">
        <v>87</v>
      </c>
      <c r="G18" s="122">
        <v>10253.746990384599</v>
      </c>
    </row>
    <row r="19" spans="1:7" x14ac:dyDescent="0.2">
      <c r="A19" s="104">
        <v>17</v>
      </c>
      <c r="B19" s="105" t="s">
        <v>645</v>
      </c>
      <c r="C19" s="106" t="s">
        <v>646</v>
      </c>
      <c r="D19" s="106" t="s">
        <v>48</v>
      </c>
      <c r="E19" s="106" t="s">
        <v>51</v>
      </c>
      <c r="F19" s="107" t="s">
        <v>89</v>
      </c>
      <c r="G19" s="122">
        <v>11249.670278846201</v>
      </c>
    </row>
    <row r="20" spans="1:7" x14ac:dyDescent="0.2">
      <c r="A20" s="104">
        <v>18</v>
      </c>
      <c r="B20" s="105" t="s">
        <v>656</v>
      </c>
      <c r="C20" s="106" t="s">
        <v>657</v>
      </c>
      <c r="D20" s="106" t="s">
        <v>48</v>
      </c>
      <c r="E20" s="106" t="s">
        <v>51</v>
      </c>
      <c r="F20" s="107" t="s">
        <v>89</v>
      </c>
      <c r="G20" s="122">
        <v>11249.670278846201</v>
      </c>
    </row>
    <row r="21" spans="1:7" x14ac:dyDescent="0.2">
      <c r="F21" s="127" t="s">
        <v>71</v>
      </c>
      <c r="G21" s="128">
        <f>SUM(G3:G20)</f>
        <v>281044.72257179522</v>
      </c>
    </row>
  </sheetData>
  <mergeCells count="1">
    <mergeCell ref="A1:G1"/>
  </mergeCells>
  <conditionalFormatting sqref="B2">
    <cfRule type="duplicateValues" dxfId="38" priority="2"/>
  </conditionalFormatting>
  <conditionalFormatting sqref="B2">
    <cfRule type="duplicateValues" dxfId="37" priority="3"/>
    <cfRule type="duplicateValues" dxfId="36" priority="4"/>
  </conditionalFormatting>
  <conditionalFormatting sqref="B3:B20">
    <cfRule type="duplicateValues" dxfId="35" priority="51"/>
  </conditionalFormatting>
  <pageMargins left="0.25" right="0.57999999999999996" top="0.72" bottom="0.17013888888888901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4"/>
  <sheetViews>
    <sheetView topLeftCell="A131" zoomScaleNormal="100" workbookViewId="0" xr3:uid="{85D5C41F-068E-5C55-9968-509E7C2A5619}">
      <selection activeCell="H142" sqref="H142"/>
    </sheetView>
  </sheetViews>
  <sheetFormatPr defaultRowHeight="15" x14ac:dyDescent="0.2"/>
  <cols>
    <col min="1" max="1" width="5.24609375" customWidth="1"/>
    <col min="2" max="2" width="12.375" customWidth="1"/>
    <col min="3" max="3" width="32.8203125" customWidth="1"/>
    <col min="4" max="4" width="11.43359375"/>
    <col min="5" max="5" width="9.81640625" customWidth="1"/>
    <col min="6" max="6" width="10.76171875" style="116" customWidth="1"/>
    <col min="7" max="7" width="18.6953125" customWidth="1"/>
    <col min="8" max="8" width="13.31640625" customWidth="1"/>
    <col min="9" max="9" width="13.44921875" customWidth="1"/>
    <col min="10" max="1025" width="8.7421875" customWidth="1"/>
  </cols>
  <sheetData>
    <row r="1" spans="1:9" ht="15" customHeight="1" x14ac:dyDescent="0.2">
      <c r="A1" s="235" t="s">
        <v>687</v>
      </c>
      <c r="B1" s="235"/>
      <c r="C1" s="235"/>
      <c r="D1" s="235"/>
      <c r="E1" s="235"/>
      <c r="F1" s="235"/>
      <c r="G1" s="235"/>
      <c r="H1" s="235"/>
      <c r="I1" s="235"/>
    </row>
    <row r="2" spans="1:9" ht="27.75" x14ac:dyDescent="0.2">
      <c r="A2" s="109" t="s">
        <v>81</v>
      </c>
      <c r="B2" s="110" t="s">
        <v>82</v>
      </c>
      <c r="C2" s="111" t="s">
        <v>83</v>
      </c>
      <c r="D2" s="109" t="s">
        <v>44</v>
      </c>
      <c r="E2" s="109" t="s">
        <v>43</v>
      </c>
      <c r="F2" s="112" t="s">
        <v>108</v>
      </c>
      <c r="G2" s="103" t="s">
        <v>109</v>
      </c>
      <c r="H2" s="112" t="s">
        <v>110</v>
      </c>
      <c r="I2" s="112" t="s">
        <v>111</v>
      </c>
    </row>
    <row r="3" spans="1:9" x14ac:dyDescent="0.2">
      <c r="A3" s="117">
        <v>1</v>
      </c>
      <c r="B3" s="105" t="s">
        <v>117</v>
      </c>
      <c r="C3" s="106" t="s">
        <v>118</v>
      </c>
      <c r="D3" s="106" t="s">
        <v>45</v>
      </c>
      <c r="E3" s="106" t="s">
        <v>49</v>
      </c>
      <c r="F3" s="219">
        <f>VLOOKUP(B3,paysheet!$B$3:$AM$167,38,0)</f>
        <v>10417</v>
      </c>
      <c r="G3" s="114" t="s">
        <v>120</v>
      </c>
      <c r="H3" s="115" t="s">
        <v>121</v>
      </c>
      <c r="I3" s="115" t="s">
        <v>122</v>
      </c>
    </row>
    <row r="4" spans="1:9" x14ac:dyDescent="0.2">
      <c r="A4" s="117">
        <v>2</v>
      </c>
      <c r="B4" s="105" t="s">
        <v>128</v>
      </c>
      <c r="C4" s="106" t="s">
        <v>129</v>
      </c>
      <c r="D4" s="106" t="s">
        <v>45</v>
      </c>
      <c r="E4" s="106" t="s">
        <v>49</v>
      </c>
      <c r="F4" s="219">
        <f>VLOOKUP(B4,paysheet!$B$3:$AM$167,38,0)</f>
        <v>10045</v>
      </c>
      <c r="G4" s="114" t="s">
        <v>130</v>
      </c>
      <c r="H4" s="115" t="s">
        <v>131</v>
      </c>
      <c r="I4" s="115" t="s">
        <v>132</v>
      </c>
    </row>
    <row r="5" spans="1:9" x14ac:dyDescent="0.2">
      <c r="A5" s="117">
        <v>3</v>
      </c>
      <c r="B5" s="105" t="s">
        <v>133</v>
      </c>
      <c r="C5" s="106" t="s">
        <v>134</v>
      </c>
      <c r="D5" s="106" t="s">
        <v>45</v>
      </c>
      <c r="E5" s="106" t="s">
        <v>49</v>
      </c>
      <c r="F5" s="219">
        <f>VLOOKUP(B5,paysheet!$B$3:$AM$167,38,0)</f>
        <v>4500</v>
      </c>
      <c r="G5" s="114" t="s">
        <v>135</v>
      </c>
      <c r="H5" s="115" t="s">
        <v>136</v>
      </c>
      <c r="I5" s="115" t="s">
        <v>137</v>
      </c>
    </row>
    <row r="6" spans="1:9" x14ac:dyDescent="0.2">
      <c r="A6" s="117">
        <v>4</v>
      </c>
      <c r="B6" s="105" t="s">
        <v>138</v>
      </c>
      <c r="C6" s="106" t="s">
        <v>139</v>
      </c>
      <c r="D6" s="106" t="s">
        <v>45</v>
      </c>
      <c r="E6" s="106" t="s">
        <v>49</v>
      </c>
      <c r="F6" s="219">
        <f>VLOOKUP(B6,paysheet!$B$3:$AM$167,38,0)</f>
        <v>10000</v>
      </c>
      <c r="G6" s="114" t="s">
        <v>140</v>
      </c>
      <c r="H6" s="115" t="s">
        <v>131</v>
      </c>
      <c r="I6" s="115" t="s">
        <v>141</v>
      </c>
    </row>
    <row r="7" spans="1:9" x14ac:dyDescent="0.2">
      <c r="A7" s="117">
        <v>5</v>
      </c>
      <c r="B7" s="105" t="s">
        <v>158</v>
      </c>
      <c r="C7" s="106" t="s">
        <v>159</v>
      </c>
      <c r="D7" s="106" t="s">
        <v>60</v>
      </c>
      <c r="E7" s="106" t="s">
        <v>49</v>
      </c>
      <c r="F7" s="219">
        <f>VLOOKUP(B7,paysheet!$B$3:$AM$167,38,0)</f>
        <v>9496</v>
      </c>
      <c r="G7" s="114" t="s">
        <v>160</v>
      </c>
      <c r="H7" s="115" t="s">
        <v>161</v>
      </c>
      <c r="I7" s="115" t="s">
        <v>162</v>
      </c>
    </row>
    <row r="8" spans="1:9" x14ac:dyDescent="0.2">
      <c r="A8" s="117">
        <v>6</v>
      </c>
      <c r="B8" s="105" t="s">
        <v>142</v>
      </c>
      <c r="C8" s="106" t="s">
        <v>143</v>
      </c>
      <c r="D8" s="106" t="s">
        <v>45</v>
      </c>
      <c r="E8" s="106" t="s">
        <v>49</v>
      </c>
      <c r="F8" s="219">
        <f>VLOOKUP(B8,paysheet!$B$3:$AM$167,38,0)</f>
        <v>9000</v>
      </c>
      <c r="G8" s="114" t="s">
        <v>144</v>
      </c>
      <c r="H8" s="115" t="s">
        <v>115</v>
      </c>
      <c r="I8" s="115" t="s">
        <v>116</v>
      </c>
    </row>
    <row r="9" spans="1:9" x14ac:dyDescent="0.2">
      <c r="A9" s="117">
        <v>7</v>
      </c>
      <c r="B9" s="105" t="s">
        <v>145</v>
      </c>
      <c r="C9" s="106" t="s">
        <v>146</v>
      </c>
      <c r="D9" s="106" t="s">
        <v>45</v>
      </c>
      <c r="E9" s="106" t="s">
        <v>49</v>
      </c>
      <c r="F9" s="219">
        <f>VLOOKUP(B9,paysheet!$B$3:$AM$167,38,0)</f>
        <v>9000</v>
      </c>
      <c r="G9" s="114" t="s">
        <v>147</v>
      </c>
      <c r="H9" s="115" t="s">
        <v>115</v>
      </c>
      <c r="I9" s="115" t="s">
        <v>148</v>
      </c>
    </row>
    <row r="10" spans="1:9" x14ac:dyDescent="0.2">
      <c r="A10" s="117">
        <v>8</v>
      </c>
      <c r="B10" s="105" t="s">
        <v>149</v>
      </c>
      <c r="C10" s="106" t="s">
        <v>150</v>
      </c>
      <c r="D10" s="106" t="s">
        <v>45</v>
      </c>
      <c r="E10" s="106" t="s">
        <v>49</v>
      </c>
      <c r="F10" s="219">
        <f>VLOOKUP(B10,paysheet!$B$3:$AM$167,38,0)</f>
        <v>34072</v>
      </c>
      <c r="G10" s="114" t="s">
        <v>152</v>
      </c>
      <c r="H10" s="115" t="s">
        <v>115</v>
      </c>
      <c r="I10" s="115" t="s">
        <v>153</v>
      </c>
    </row>
    <row r="11" spans="1:9" x14ac:dyDescent="0.2">
      <c r="A11" s="117">
        <v>9</v>
      </c>
      <c r="B11" s="105" t="s">
        <v>154</v>
      </c>
      <c r="C11" s="106" t="s">
        <v>155</v>
      </c>
      <c r="D11" s="106" t="s">
        <v>60</v>
      </c>
      <c r="E11" s="106" t="s">
        <v>49</v>
      </c>
      <c r="F11" s="219">
        <f>VLOOKUP(B11,paysheet!$B$3:$AM$167,38,0)</f>
        <v>11130</v>
      </c>
      <c r="G11" s="114" t="s">
        <v>157</v>
      </c>
      <c r="H11" s="115" t="s">
        <v>115</v>
      </c>
      <c r="I11" s="115" t="s">
        <v>116</v>
      </c>
    </row>
    <row r="12" spans="1:9" x14ac:dyDescent="0.2">
      <c r="A12" s="117">
        <v>10</v>
      </c>
      <c r="B12" s="105">
        <v>6002582</v>
      </c>
      <c r="C12" s="106" t="s">
        <v>768</v>
      </c>
      <c r="D12" s="106" t="s">
        <v>60</v>
      </c>
      <c r="E12" s="106" t="s">
        <v>49</v>
      </c>
      <c r="F12" s="219">
        <f>VLOOKUP(B12,paysheet!$B$3:$AM$167,38,0)</f>
        <v>14370</v>
      </c>
      <c r="G12" s="134" t="s">
        <v>770</v>
      </c>
      <c r="H12" s="133" t="s">
        <v>115</v>
      </c>
      <c r="I12" s="133" t="s">
        <v>116</v>
      </c>
    </row>
    <row r="13" spans="1:9" x14ac:dyDescent="0.2">
      <c r="A13" s="117">
        <v>11</v>
      </c>
      <c r="B13" s="105" t="s">
        <v>168</v>
      </c>
      <c r="C13" s="106" t="s">
        <v>169</v>
      </c>
      <c r="D13" s="106" t="s">
        <v>46</v>
      </c>
      <c r="E13" s="106" t="s">
        <v>49</v>
      </c>
      <c r="F13" s="219">
        <f>VLOOKUP(B13,paysheet!$B$3:$AM$167,38,0)</f>
        <v>6488</v>
      </c>
      <c r="G13" s="114" t="s">
        <v>170</v>
      </c>
      <c r="H13" s="115" t="s">
        <v>115</v>
      </c>
      <c r="I13" s="115" t="s">
        <v>116</v>
      </c>
    </row>
    <row r="14" spans="1:9" x14ac:dyDescent="0.2">
      <c r="A14" s="117">
        <v>12</v>
      </c>
      <c r="B14" s="105" t="s">
        <v>171</v>
      </c>
      <c r="C14" s="106" t="s">
        <v>172</v>
      </c>
      <c r="D14" s="106" t="s">
        <v>46</v>
      </c>
      <c r="E14" s="106" t="s">
        <v>49</v>
      </c>
      <c r="F14" s="219">
        <f>VLOOKUP(B14,paysheet!$B$3:$AM$167,38,0)</f>
        <v>15724</v>
      </c>
      <c r="G14" s="114" t="s">
        <v>173</v>
      </c>
      <c r="H14" s="115" t="s">
        <v>115</v>
      </c>
      <c r="I14" s="115" t="s">
        <v>116</v>
      </c>
    </row>
    <row r="15" spans="1:9" x14ac:dyDescent="0.2">
      <c r="A15" s="117">
        <v>13</v>
      </c>
      <c r="B15" s="105" t="s">
        <v>283</v>
      </c>
      <c r="C15" s="106" t="s">
        <v>284</v>
      </c>
      <c r="D15" s="106" t="s">
        <v>46</v>
      </c>
      <c r="E15" s="106" t="s">
        <v>49</v>
      </c>
      <c r="F15" s="219">
        <f>VLOOKUP(B15,paysheet!$B$3:$AM$167,38,0)</f>
        <v>62070</v>
      </c>
      <c r="G15" s="114" t="s">
        <v>286</v>
      </c>
      <c r="H15" s="115" t="s">
        <v>115</v>
      </c>
      <c r="I15" s="115" t="s">
        <v>287</v>
      </c>
    </row>
    <row r="16" spans="1:9" x14ac:dyDescent="0.2">
      <c r="A16" s="117">
        <v>14</v>
      </c>
      <c r="B16" s="105" t="s">
        <v>174</v>
      </c>
      <c r="C16" s="106" t="s">
        <v>175</v>
      </c>
      <c r="D16" s="106" t="s">
        <v>46</v>
      </c>
      <c r="E16" s="106" t="s">
        <v>49</v>
      </c>
      <c r="F16" s="219">
        <f>VLOOKUP(B16,paysheet!$B$3:$AM$167,38,0)</f>
        <v>37280</v>
      </c>
      <c r="G16" s="114" t="s">
        <v>176</v>
      </c>
      <c r="H16" s="115" t="s">
        <v>121</v>
      </c>
      <c r="I16" s="115" t="s">
        <v>177</v>
      </c>
    </row>
    <row r="17" spans="1:9" x14ac:dyDescent="0.2">
      <c r="A17" s="117">
        <v>15</v>
      </c>
      <c r="B17" s="105" t="s">
        <v>178</v>
      </c>
      <c r="C17" s="106" t="s">
        <v>179</v>
      </c>
      <c r="D17" s="106" t="s">
        <v>46</v>
      </c>
      <c r="E17" s="106" t="s">
        <v>49</v>
      </c>
      <c r="F17" s="219">
        <f>VLOOKUP(B17,paysheet!$B$3:$AM$167,38,0)</f>
        <v>17366</v>
      </c>
      <c r="G17" s="114" t="s">
        <v>180</v>
      </c>
      <c r="H17" s="115" t="s">
        <v>121</v>
      </c>
      <c r="I17" s="115" t="s">
        <v>181</v>
      </c>
    </row>
    <row r="18" spans="1:9" x14ac:dyDescent="0.2">
      <c r="A18" s="117">
        <v>16</v>
      </c>
      <c r="B18" s="105" t="s">
        <v>182</v>
      </c>
      <c r="C18" s="106" t="s">
        <v>183</v>
      </c>
      <c r="D18" s="106" t="s">
        <v>46</v>
      </c>
      <c r="E18" s="106" t="s">
        <v>49</v>
      </c>
      <c r="F18" s="219">
        <f>VLOOKUP(B18,paysheet!$B$3:$AM$167,38,0)</f>
        <v>22145</v>
      </c>
      <c r="G18" s="114" t="s">
        <v>184</v>
      </c>
      <c r="H18" s="115" t="s">
        <v>185</v>
      </c>
      <c r="I18" s="115" t="s">
        <v>186</v>
      </c>
    </row>
    <row r="19" spans="1:9" x14ac:dyDescent="0.2">
      <c r="A19" s="117">
        <v>17</v>
      </c>
      <c r="B19" s="105" t="s">
        <v>187</v>
      </c>
      <c r="C19" s="106" t="s">
        <v>188</v>
      </c>
      <c r="D19" s="106" t="s">
        <v>46</v>
      </c>
      <c r="E19" s="106" t="s">
        <v>49</v>
      </c>
      <c r="F19" s="219">
        <f>VLOOKUP(B19,paysheet!$B$3:$AM$167,38,0)</f>
        <v>16810</v>
      </c>
      <c r="G19" s="114" t="s">
        <v>189</v>
      </c>
      <c r="H19" s="115" t="s">
        <v>115</v>
      </c>
      <c r="I19" s="115" t="s">
        <v>190</v>
      </c>
    </row>
    <row r="20" spans="1:9" x14ac:dyDescent="0.2">
      <c r="A20" s="117">
        <v>18</v>
      </c>
      <c r="B20" s="105" t="s">
        <v>191</v>
      </c>
      <c r="C20" s="106" t="s">
        <v>192</v>
      </c>
      <c r="D20" s="106" t="s">
        <v>46</v>
      </c>
      <c r="E20" s="106" t="s">
        <v>49</v>
      </c>
      <c r="F20" s="219">
        <f>VLOOKUP(B20,paysheet!$B$3:$AM$167,38,0)</f>
        <v>12541</v>
      </c>
      <c r="G20" s="114" t="s">
        <v>193</v>
      </c>
      <c r="H20" s="115" t="s">
        <v>115</v>
      </c>
      <c r="I20" s="115" t="s">
        <v>148</v>
      </c>
    </row>
    <row r="21" spans="1:9" x14ac:dyDescent="0.2">
      <c r="A21" s="117">
        <v>19</v>
      </c>
      <c r="B21" s="105" t="s">
        <v>194</v>
      </c>
      <c r="C21" s="106" t="s">
        <v>195</v>
      </c>
      <c r="D21" s="106" t="s">
        <v>46</v>
      </c>
      <c r="E21" s="106" t="s">
        <v>49</v>
      </c>
      <c r="F21" s="219">
        <f>VLOOKUP(B21,paysheet!$B$3:$AM$167,38,0)</f>
        <v>32911</v>
      </c>
      <c r="G21" s="114" t="s">
        <v>196</v>
      </c>
      <c r="H21" s="115" t="s">
        <v>121</v>
      </c>
      <c r="I21" s="115" t="s">
        <v>197</v>
      </c>
    </row>
    <row r="22" spans="1:9" x14ac:dyDescent="0.2">
      <c r="A22" s="117">
        <v>20</v>
      </c>
      <c r="B22" s="105" t="s">
        <v>198</v>
      </c>
      <c r="C22" s="106" t="s">
        <v>199</v>
      </c>
      <c r="D22" s="106" t="s">
        <v>46</v>
      </c>
      <c r="E22" s="106" t="s">
        <v>49</v>
      </c>
      <c r="F22" s="219">
        <f>VLOOKUP(B22,paysheet!$B$3:$AM$167,38,0)</f>
        <v>16388</v>
      </c>
      <c r="G22" s="114" t="s">
        <v>200</v>
      </c>
      <c r="H22" s="115" t="s">
        <v>115</v>
      </c>
      <c r="I22" s="115" t="s">
        <v>148</v>
      </c>
    </row>
    <row r="23" spans="1:9" x14ac:dyDescent="0.2">
      <c r="A23" s="117">
        <v>21</v>
      </c>
      <c r="B23" s="105" t="s">
        <v>201</v>
      </c>
      <c r="C23" s="106" t="s">
        <v>202</v>
      </c>
      <c r="D23" s="106" t="s">
        <v>46</v>
      </c>
      <c r="E23" s="106" t="s">
        <v>49</v>
      </c>
      <c r="F23" s="219">
        <f>VLOOKUP(B23,paysheet!$B$3:$AM$167,38,0)</f>
        <v>16882</v>
      </c>
      <c r="G23" s="114" t="s">
        <v>203</v>
      </c>
      <c r="H23" s="115" t="s">
        <v>115</v>
      </c>
      <c r="I23" s="115" t="s">
        <v>148</v>
      </c>
    </row>
    <row r="24" spans="1:9" x14ac:dyDescent="0.2">
      <c r="A24" s="117">
        <v>22</v>
      </c>
      <c r="B24" s="105" t="s">
        <v>291</v>
      </c>
      <c r="C24" s="106" t="s">
        <v>292</v>
      </c>
      <c r="D24" s="106" t="s">
        <v>46</v>
      </c>
      <c r="E24" s="106" t="s">
        <v>49</v>
      </c>
      <c r="F24" s="219">
        <f>VLOOKUP(B24,paysheet!$B$3:$AM$167,38,0)</f>
        <v>14787</v>
      </c>
      <c r="G24" s="114" t="s">
        <v>293</v>
      </c>
      <c r="H24" s="115" t="s">
        <v>294</v>
      </c>
      <c r="I24" s="115" t="s">
        <v>295</v>
      </c>
    </row>
    <row r="25" spans="1:9" x14ac:dyDescent="0.2">
      <c r="A25" s="117">
        <v>23</v>
      </c>
      <c r="B25" s="105" t="s">
        <v>204</v>
      </c>
      <c r="C25" s="106" t="s">
        <v>205</v>
      </c>
      <c r="D25" s="106" t="s">
        <v>46</v>
      </c>
      <c r="E25" s="106" t="s">
        <v>49</v>
      </c>
      <c r="F25" s="219">
        <f>VLOOKUP(B25,paysheet!$B$3:$AM$167,38,0)</f>
        <v>11154</v>
      </c>
      <c r="G25" s="114" t="s">
        <v>206</v>
      </c>
      <c r="H25" s="115" t="s">
        <v>115</v>
      </c>
      <c r="I25" s="115" t="s">
        <v>148</v>
      </c>
    </row>
    <row r="26" spans="1:9" x14ac:dyDescent="0.2">
      <c r="A26" s="117">
        <v>24</v>
      </c>
      <c r="B26" s="105" t="s">
        <v>207</v>
      </c>
      <c r="C26" s="106" t="s">
        <v>208</v>
      </c>
      <c r="D26" s="106" t="s">
        <v>46</v>
      </c>
      <c r="E26" s="106" t="s">
        <v>49</v>
      </c>
      <c r="F26" s="219">
        <f>VLOOKUP(B26,paysheet!$B$3:$AM$167,38,0)</f>
        <v>7533</v>
      </c>
      <c r="G26" s="114" t="s">
        <v>209</v>
      </c>
      <c r="H26" s="115" t="s">
        <v>121</v>
      </c>
      <c r="I26" s="115" t="s">
        <v>210</v>
      </c>
    </row>
    <row r="27" spans="1:9" x14ac:dyDescent="0.2">
      <c r="A27" s="117">
        <v>25</v>
      </c>
      <c r="B27" s="105" t="s">
        <v>211</v>
      </c>
      <c r="C27" s="106" t="s">
        <v>212</v>
      </c>
      <c r="D27" s="106" t="s">
        <v>46</v>
      </c>
      <c r="E27" s="106" t="s">
        <v>49</v>
      </c>
      <c r="F27" s="219">
        <f>VLOOKUP(B27,paysheet!$B$3:$AM$167,38,0)</f>
        <v>7844</v>
      </c>
      <c r="G27" s="114" t="s">
        <v>213</v>
      </c>
      <c r="H27" s="115" t="s">
        <v>121</v>
      </c>
      <c r="I27" s="115" t="s">
        <v>214</v>
      </c>
    </row>
    <row r="28" spans="1:9" x14ac:dyDescent="0.2">
      <c r="A28" s="117">
        <v>26</v>
      </c>
      <c r="B28" s="105" t="s">
        <v>215</v>
      </c>
      <c r="C28" s="106" t="s">
        <v>216</v>
      </c>
      <c r="D28" s="106" t="s">
        <v>46</v>
      </c>
      <c r="E28" s="106" t="s">
        <v>49</v>
      </c>
      <c r="F28" s="219">
        <f>VLOOKUP(B28,paysheet!$B$3:$AM$167,38,0)</f>
        <v>5896</v>
      </c>
      <c r="G28" s="114" t="s">
        <v>217</v>
      </c>
      <c r="H28" s="115" t="s">
        <v>121</v>
      </c>
      <c r="I28" s="115" t="s">
        <v>218</v>
      </c>
    </row>
    <row r="29" spans="1:9" x14ac:dyDescent="0.2">
      <c r="A29" s="117">
        <v>27</v>
      </c>
      <c r="B29" s="105" t="s">
        <v>219</v>
      </c>
      <c r="C29" s="106" t="s">
        <v>220</v>
      </c>
      <c r="D29" s="106" t="s">
        <v>46</v>
      </c>
      <c r="E29" s="106" t="s">
        <v>49</v>
      </c>
      <c r="F29" s="219">
        <f>VLOOKUP(B29,paysheet!$B$3:$AM$167,38,0)</f>
        <v>12610</v>
      </c>
      <c r="G29" s="114" t="s">
        <v>221</v>
      </c>
      <c r="H29" s="115" t="s">
        <v>222</v>
      </c>
      <c r="I29" s="115" t="s">
        <v>223</v>
      </c>
    </row>
    <row r="30" spans="1:9" x14ac:dyDescent="0.2">
      <c r="A30" s="117">
        <v>28</v>
      </c>
      <c r="B30" s="105" t="s">
        <v>224</v>
      </c>
      <c r="C30" s="106" t="s">
        <v>225</v>
      </c>
      <c r="D30" s="106" t="s">
        <v>46</v>
      </c>
      <c r="E30" s="106" t="s">
        <v>49</v>
      </c>
      <c r="F30" s="219">
        <f>VLOOKUP(B30,paysheet!$B$3:$AM$167,38,0)</f>
        <v>11254</v>
      </c>
      <c r="G30" s="114" t="s">
        <v>226</v>
      </c>
      <c r="H30" s="115" t="s">
        <v>115</v>
      </c>
      <c r="I30" s="115" t="s">
        <v>116</v>
      </c>
    </row>
    <row r="31" spans="1:9" x14ac:dyDescent="0.2">
      <c r="A31" s="117">
        <v>29</v>
      </c>
      <c r="B31" s="105" t="s">
        <v>227</v>
      </c>
      <c r="C31" s="106" t="s">
        <v>228</v>
      </c>
      <c r="D31" s="106" t="s">
        <v>46</v>
      </c>
      <c r="E31" s="106" t="s">
        <v>49</v>
      </c>
      <c r="F31" s="219">
        <f>VLOOKUP(B31,paysheet!$B$3:$AM$167,38,0)</f>
        <v>20839</v>
      </c>
      <c r="G31" s="114" t="s">
        <v>229</v>
      </c>
      <c r="H31" s="115" t="s">
        <v>115</v>
      </c>
      <c r="I31" s="115" t="s">
        <v>148</v>
      </c>
    </row>
    <row r="32" spans="1:9" x14ac:dyDescent="0.2">
      <c r="A32" s="117">
        <v>30</v>
      </c>
      <c r="B32" s="105" t="s">
        <v>230</v>
      </c>
      <c r="C32" s="106" t="s">
        <v>231</v>
      </c>
      <c r="D32" s="106" t="s">
        <v>46</v>
      </c>
      <c r="E32" s="106" t="s">
        <v>49</v>
      </c>
      <c r="F32" s="219">
        <f>VLOOKUP(B32,paysheet!$B$3:$AM$167,38,0)</f>
        <v>14388</v>
      </c>
      <c r="G32" s="114" t="s">
        <v>232</v>
      </c>
      <c r="H32" s="115" t="s">
        <v>136</v>
      </c>
      <c r="I32" s="115" t="s">
        <v>233</v>
      </c>
    </row>
    <row r="33" spans="1:9" x14ac:dyDescent="0.2">
      <c r="A33" s="117">
        <v>31</v>
      </c>
      <c r="B33" s="105" t="s">
        <v>234</v>
      </c>
      <c r="C33" s="106" t="s">
        <v>235</v>
      </c>
      <c r="D33" s="106" t="s">
        <v>46</v>
      </c>
      <c r="E33" s="106" t="s">
        <v>49</v>
      </c>
      <c r="F33" s="219">
        <f>VLOOKUP(B33,paysheet!$B$3:$AM$167,38,0)</f>
        <v>13099</v>
      </c>
      <c r="G33" s="114" t="s">
        <v>236</v>
      </c>
      <c r="H33" s="115" t="s">
        <v>115</v>
      </c>
      <c r="I33" s="115" t="s">
        <v>148</v>
      </c>
    </row>
    <row r="34" spans="1:9" x14ac:dyDescent="0.2">
      <c r="A34" s="117">
        <v>32</v>
      </c>
      <c r="B34" s="105" t="s">
        <v>237</v>
      </c>
      <c r="C34" s="106" t="s">
        <v>238</v>
      </c>
      <c r="D34" s="106" t="s">
        <v>46</v>
      </c>
      <c r="E34" s="106" t="s">
        <v>49</v>
      </c>
      <c r="F34" s="219">
        <f>VLOOKUP(B34,paysheet!$B$3:$AM$167,38,0)</f>
        <v>13586</v>
      </c>
      <c r="G34" s="114" t="s">
        <v>239</v>
      </c>
      <c r="H34" s="115" t="s">
        <v>240</v>
      </c>
      <c r="I34" s="115" t="s">
        <v>241</v>
      </c>
    </row>
    <row r="35" spans="1:9" x14ac:dyDescent="0.2">
      <c r="A35" s="117">
        <v>33</v>
      </c>
      <c r="B35" s="105" t="s">
        <v>242</v>
      </c>
      <c r="C35" s="106" t="s">
        <v>243</v>
      </c>
      <c r="D35" s="106" t="s">
        <v>46</v>
      </c>
      <c r="E35" s="106" t="s">
        <v>49</v>
      </c>
      <c r="F35" s="219">
        <f>VLOOKUP(B35,paysheet!$B$3:$AM$167,38,0)</f>
        <v>10153</v>
      </c>
      <c r="G35" s="114" t="s">
        <v>244</v>
      </c>
      <c r="H35" s="115" t="s">
        <v>115</v>
      </c>
      <c r="I35" s="115" t="s">
        <v>148</v>
      </c>
    </row>
    <row r="36" spans="1:9" x14ac:dyDescent="0.2">
      <c r="A36" s="117">
        <v>34</v>
      </c>
      <c r="B36" s="105" t="s">
        <v>245</v>
      </c>
      <c r="C36" s="106" t="s">
        <v>246</v>
      </c>
      <c r="D36" s="106" t="s">
        <v>46</v>
      </c>
      <c r="E36" s="106" t="s">
        <v>49</v>
      </c>
      <c r="F36" s="219">
        <f>VLOOKUP(B36,paysheet!$B$3:$AM$167,38,0)</f>
        <v>13099</v>
      </c>
      <c r="G36" s="114" t="s">
        <v>247</v>
      </c>
      <c r="H36" s="115" t="s">
        <v>115</v>
      </c>
      <c r="I36" s="115" t="s">
        <v>148</v>
      </c>
    </row>
    <row r="37" spans="1:9" x14ac:dyDescent="0.2">
      <c r="A37" s="117">
        <v>35</v>
      </c>
      <c r="B37" s="105" t="s">
        <v>248</v>
      </c>
      <c r="C37" s="106" t="s">
        <v>249</v>
      </c>
      <c r="D37" s="106" t="s">
        <v>46</v>
      </c>
      <c r="E37" s="106" t="s">
        <v>49</v>
      </c>
      <c r="F37" s="219">
        <f>VLOOKUP(B37,paysheet!$B$3:$AM$167,38,0)</f>
        <v>9497</v>
      </c>
      <c r="G37" s="114" t="s">
        <v>250</v>
      </c>
      <c r="H37" s="115" t="s">
        <v>115</v>
      </c>
      <c r="I37" s="115" t="s">
        <v>190</v>
      </c>
    </row>
    <row r="38" spans="1:9" x14ac:dyDescent="0.2">
      <c r="A38" s="117">
        <v>36</v>
      </c>
      <c r="B38" s="105" t="s">
        <v>251</v>
      </c>
      <c r="C38" s="106" t="s">
        <v>252</v>
      </c>
      <c r="D38" s="106" t="s">
        <v>46</v>
      </c>
      <c r="E38" s="106" t="s">
        <v>49</v>
      </c>
      <c r="F38" s="219">
        <f>VLOOKUP(B38,paysheet!$B$3:$AM$167,38,0)</f>
        <v>8929</v>
      </c>
      <c r="G38" s="114" t="s">
        <v>253</v>
      </c>
      <c r="H38" s="115" t="s">
        <v>131</v>
      </c>
      <c r="I38" s="115" t="s">
        <v>254</v>
      </c>
    </row>
    <row r="39" spans="1:9" x14ac:dyDescent="0.2">
      <c r="A39" s="117">
        <v>37</v>
      </c>
      <c r="B39" s="105" t="s">
        <v>255</v>
      </c>
      <c r="C39" s="106" t="s">
        <v>256</v>
      </c>
      <c r="D39" s="106" t="s">
        <v>46</v>
      </c>
      <c r="E39" s="106" t="s">
        <v>49</v>
      </c>
      <c r="F39" s="219">
        <f>VLOOKUP(B39,paysheet!$B$3:$AM$167,38,0)</f>
        <v>20503</v>
      </c>
      <c r="G39" s="114" t="s">
        <v>257</v>
      </c>
      <c r="H39" s="115" t="s">
        <v>115</v>
      </c>
      <c r="I39" s="115" t="s">
        <v>190</v>
      </c>
    </row>
    <row r="40" spans="1:9" x14ac:dyDescent="0.2">
      <c r="A40" s="117">
        <v>38</v>
      </c>
      <c r="B40" s="105" t="s">
        <v>258</v>
      </c>
      <c r="C40" s="106" t="s">
        <v>259</v>
      </c>
      <c r="D40" s="106" t="s">
        <v>46</v>
      </c>
      <c r="E40" s="106" t="s">
        <v>49</v>
      </c>
      <c r="F40" s="219">
        <f>VLOOKUP(B40,paysheet!$B$3:$AM$167,38,0)</f>
        <v>9181</v>
      </c>
      <c r="G40" s="114" t="s">
        <v>260</v>
      </c>
      <c r="H40" s="115" t="s">
        <v>121</v>
      </c>
      <c r="I40" s="115" t="s">
        <v>261</v>
      </c>
    </row>
    <row r="41" spans="1:9" x14ac:dyDescent="0.2">
      <c r="A41" s="117">
        <v>39</v>
      </c>
      <c r="B41" s="105" t="s">
        <v>267</v>
      </c>
      <c r="C41" s="106" t="s">
        <v>268</v>
      </c>
      <c r="D41" s="106" t="s">
        <v>46</v>
      </c>
      <c r="E41" s="106" t="s">
        <v>49</v>
      </c>
      <c r="F41" s="219">
        <f>VLOOKUP(B41,paysheet!$B$3:$AM$167,38,0)</f>
        <v>3798</v>
      </c>
      <c r="G41" s="114" t="s">
        <v>269</v>
      </c>
      <c r="H41" s="115" t="s">
        <v>131</v>
      </c>
      <c r="I41" s="115" t="s">
        <v>270</v>
      </c>
    </row>
    <row r="42" spans="1:9" x14ac:dyDescent="0.2">
      <c r="A42" s="117">
        <v>40</v>
      </c>
      <c r="B42" s="105" t="s">
        <v>271</v>
      </c>
      <c r="C42" s="106" t="s">
        <v>272</v>
      </c>
      <c r="D42" s="106" t="s">
        <v>46</v>
      </c>
      <c r="E42" s="106" t="s">
        <v>49</v>
      </c>
      <c r="F42" s="219">
        <f>VLOOKUP(B42,paysheet!$B$3:$AM$167,38,0)</f>
        <v>5807</v>
      </c>
      <c r="G42" s="114" t="s">
        <v>273</v>
      </c>
      <c r="H42" s="115" t="s">
        <v>115</v>
      </c>
      <c r="I42" s="115" t="s">
        <v>148</v>
      </c>
    </row>
    <row r="43" spans="1:9" x14ac:dyDescent="0.2">
      <c r="A43" s="117">
        <v>41</v>
      </c>
      <c r="B43" s="105" t="s">
        <v>274</v>
      </c>
      <c r="C43" s="106" t="s">
        <v>275</v>
      </c>
      <c r="D43" s="106" t="s">
        <v>46</v>
      </c>
      <c r="E43" s="106" t="s">
        <v>49</v>
      </c>
      <c r="F43" s="219">
        <f>VLOOKUP(B43,paysheet!$B$3:$AM$167,38,0)</f>
        <v>6709</v>
      </c>
      <c r="G43" s="114" t="s">
        <v>276</v>
      </c>
      <c r="H43" s="115" t="s">
        <v>136</v>
      </c>
      <c r="I43" s="115" t="s">
        <v>277</v>
      </c>
    </row>
    <row r="44" spans="1:9" x14ac:dyDescent="0.2">
      <c r="A44" s="117">
        <v>42</v>
      </c>
      <c r="B44" s="105" t="s">
        <v>278</v>
      </c>
      <c r="C44" s="106" t="s">
        <v>279</v>
      </c>
      <c r="D44" s="106" t="s">
        <v>46</v>
      </c>
      <c r="E44" s="106" t="s">
        <v>49</v>
      </c>
      <c r="F44" s="219">
        <f>VLOOKUP(B44,paysheet!$B$3:$AM$167,38,0)</f>
        <v>18000</v>
      </c>
      <c r="G44" s="114" t="s">
        <v>280</v>
      </c>
      <c r="H44" s="115" t="s">
        <v>281</v>
      </c>
      <c r="I44" s="115" t="s">
        <v>282</v>
      </c>
    </row>
    <row r="45" spans="1:9" x14ac:dyDescent="0.2">
      <c r="A45" s="117">
        <v>43</v>
      </c>
      <c r="B45" s="105" t="s">
        <v>296</v>
      </c>
      <c r="C45" s="106" t="s">
        <v>297</v>
      </c>
      <c r="D45" s="106" t="s">
        <v>46</v>
      </c>
      <c r="E45" s="106" t="s">
        <v>49</v>
      </c>
      <c r="F45" s="219">
        <f>VLOOKUP(B45,paysheet!$B$3:$AM$167,38,0)</f>
        <v>16225</v>
      </c>
      <c r="G45" s="185">
        <v>50100008632956</v>
      </c>
      <c r="H45" s="184" t="s">
        <v>660</v>
      </c>
      <c r="I45" s="184" t="s">
        <v>661</v>
      </c>
    </row>
    <row r="46" spans="1:9" x14ac:dyDescent="0.2">
      <c r="A46" s="117">
        <v>44</v>
      </c>
      <c r="B46" s="105" t="s">
        <v>298</v>
      </c>
      <c r="C46" s="106" t="s">
        <v>299</v>
      </c>
      <c r="D46" s="106" t="s">
        <v>47</v>
      </c>
      <c r="E46" s="106" t="s">
        <v>49</v>
      </c>
      <c r="F46" s="219">
        <f>VLOOKUP(B46,paysheet!$B$3:$AM$167,38,0)</f>
        <v>13413</v>
      </c>
      <c r="G46" s="114" t="s">
        <v>301</v>
      </c>
      <c r="H46" s="115" t="s">
        <v>115</v>
      </c>
      <c r="I46" s="115" t="s">
        <v>116</v>
      </c>
    </row>
    <row r="47" spans="1:9" x14ac:dyDescent="0.2">
      <c r="A47" s="117">
        <v>45</v>
      </c>
      <c r="B47" s="105" t="s">
        <v>302</v>
      </c>
      <c r="C47" s="106" t="s">
        <v>303</v>
      </c>
      <c r="D47" s="106" t="s">
        <v>47</v>
      </c>
      <c r="E47" s="106" t="s">
        <v>49</v>
      </c>
      <c r="F47" s="219">
        <f>VLOOKUP(B47,paysheet!$B$3:$AM$167,38,0)</f>
        <v>35064</v>
      </c>
      <c r="G47" s="126" t="s">
        <v>675</v>
      </c>
      <c r="H47" s="115" t="s">
        <v>294</v>
      </c>
      <c r="I47" s="115" t="s">
        <v>676</v>
      </c>
    </row>
    <row r="48" spans="1:9" x14ac:dyDescent="0.2">
      <c r="A48" s="117">
        <v>46</v>
      </c>
      <c r="B48" s="105" t="s">
        <v>305</v>
      </c>
      <c r="C48" s="106" t="s">
        <v>306</v>
      </c>
      <c r="D48" s="106" t="s">
        <v>47</v>
      </c>
      <c r="E48" s="106" t="s">
        <v>49</v>
      </c>
      <c r="F48" s="219">
        <f>VLOOKUP(B48,paysheet!$B$3:$AM$167,38,0)</f>
        <v>10148</v>
      </c>
      <c r="G48" s="114" t="s">
        <v>307</v>
      </c>
      <c r="H48" s="115" t="s">
        <v>115</v>
      </c>
      <c r="I48" s="115" t="s">
        <v>116</v>
      </c>
    </row>
    <row r="49" spans="1:9" x14ac:dyDescent="0.2">
      <c r="A49" s="117">
        <v>47</v>
      </c>
      <c r="B49" s="105" t="s">
        <v>308</v>
      </c>
      <c r="C49" s="106" t="s">
        <v>309</v>
      </c>
      <c r="D49" s="106" t="s">
        <v>47</v>
      </c>
      <c r="E49" s="106" t="s">
        <v>49</v>
      </c>
      <c r="F49" s="219">
        <f>VLOOKUP(B49,paysheet!$B$3:$AM$167,38,0)</f>
        <v>9820</v>
      </c>
      <c r="G49" s="114" t="s">
        <v>310</v>
      </c>
      <c r="H49" s="115" t="s">
        <v>115</v>
      </c>
      <c r="I49" s="115" t="s">
        <v>148</v>
      </c>
    </row>
    <row r="50" spans="1:9" x14ac:dyDescent="0.2">
      <c r="A50" s="117">
        <v>48</v>
      </c>
      <c r="B50" s="105" t="s">
        <v>311</v>
      </c>
      <c r="C50" s="106" t="s">
        <v>312</v>
      </c>
      <c r="D50" s="106" t="s">
        <v>47</v>
      </c>
      <c r="E50" s="106" t="s">
        <v>49</v>
      </c>
      <c r="F50" s="219">
        <f>VLOOKUP(B50,paysheet!$B$3:$AM$167,38,0)</f>
        <v>30000</v>
      </c>
      <c r="G50" s="114" t="s">
        <v>314</v>
      </c>
      <c r="H50" s="115" t="s">
        <v>115</v>
      </c>
      <c r="I50" s="115" t="s">
        <v>148</v>
      </c>
    </row>
    <row r="51" spans="1:9" x14ac:dyDescent="0.2">
      <c r="A51" s="117">
        <v>49</v>
      </c>
      <c r="B51" s="105" t="s">
        <v>315</v>
      </c>
      <c r="C51" s="106" t="s">
        <v>316</v>
      </c>
      <c r="D51" s="106" t="s">
        <v>47</v>
      </c>
      <c r="E51" s="106" t="s">
        <v>49</v>
      </c>
      <c r="F51" s="219">
        <f>VLOOKUP(B51,paysheet!$B$3:$AM$167,38,0)</f>
        <v>10506</v>
      </c>
      <c r="G51" s="114" t="s">
        <v>317</v>
      </c>
      <c r="H51" s="115" t="s">
        <v>115</v>
      </c>
      <c r="I51" s="115" t="s">
        <v>148</v>
      </c>
    </row>
    <row r="52" spans="1:9" x14ac:dyDescent="0.2">
      <c r="A52" s="117">
        <v>50</v>
      </c>
      <c r="B52" s="105" t="s">
        <v>318</v>
      </c>
      <c r="C52" s="106" t="s">
        <v>319</v>
      </c>
      <c r="D52" s="106" t="s">
        <v>47</v>
      </c>
      <c r="E52" s="106" t="s">
        <v>49</v>
      </c>
      <c r="F52" s="219">
        <f>VLOOKUP(B52,paysheet!$B$3:$AM$167,38,0)</f>
        <v>10866</v>
      </c>
      <c r="G52" s="114" t="s">
        <v>320</v>
      </c>
      <c r="H52" s="115" t="s">
        <v>136</v>
      </c>
      <c r="I52" s="115" t="s">
        <v>321</v>
      </c>
    </row>
    <row r="53" spans="1:9" x14ac:dyDescent="0.2">
      <c r="A53" s="117">
        <v>51</v>
      </c>
      <c r="B53" s="105" t="s">
        <v>322</v>
      </c>
      <c r="C53" s="106" t="s">
        <v>323</v>
      </c>
      <c r="D53" s="106" t="s">
        <v>47</v>
      </c>
      <c r="E53" s="106" t="s">
        <v>49</v>
      </c>
      <c r="F53" s="219">
        <f>VLOOKUP(B53,paysheet!$B$3:$AM$167,38,0)</f>
        <v>16000</v>
      </c>
      <c r="G53" s="114" t="s">
        <v>324</v>
      </c>
      <c r="H53" s="115" t="s">
        <v>115</v>
      </c>
      <c r="I53" s="115" t="s">
        <v>148</v>
      </c>
    </row>
    <row r="54" spans="1:9" x14ac:dyDescent="0.2">
      <c r="A54" s="117">
        <v>52</v>
      </c>
      <c r="B54" s="105" t="s">
        <v>325</v>
      </c>
      <c r="C54" s="106" t="s">
        <v>326</v>
      </c>
      <c r="D54" s="106" t="s">
        <v>47</v>
      </c>
      <c r="E54" s="106" t="s">
        <v>49</v>
      </c>
      <c r="F54" s="219">
        <f>VLOOKUP(B54,paysheet!$B$3:$AM$167,38,0)</f>
        <v>13904</v>
      </c>
      <c r="G54" s="114" t="s">
        <v>327</v>
      </c>
      <c r="H54" s="115" t="s">
        <v>115</v>
      </c>
      <c r="I54" s="115" t="s">
        <v>116</v>
      </c>
    </row>
    <row r="55" spans="1:9" x14ac:dyDescent="0.2">
      <c r="A55" s="117">
        <v>53</v>
      </c>
      <c r="B55" s="105" t="s">
        <v>328</v>
      </c>
      <c r="C55" s="106" t="s">
        <v>329</v>
      </c>
      <c r="D55" s="106" t="s">
        <v>47</v>
      </c>
      <c r="E55" s="106" t="s">
        <v>49</v>
      </c>
      <c r="F55" s="219">
        <f>VLOOKUP(B55,paysheet!$B$3:$AM$167,38,0)</f>
        <v>10148</v>
      </c>
      <c r="G55" s="114" t="s">
        <v>330</v>
      </c>
      <c r="H55" s="115" t="s">
        <v>115</v>
      </c>
      <c r="I55" s="115" t="s">
        <v>148</v>
      </c>
    </row>
    <row r="56" spans="1:9" x14ac:dyDescent="0.2">
      <c r="A56" s="117">
        <v>54</v>
      </c>
      <c r="B56" s="105" t="s">
        <v>331</v>
      </c>
      <c r="C56" s="106" t="s">
        <v>332</v>
      </c>
      <c r="D56" s="106" t="s">
        <v>47</v>
      </c>
      <c r="E56" s="106" t="s">
        <v>49</v>
      </c>
      <c r="F56" s="219">
        <f>VLOOKUP(B56,paysheet!$B$3:$AM$167,38,0)</f>
        <v>10148</v>
      </c>
      <c r="G56" s="114" t="s">
        <v>333</v>
      </c>
      <c r="H56" s="115" t="s">
        <v>115</v>
      </c>
      <c r="I56" s="115" t="s">
        <v>334</v>
      </c>
    </row>
    <row r="57" spans="1:9" x14ac:dyDescent="0.2">
      <c r="A57" s="117">
        <v>55</v>
      </c>
      <c r="B57" s="105" t="s">
        <v>335</v>
      </c>
      <c r="C57" s="106" t="s">
        <v>336</v>
      </c>
      <c r="D57" s="106" t="s">
        <v>47</v>
      </c>
      <c r="E57" s="106" t="s">
        <v>49</v>
      </c>
      <c r="F57" s="219">
        <f>VLOOKUP(B57,paysheet!$B$3:$AM$167,38,0)</f>
        <v>7201</v>
      </c>
      <c r="G57" s="114" t="s">
        <v>337</v>
      </c>
      <c r="H57" s="115" t="s">
        <v>131</v>
      </c>
      <c r="I57" s="115" t="s">
        <v>338</v>
      </c>
    </row>
    <row r="58" spans="1:9" x14ac:dyDescent="0.2">
      <c r="A58" s="117">
        <v>56</v>
      </c>
      <c r="B58" s="105" t="s">
        <v>339</v>
      </c>
      <c r="C58" s="106" t="s">
        <v>340</v>
      </c>
      <c r="D58" s="106" t="s">
        <v>47</v>
      </c>
      <c r="E58" s="106" t="s">
        <v>49</v>
      </c>
      <c r="F58" s="219">
        <f>VLOOKUP(B58,paysheet!$B$3:$AM$167,38,0)</f>
        <v>7880</v>
      </c>
      <c r="G58" s="114" t="s">
        <v>341</v>
      </c>
      <c r="H58" s="115" t="s">
        <v>161</v>
      </c>
      <c r="I58" s="115" t="s">
        <v>342</v>
      </c>
    </row>
    <row r="59" spans="1:9" x14ac:dyDescent="0.2">
      <c r="A59" s="117">
        <v>57</v>
      </c>
      <c r="B59" s="105" t="s">
        <v>343</v>
      </c>
      <c r="C59" s="106" t="s">
        <v>344</v>
      </c>
      <c r="D59" s="106" t="s">
        <v>47</v>
      </c>
      <c r="E59" s="106" t="s">
        <v>49</v>
      </c>
      <c r="F59" s="219">
        <f>VLOOKUP(B59,paysheet!$B$3:$AM$167,38,0)</f>
        <v>10148</v>
      </c>
      <c r="G59" s="114" t="s">
        <v>345</v>
      </c>
      <c r="H59" s="115" t="s">
        <v>346</v>
      </c>
      <c r="I59" s="115" t="s">
        <v>190</v>
      </c>
    </row>
    <row r="60" spans="1:9" x14ac:dyDescent="0.2">
      <c r="A60" s="117">
        <v>58</v>
      </c>
      <c r="B60" s="105" t="s">
        <v>347</v>
      </c>
      <c r="C60" s="106" t="s">
        <v>348</v>
      </c>
      <c r="D60" s="106" t="s">
        <v>47</v>
      </c>
      <c r="E60" s="106" t="s">
        <v>49</v>
      </c>
      <c r="F60" s="219">
        <f>VLOOKUP(B60,paysheet!$B$3:$AM$167,38,0)</f>
        <v>26000</v>
      </c>
      <c r="G60" s="114" t="s">
        <v>349</v>
      </c>
      <c r="H60" s="115" t="s">
        <v>115</v>
      </c>
      <c r="I60" s="115" t="s">
        <v>350</v>
      </c>
    </row>
    <row r="61" spans="1:9" x14ac:dyDescent="0.2">
      <c r="A61" s="117">
        <v>59</v>
      </c>
      <c r="B61" s="105" t="s">
        <v>351</v>
      </c>
      <c r="C61" s="106" t="s">
        <v>352</v>
      </c>
      <c r="D61" s="106" t="s">
        <v>47</v>
      </c>
      <c r="E61" s="106" t="s">
        <v>49</v>
      </c>
      <c r="F61" s="219">
        <f>VLOOKUP(B61,paysheet!$B$3:$AM$167,38,0)</f>
        <v>7530</v>
      </c>
      <c r="G61" s="114" t="s">
        <v>353</v>
      </c>
      <c r="H61" s="115" t="s">
        <v>166</v>
      </c>
      <c r="I61" s="115" t="s">
        <v>354</v>
      </c>
    </row>
    <row r="62" spans="1:9" x14ac:dyDescent="0.2">
      <c r="A62" s="117">
        <v>60</v>
      </c>
      <c r="B62" s="105" t="s">
        <v>355</v>
      </c>
      <c r="C62" s="106" t="s">
        <v>356</v>
      </c>
      <c r="D62" s="106" t="s">
        <v>47</v>
      </c>
      <c r="E62" s="106" t="s">
        <v>49</v>
      </c>
      <c r="F62" s="219">
        <f>VLOOKUP(B62,paysheet!$B$3:$AM$167,38,0)</f>
        <v>9148</v>
      </c>
      <c r="G62" s="114" t="s">
        <v>357</v>
      </c>
      <c r="H62" s="115" t="s">
        <v>115</v>
      </c>
      <c r="I62" s="115" t="s">
        <v>148</v>
      </c>
    </row>
    <row r="63" spans="1:9" x14ac:dyDescent="0.2">
      <c r="A63" s="117">
        <v>61</v>
      </c>
      <c r="B63" s="105" t="s">
        <v>358</v>
      </c>
      <c r="C63" s="106" t="s">
        <v>359</v>
      </c>
      <c r="D63" s="106" t="s">
        <v>47</v>
      </c>
      <c r="E63" s="106" t="s">
        <v>49</v>
      </c>
      <c r="F63" s="219">
        <f>VLOOKUP(B63,paysheet!$B$3:$AM$167,38,0)</f>
        <v>7839</v>
      </c>
      <c r="G63" s="114" t="s">
        <v>360</v>
      </c>
      <c r="H63" s="115" t="s">
        <v>121</v>
      </c>
      <c r="I63" s="115" t="s">
        <v>361</v>
      </c>
    </row>
    <row r="64" spans="1:9" x14ac:dyDescent="0.2">
      <c r="A64" s="117">
        <v>62</v>
      </c>
      <c r="B64" s="105" t="s">
        <v>362</v>
      </c>
      <c r="C64" s="106" t="s">
        <v>363</v>
      </c>
      <c r="D64" s="106" t="s">
        <v>47</v>
      </c>
      <c r="E64" s="106" t="s">
        <v>49</v>
      </c>
      <c r="F64" s="219">
        <f>VLOOKUP(B64,paysheet!$B$3:$AM$167,38,0)</f>
        <v>9492</v>
      </c>
      <c r="G64" s="114" t="s">
        <v>364</v>
      </c>
      <c r="H64" s="115" t="s">
        <v>115</v>
      </c>
      <c r="I64" s="115" t="s">
        <v>148</v>
      </c>
    </row>
    <row r="65" spans="1:9" x14ac:dyDescent="0.2">
      <c r="A65" s="117">
        <v>63</v>
      </c>
      <c r="B65" s="105" t="s">
        <v>365</v>
      </c>
      <c r="C65" s="106" t="s">
        <v>366</v>
      </c>
      <c r="D65" s="106" t="s">
        <v>47</v>
      </c>
      <c r="E65" s="106" t="s">
        <v>49</v>
      </c>
      <c r="F65" s="219">
        <f>VLOOKUP(B65,paysheet!$B$3:$AM$167,38,0)</f>
        <v>10148</v>
      </c>
      <c r="G65" s="114" t="s">
        <v>367</v>
      </c>
      <c r="H65" s="115" t="s">
        <v>115</v>
      </c>
      <c r="I65" s="115" t="s">
        <v>148</v>
      </c>
    </row>
    <row r="66" spans="1:9" x14ac:dyDescent="0.2">
      <c r="A66" s="117">
        <v>64</v>
      </c>
      <c r="B66" s="105" t="s">
        <v>382</v>
      </c>
      <c r="C66" s="106" t="s">
        <v>383</v>
      </c>
      <c r="D66" s="106" t="s">
        <v>47</v>
      </c>
      <c r="E66" s="106" t="s">
        <v>49</v>
      </c>
      <c r="F66" s="219">
        <f>VLOOKUP(B66,paysheet!$B$3:$AM$167,38,0)</f>
        <v>13562</v>
      </c>
      <c r="G66" s="114" t="s">
        <v>384</v>
      </c>
      <c r="H66" s="115" t="s">
        <v>136</v>
      </c>
      <c r="I66" s="115" t="s">
        <v>385</v>
      </c>
    </row>
    <row r="67" spans="1:9" x14ac:dyDescent="0.2">
      <c r="A67" s="117">
        <v>65</v>
      </c>
      <c r="B67" s="105" t="s">
        <v>386</v>
      </c>
      <c r="C67" s="106" t="s">
        <v>387</v>
      </c>
      <c r="D67" s="106" t="s">
        <v>47</v>
      </c>
      <c r="E67" s="106" t="s">
        <v>49</v>
      </c>
      <c r="F67" s="219">
        <f>VLOOKUP(B67,paysheet!$B$3:$AM$167,38,0)</f>
        <v>12457</v>
      </c>
      <c r="G67" s="114" t="s">
        <v>388</v>
      </c>
      <c r="H67" s="115" t="s">
        <v>240</v>
      </c>
      <c r="I67" s="115" t="s">
        <v>389</v>
      </c>
    </row>
    <row r="68" spans="1:9" x14ac:dyDescent="0.2">
      <c r="A68" s="117">
        <v>66</v>
      </c>
      <c r="B68" s="105" t="s">
        <v>372</v>
      </c>
      <c r="C68" s="106" t="s">
        <v>373</v>
      </c>
      <c r="D68" s="106" t="s">
        <v>47</v>
      </c>
      <c r="E68" s="106" t="s">
        <v>49</v>
      </c>
      <c r="F68" s="219">
        <f>VLOOKUP(B68,paysheet!$B$3:$AM$167,38,0)</f>
        <v>10148</v>
      </c>
      <c r="G68" s="114" t="s">
        <v>374</v>
      </c>
      <c r="H68" s="115" t="s">
        <v>136</v>
      </c>
      <c r="I68" s="115" t="s">
        <v>375</v>
      </c>
    </row>
    <row r="69" spans="1:9" x14ac:dyDescent="0.2">
      <c r="A69" s="117">
        <v>67</v>
      </c>
      <c r="B69" s="105" t="s">
        <v>376</v>
      </c>
      <c r="C69" s="106" t="s">
        <v>377</v>
      </c>
      <c r="D69" s="106" t="s">
        <v>47</v>
      </c>
      <c r="E69" s="106" t="s">
        <v>49</v>
      </c>
      <c r="F69" s="219">
        <f>VLOOKUP(B69,paysheet!$B$3:$AM$167,38,0)</f>
        <v>9820</v>
      </c>
      <c r="G69" s="126" t="s">
        <v>819</v>
      </c>
      <c r="H69" s="115" t="s">
        <v>591</v>
      </c>
      <c r="I69" s="115" t="s">
        <v>820</v>
      </c>
    </row>
    <row r="70" spans="1:9" x14ac:dyDescent="0.2">
      <c r="A70" s="117">
        <v>68</v>
      </c>
      <c r="B70" s="105" t="s">
        <v>704</v>
      </c>
      <c r="C70" s="106" t="s">
        <v>713</v>
      </c>
      <c r="D70" s="106" t="s">
        <v>47</v>
      </c>
      <c r="E70" s="106" t="s">
        <v>49</v>
      </c>
      <c r="F70" s="219">
        <f>VLOOKUP(B70,paysheet!$B$3:$AM$167,38,0)</f>
        <v>10148</v>
      </c>
      <c r="G70" s="126" t="s">
        <v>847</v>
      </c>
      <c r="H70" s="115" t="s">
        <v>115</v>
      </c>
      <c r="I70" s="115" t="s">
        <v>848</v>
      </c>
    </row>
    <row r="71" spans="1:9" x14ac:dyDescent="0.2">
      <c r="A71" s="117">
        <v>69</v>
      </c>
      <c r="B71" s="105" t="s">
        <v>705</v>
      </c>
      <c r="C71" s="106" t="s">
        <v>714</v>
      </c>
      <c r="D71" s="106" t="s">
        <v>47</v>
      </c>
      <c r="E71" s="106" t="s">
        <v>49</v>
      </c>
      <c r="F71" s="219">
        <f>VLOOKUP(B71,paysheet!$B$3:$AM$167,38,0)</f>
        <v>10148</v>
      </c>
      <c r="G71" s="114" t="s">
        <v>715</v>
      </c>
      <c r="H71" s="115" t="s">
        <v>716</v>
      </c>
      <c r="I71" s="115" t="s">
        <v>717</v>
      </c>
    </row>
    <row r="72" spans="1:9" x14ac:dyDescent="0.2">
      <c r="A72" s="117">
        <v>70</v>
      </c>
      <c r="B72" s="105" t="s">
        <v>392</v>
      </c>
      <c r="C72" s="106" t="s">
        <v>393</v>
      </c>
      <c r="D72" s="106" t="s">
        <v>48</v>
      </c>
      <c r="E72" s="106" t="s">
        <v>49</v>
      </c>
      <c r="F72" s="219">
        <f>VLOOKUP(B72,paysheet!$B$3:$AM$167,38,0)</f>
        <v>13500</v>
      </c>
      <c r="G72" s="114" t="s">
        <v>394</v>
      </c>
      <c r="H72" s="115" t="s">
        <v>115</v>
      </c>
      <c r="I72" s="115" t="s">
        <v>116</v>
      </c>
    </row>
    <row r="73" spans="1:9" x14ac:dyDescent="0.2">
      <c r="A73" s="117">
        <v>71</v>
      </c>
      <c r="B73" s="105" t="s">
        <v>395</v>
      </c>
      <c r="C73" s="106" t="s">
        <v>396</v>
      </c>
      <c r="D73" s="106" t="s">
        <v>48</v>
      </c>
      <c r="E73" s="106" t="s">
        <v>49</v>
      </c>
      <c r="F73" s="219">
        <f>VLOOKUP(B73,paysheet!$B$3:$AM$167,38,0)</f>
        <v>9496</v>
      </c>
      <c r="G73" s="114" t="s">
        <v>397</v>
      </c>
      <c r="H73" s="115" t="s">
        <v>131</v>
      </c>
      <c r="I73" s="115" t="s">
        <v>398</v>
      </c>
    </row>
    <row r="74" spans="1:9" x14ac:dyDescent="0.2">
      <c r="A74" s="117">
        <v>72</v>
      </c>
      <c r="B74" s="105" t="s">
        <v>399</v>
      </c>
      <c r="C74" s="106" t="s">
        <v>400</v>
      </c>
      <c r="D74" s="106" t="s">
        <v>48</v>
      </c>
      <c r="E74" s="106" t="s">
        <v>49</v>
      </c>
      <c r="F74" s="219">
        <f>VLOOKUP(B74,paysheet!$B$3:$AM$167,38,0)</f>
        <v>7915</v>
      </c>
      <c r="G74" s="114" t="s">
        <v>401</v>
      </c>
      <c r="H74" s="115" t="s">
        <v>131</v>
      </c>
      <c r="I74" s="115" t="s">
        <v>402</v>
      </c>
    </row>
    <row r="75" spans="1:9" x14ac:dyDescent="0.2">
      <c r="A75" s="117">
        <v>73</v>
      </c>
      <c r="B75" s="105" t="s">
        <v>403</v>
      </c>
      <c r="C75" s="106" t="s">
        <v>404</v>
      </c>
      <c r="D75" s="106" t="s">
        <v>48</v>
      </c>
      <c r="E75" s="106" t="s">
        <v>49</v>
      </c>
      <c r="F75" s="219">
        <f>VLOOKUP(B75,paysheet!$B$3:$AM$167,38,0)</f>
        <v>9181</v>
      </c>
      <c r="G75" s="126" t="s">
        <v>821</v>
      </c>
      <c r="H75" s="115" t="s">
        <v>121</v>
      </c>
      <c r="I75" s="115" t="s">
        <v>822</v>
      </c>
    </row>
    <row r="76" spans="1:9" x14ac:dyDescent="0.2">
      <c r="A76" s="117">
        <v>74</v>
      </c>
      <c r="B76" s="105" t="s">
        <v>405</v>
      </c>
      <c r="C76" s="106" t="s">
        <v>406</v>
      </c>
      <c r="D76" s="106" t="s">
        <v>48</v>
      </c>
      <c r="E76" s="106" t="s">
        <v>49</v>
      </c>
      <c r="F76" s="219">
        <f>VLOOKUP(B76,paysheet!$B$3:$AM$167,38,0)</f>
        <v>9496</v>
      </c>
      <c r="G76" s="114" t="s">
        <v>407</v>
      </c>
      <c r="H76" s="115" t="s">
        <v>408</v>
      </c>
      <c r="I76" s="115" t="s">
        <v>409</v>
      </c>
    </row>
    <row r="77" spans="1:9" x14ac:dyDescent="0.2">
      <c r="A77" s="117">
        <v>75</v>
      </c>
      <c r="B77" s="105" t="s">
        <v>410</v>
      </c>
      <c r="C77" s="106" t="s">
        <v>411</v>
      </c>
      <c r="D77" s="106" t="s">
        <v>48</v>
      </c>
      <c r="E77" s="106" t="s">
        <v>49</v>
      </c>
      <c r="F77" s="219">
        <f>VLOOKUP(B77,paysheet!$B$3:$AM$167,38,0)</f>
        <v>9496</v>
      </c>
      <c r="G77" s="114" t="s">
        <v>412</v>
      </c>
      <c r="H77" s="115" t="s">
        <v>115</v>
      </c>
      <c r="I77" s="115" t="s">
        <v>116</v>
      </c>
    </row>
    <row r="78" spans="1:9" x14ac:dyDescent="0.2">
      <c r="A78" s="117">
        <v>76</v>
      </c>
      <c r="B78" s="105" t="s">
        <v>413</v>
      </c>
      <c r="C78" s="106" t="s">
        <v>414</v>
      </c>
      <c r="D78" s="106" t="s">
        <v>48</v>
      </c>
      <c r="E78" s="106" t="s">
        <v>49</v>
      </c>
      <c r="F78" s="219">
        <f>VLOOKUP(B78,paysheet!$B$3:$AM$167,38,0)</f>
        <v>9812</v>
      </c>
      <c r="G78" s="114" t="s">
        <v>415</v>
      </c>
      <c r="H78" s="115" t="s">
        <v>416</v>
      </c>
      <c r="I78" s="115" t="s">
        <v>417</v>
      </c>
    </row>
    <row r="79" spans="1:9" x14ac:dyDescent="0.2">
      <c r="A79" s="117">
        <v>77</v>
      </c>
      <c r="B79" s="105" t="s">
        <v>432</v>
      </c>
      <c r="C79" s="106" t="s">
        <v>433</v>
      </c>
      <c r="D79" s="106" t="s">
        <v>48</v>
      </c>
      <c r="E79" s="106" t="s">
        <v>49</v>
      </c>
      <c r="F79" s="219">
        <f>VLOOKUP(B79,paysheet!$B$3:$AM$167,38,0)</f>
        <v>10000</v>
      </c>
      <c r="G79" s="126" t="s">
        <v>817</v>
      </c>
      <c r="H79" s="115" t="s">
        <v>131</v>
      </c>
      <c r="I79" s="115" t="s">
        <v>818</v>
      </c>
    </row>
    <row r="80" spans="1:9" x14ac:dyDescent="0.2">
      <c r="A80" s="117">
        <v>78</v>
      </c>
      <c r="B80" s="105" t="s">
        <v>434</v>
      </c>
      <c r="C80" s="106" t="s">
        <v>435</v>
      </c>
      <c r="D80" s="106" t="s">
        <v>48</v>
      </c>
      <c r="E80" s="106" t="s">
        <v>49</v>
      </c>
      <c r="F80" s="219">
        <f>VLOOKUP(B80,paysheet!$B$3:$AM$167,38,0)</f>
        <v>9677</v>
      </c>
      <c r="G80" s="126" t="s">
        <v>814</v>
      </c>
      <c r="H80" s="115" t="s">
        <v>131</v>
      </c>
      <c r="I80" s="115" t="s">
        <v>815</v>
      </c>
    </row>
    <row r="81" spans="1:9" x14ac:dyDescent="0.2">
      <c r="A81" s="117">
        <v>79</v>
      </c>
      <c r="B81" s="105" t="s">
        <v>438</v>
      </c>
      <c r="C81" s="106" t="s">
        <v>439</v>
      </c>
      <c r="D81" s="106" t="s">
        <v>48</v>
      </c>
      <c r="E81" s="106" t="s">
        <v>49</v>
      </c>
      <c r="F81" s="219">
        <f>VLOOKUP(B81,paysheet!$B$3:$AM$167,38,0)</f>
        <v>9677</v>
      </c>
      <c r="G81" s="126" t="s">
        <v>816</v>
      </c>
      <c r="H81" s="115" t="s">
        <v>131</v>
      </c>
      <c r="I81" s="115" t="s">
        <v>815</v>
      </c>
    </row>
    <row r="82" spans="1:9" x14ac:dyDescent="0.2">
      <c r="A82" s="117">
        <v>80</v>
      </c>
      <c r="B82" s="105" t="s">
        <v>442</v>
      </c>
      <c r="C82" s="106" t="s">
        <v>443</v>
      </c>
      <c r="D82" s="106" t="s">
        <v>60</v>
      </c>
      <c r="E82" s="106" t="s">
        <v>50</v>
      </c>
      <c r="F82" s="219">
        <f>VLOOKUP(B82,paysheet!$B$3:$AM$167,38,0)</f>
        <v>13586</v>
      </c>
      <c r="G82" s="114" t="s">
        <v>444</v>
      </c>
      <c r="H82" s="115" t="s">
        <v>136</v>
      </c>
      <c r="I82" s="115" t="s">
        <v>445</v>
      </c>
    </row>
    <row r="83" spans="1:9" x14ac:dyDescent="0.2">
      <c r="A83" s="117">
        <v>81</v>
      </c>
      <c r="B83" s="105" t="s">
        <v>446</v>
      </c>
      <c r="C83" s="106" t="s">
        <v>447</v>
      </c>
      <c r="D83" s="106" t="s">
        <v>46</v>
      </c>
      <c r="E83" s="106" t="s">
        <v>50</v>
      </c>
      <c r="F83" s="219">
        <f>VLOOKUP(B83,paysheet!$B$3:$AM$167,38,0)</f>
        <v>7856</v>
      </c>
      <c r="G83" s="114" t="s">
        <v>448</v>
      </c>
      <c r="H83" s="115" t="s">
        <v>121</v>
      </c>
      <c r="I83" s="115" t="s">
        <v>449</v>
      </c>
    </row>
    <row r="84" spans="1:9" x14ac:dyDescent="0.2">
      <c r="A84" s="117">
        <v>82</v>
      </c>
      <c r="B84" s="105" t="s">
        <v>450</v>
      </c>
      <c r="C84" s="106" t="s">
        <v>451</v>
      </c>
      <c r="D84" s="106" t="s">
        <v>46</v>
      </c>
      <c r="E84" s="106" t="s">
        <v>50</v>
      </c>
      <c r="F84" s="219">
        <f>VLOOKUP(B84,paysheet!$B$3:$AM$167,38,0)</f>
        <v>7530</v>
      </c>
      <c r="G84" s="114" t="s">
        <v>452</v>
      </c>
      <c r="H84" s="115" t="s">
        <v>121</v>
      </c>
      <c r="I84" s="115" t="s">
        <v>449</v>
      </c>
    </row>
    <row r="85" spans="1:9" x14ac:dyDescent="0.2">
      <c r="A85" s="117">
        <v>83</v>
      </c>
      <c r="B85" s="105" t="s">
        <v>453</v>
      </c>
      <c r="C85" s="106" t="s">
        <v>454</v>
      </c>
      <c r="D85" s="106" t="s">
        <v>46</v>
      </c>
      <c r="E85" s="106" t="s">
        <v>50</v>
      </c>
      <c r="F85" s="219">
        <f>VLOOKUP(B85,paysheet!$B$3:$AM$167,38,0)</f>
        <v>20540</v>
      </c>
      <c r="G85" s="114" t="s">
        <v>455</v>
      </c>
      <c r="H85" s="115" t="s">
        <v>115</v>
      </c>
      <c r="I85" s="115" t="s">
        <v>148</v>
      </c>
    </row>
    <row r="86" spans="1:9" x14ac:dyDescent="0.2">
      <c r="A86" s="117">
        <v>84</v>
      </c>
      <c r="B86" s="105" t="s">
        <v>456</v>
      </c>
      <c r="C86" s="106" t="s">
        <v>457</v>
      </c>
      <c r="D86" s="106" t="s">
        <v>46</v>
      </c>
      <c r="E86" s="106" t="s">
        <v>50</v>
      </c>
      <c r="F86" s="219">
        <f>VLOOKUP(B86,paysheet!$B$3:$AM$167,38,0)</f>
        <v>10148</v>
      </c>
      <c r="G86" s="114" t="s">
        <v>458</v>
      </c>
      <c r="H86" s="115" t="s">
        <v>131</v>
      </c>
      <c r="I86" s="115" t="s">
        <v>459</v>
      </c>
    </row>
    <row r="87" spans="1:9" x14ac:dyDescent="0.2">
      <c r="A87" s="117">
        <v>85</v>
      </c>
      <c r="B87" s="105" t="s">
        <v>460</v>
      </c>
      <c r="C87" s="106" t="s">
        <v>461</v>
      </c>
      <c r="D87" s="106" t="s">
        <v>46</v>
      </c>
      <c r="E87" s="106" t="s">
        <v>50</v>
      </c>
      <c r="F87" s="219">
        <f>VLOOKUP(B87,paysheet!$B$3:$AM$167,38,0)</f>
        <v>10148</v>
      </c>
      <c r="G87" s="126" t="s">
        <v>829</v>
      </c>
      <c r="H87" s="115" t="s">
        <v>121</v>
      </c>
      <c r="I87" s="115" t="s">
        <v>830</v>
      </c>
    </row>
    <row r="88" spans="1:9" x14ac:dyDescent="0.2">
      <c r="A88" s="117">
        <v>86</v>
      </c>
      <c r="B88" s="105" t="s">
        <v>702</v>
      </c>
      <c r="C88" s="106" t="s">
        <v>703</v>
      </c>
      <c r="D88" s="106" t="s">
        <v>46</v>
      </c>
      <c r="E88" s="106" t="s">
        <v>50</v>
      </c>
      <c r="F88" s="219">
        <f>VLOOKUP(B88,paysheet!$B$3:$AM$167,38,0)</f>
        <v>1310</v>
      </c>
      <c r="G88" s="126" t="s">
        <v>812</v>
      </c>
      <c r="H88" s="115" t="s">
        <v>121</v>
      </c>
      <c r="I88" s="115" t="s">
        <v>813</v>
      </c>
    </row>
    <row r="89" spans="1:9" x14ac:dyDescent="0.2">
      <c r="A89" s="117">
        <v>87</v>
      </c>
      <c r="B89" s="105" t="s">
        <v>462</v>
      </c>
      <c r="C89" s="106" t="s">
        <v>463</v>
      </c>
      <c r="D89" s="106" t="s">
        <v>47</v>
      </c>
      <c r="E89" s="106" t="s">
        <v>50</v>
      </c>
      <c r="F89" s="219">
        <f>VLOOKUP(B89,paysheet!$B$3:$AM$167,38,0)</f>
        <v>22000</v>
      </c>
      <c r="G89" s="114" t="s">
        <v>464</v>
      </c>
      <c r="H89" s="115" t="s">
        <v>115</v>
      </c>
      <c r="I89" s="115" t="s">
        <v>116</v>
      </c>
    </row>
    <row r="90" spans="1:9" x14ac:dyDescent="0.2">
      <c r="A90" s="117">
        <v>88</v>
      </c>
      <c r="B90" s="105" t="s">
        <v>465</v>
      </c>
      <c r="C90" s="106" t="s">
        <v>466</v>
      </c>
      <c r="D90" s="106" t="s">
        <v>47</v>
      </c>
      <c r="E90" s="106" t="s">
        <v>50</v>
      </c>
      <c r="F90" s="219">
        <f>VLOOKUP(B90,paysheet!$B$3:$AM$167,38,0)</f>
        <v>10148</v>
      </c>
      <c r="G90" s="114" t="s">
        <v>467</v>
      </c>
      <c r="H90" s="115" t="s">
        <v>115</v>
      </c>
      <c r="I90" s="115" t="s">
        <v>116</v>
      </c>
    </row>
    <row r="91" spans="1:9" x14ac:dyDescent="0.2">
      <c r="A91" s="117">
        <v>89</v>
      </c>
      <c r="B91" s="105" t="s">
        <v>468</v>
      </c>
      <c r="C91" s="106" t="s">
        <v>469</v>
      </c>
      <c r="D91" s="106" t="s">
        <v>47</v>
      </c>
      <c r="E91" s="106" t="s">
        <v>50</v>
      </c>
      <c r="F91" s="219">
        <f>VLOOKUP(B91,paysheet!$B$3:$AM$167,38,0)</f>
        <v>27640</v>
      </c>
      <c r="G91" s="114" t="s">
        <v>470</v>
      </c>
      <c r="H91" s="115" t="s">
        <v>115</v>
      </c>
      <c r="I91" s="115" t="s">
        <v>471</v>
      </c>
    </row>
    <row r="92" spans="1:9" x14ac:dyDescent="0.2">
      <c r="A92" s="117">
        <v>90</v>
      </c>
      <c r="B92" s="105" t="s">
        <v>472</v>
      </c>
      <c r="C92" s="106" t="s">
        <v>473</v>
      </c>
      <c r="D92" s="106" t="s">
        <v>47</v>
      </c>
      <c r="E92" s="106" t="s">
        <v>50</v>
      </c>
      <c r="F92" s="219">
        <f>VLOOKUP(B92,paysheet!$B$3:$AM$167,38,0)</f>
        <v>7856</v>
      </c>
      <c r="G92" s="114" t="s">
        <v>474</v>
      </c>
      <c r="H92" s="115" t="s">
        <v>131</v>
      </c>
      <c r="I92" s="115" t="s">
        <v>475</v>
      </c>
    </row>
    <row r="93" spans="1:9" x14ac:dyDescent="0.2">
      <c r="A93" s="117">
        <v>91</v>
      </c>
      <c r="B93" s="105" t="s">
        <v>476</v>
      </c>
      <c r="C93" s="106" t="s">
        <v>477</v>
      </c>
      <c r="D93" s="106" t="s">
        <v>47</v>
      </c>
      <c r="E93" s="106" t="s">
        <v>50</v>
      </c>
      <c r="F93" s="219">
        <f>VLOOKUP(B93,paysheet!$B$3:$AM$167,38,0)</f>
        <v>10148</v>
      </c>
      <c r="G93" s="114" t="s">
        <v>478</v>
      </c>
      <c r="H93" s="115" t="s">
        <v>131</v>
      </c>
      <c r="I93" s="115" t="s">
        <v>479</v>
      </c>
    </row>
    <row r="94" spans="1:9" x14ac:dyDescent="0.2">
      <c r="A94" s="117">
        <v>92</v>
      </c>
      <c r="B94" s="105" t="s">
        <v>480</v>
      </c>
      <c r="C94" s="106" t="s">
        <v>481</v>
      </c>
      <c r="D94" s="106" t="s">
        <v>47</v>
      </c>
      <c r="E94" s="106" t="s">
        <v>50</v>
      </c>
      <c r="F94" s="219">
        <f>VLOOKUP(B94,paysheet!$B$3:$AM$167,38,0)</f>
        <v>16215</v>
      </c>
      <c r="G94" s="114" t="s">
        <v>482</v>
      </c>
      <c r="H94" s="115" t="s">
        <v>121</v>
      </c>
      <c r="I94" s="115" t="s">
        <v>483</v>
      </c>
    </row>
    <row r="95" spans="1:9" x14ac:dyDescent="0.2">
      <c r="A95" s="117">
        <v>93</v>
      </c>
      <c r="B95" s="105" t="s">
        <v>701</v>
      </c>
      <c r="C95" s="106" t="s">
        <v>589</v>
      </c>
      <c r="D95" s="106" t="s">
        <v>47</v>
      </c>
      <c r="E95" s="106" t="s">
        <v>50</v>
      </c>
      <c r="F95" s="219">
        <f>VLOOKUP(B95,paysheet!$B$3:$AM$167,38,0)</f>
        <v>8511</v>
      </c>
      <c r="G95" s="114" t="s">
        <v>720</v>
      </c>
      <c r="H95" s="115" t="s">
        <v>121</v>
      </c>
      <c r="I95" s="115" t="s">
        <v>721</v>
      </c>
    </row>
    <row r="96" spans="1:9" x14ac:dyDescent="0.2">
      <c r="A96" s="117">
        <v>94</v>
      </c>
      <c r="B96" s="105" t="s">
        <v>487</v>
      </c>
      <c r="C96" s="106" t="s">
        <v>488</v>
      </c>
      <c r="D96" s="106" t="s">
        <v>48</v>
      </c>
      <c r="E96" s="106" t="s">
        <v>50</v>
      </c>
      <c r="F96" s="219">
        <f>VLOOKUP(B96,paysheet!$B$3:$AM$167,38,0)</f>
        <v>9812</v>
      </c>
      <c r="G96" s="114">
        <v>62396381152</v>
      </c>
      <c r="H96" s="115" t="s">
        <v>121</v>
      </c>
      <c r="I96" s="115" t="s">
        <v>489</v>
      </c>
    </row>
    <row r="97" spans="1:9" x14ac:dyDescent="0.2">
      <c r="A97" s="117">
        <v>95</v>
      </c>
      <c r="B97" s="105" t="s">
        <v>490</v>
      </c>
      <c r="C97" s="106" t="s">
        <v>491</v>
      </c>
      <c r="D97" s="106" t="s">
        <v>48</v>
      </c>
      <c r="E97" s="106" t="s">
        <v>50</v>
      </c>
      <c r="F97" s="219">
        <f>VLOOKUP(B97,paysheet!$B$3:$AM$167,38,0)</f>
        <v>10000</v>
      </c>
      <c r="G97" s="114" t="s">
        <v>492</v>
      </c>
      <c r="H97" s="115" t="s">
        <v>136</v>
      </c>
      <c r="I97" s="115" t="s">
        <v>493</v>
      </c>
    </row>
    <row r="98" spans="1:9" x14ac:dyDescent="0.2">
      <c r="A98" s="117">
        <v>96</v>
      </c>
      <c r="B98" s="105">
        <v>6003190</v>
      </c>
      <c r="C98" s="106" t="s">
        <v>669</v>
      </c>
      <c r="D98" s="106" t="s">
        <v>60</v>
      </c>
      <c r="E98" s="106" t="s">
        <v>51</v>
      </c>
      <c r="F98" s="219">
        <f>VLOOKUP(B98,paysheet!$B$3:$AM$167,38,0)</f>
        <v>12143</v>
      </c>
      <c r="G98" s="114">
        <v>915010057974822</v>
      </c>
      <c r="H98" s="115" t="s">
        <v>115</v>
      </c>
      <c r="I98" s="115" t="s">
        <v>116</v>
      </c>
    </row>
    <row r="99" spans="1:9" x14ac:dyDescent="0.2">
      <c r="A99" s="117">
        <v>97</v>
      </c>
      <c r="B99" s="105">
        <v>6003753</v>
      </c>
      <c r="C99" s="106" t="s">
        <v>670</v>
      </c>
      <c r="D99" s="106" t="s">
        <v>60</v>
      </c>
      <c r="E99" s="106" t="s">
        <v>51</v>
      </c>
      <c r="F99" s="219">
        <f>VLOOKUP(B99,paysheet!$B$3:$AM$167,38,0)</f>
        <v>19531</v>
      </c>
      <c r="G99" s="114">
        <v>917010024212283</v>
      </c>
      <c r="H99" s="115" t="s">
        <v>115</v>
      </c>
      <c r="I99" s="115" t="s">
        <v>116</v>
      </c>
    </row>
    <row r="100" spans="1:9" x14ac:dyDescent="0.2">
      <c r="A100" s="117">
        <v>98</v>
      </c>
      <c r="B100" s="105">
        <v>6003913</v>
      </c>
      <c r="C100" s="106" t="s">
        <v>671</v>
      </c>
      <c r="D100" s="106" t="s">
        <v>60</v>
      </c>
      <c r="E100" s="106" t="s">
        <v>51</v>
      </c>
      <c r="F100" s="219">
        <f>VLOOKUP(B100,paysheet!$B$3:$AM$167,38,0)</f>
        <v>21020</v>
      </c>
      <c r="G100" s="114">
        <v>279501504035</v>
      </c>
      <c r="H100" s="115" t="s">
        <v>136</v>
      </c>
      <c r="I100" s="115" t="s">
        <v>277</v>
      </c>
    </row>
    <row r="101" spans="1:9" x14ac:dyDescent="0.2">
      <c r="A101" s="117">
        <v>99</v>
      </c>
      <c r="B101" s="105" t="s">
        <v>496</v>
      </c>
      <c r="C101" s="106" t="s">
        <v>497</v>
      </c>
      <c r="D101" s="106" t="s">
        <v>60</v>
      </c>
      <c r="E101" s="106" t="s">
        <v>51</v>
      </c>
      <c r="F101" s="219">
        <f>VLOOKUP(B101,paysheet!$B$3:$AM$167,38,0)</f>
        <v>9755</v>
      </c>
      <c r="G101" s="114" t="s">
        <v>498</v>
      </c>
      <c r="H101" s="115" t="s">
        <v>121</v>
      </c>
      <c r="I101" s="115" t="s">
        <v>499</v>
      </c>
    </row>
    <row r="102" spans="1:9" x14ac:dyDescent="0.2">
      <c r="A102" s="117">
        <v>100</v>
      </c>
      <c r="B102" s="105" t="s">
        <v>500</v>
      </c>
      <c r="C102" s="106" t="s">
        <v>501</v>
      </c>
      <c r="D102" s="106" t="s">
        <v>45</v>
      </c>
      <c r="E102" s="106" t="s">
        <v>51</v>
      </c>
      <c r="F102" s="219">
        <f>VLOOKUP(B102,paysheet!$B$3:$AM$167,38,0)</f>
        <v>8709</v>
      </c>
      <c r="G102" s="114" t="s">
        <v>502</v>
      </c>
      <c r="H102" s="115" t="s">
        <v>115</v>
      </c>
      <c r="I102" s="115" t="s">
        <v>116</v>
      </c>
    </row>
    <row r="103" spans="1:9" x14ac:dyDescent="0.2">
      <c r="A103" s="117">
        <v>101</v>
      </c>
      <c r="B103" s="105" t="s">
        <v>503</v>
      </c>
      <c r="C103" s="106" t="s">
        <v>504</v>
      </c>
      <c r="D103" s="106" t="s">
        <v>60</v>
      </c>
      <c r="E103" s="106" t="s">
        <v>51</v>
      </c>
      <c r="F103" s="219">
        <f>VLOOKUP(B103,paysheet!$B$3:$AM$167,38,0)</f>
        <v>10113</v>
      </c>
      <c r="G103" s="114" t="s">
        <v>505</v>
      </c>
      <c r="H103" s="115" t="s">
        <v>506</v>
      </c>
      <c r="I103" s="115" t="s">
        <v>507</v>
      </c>
    </row>
    <row r="104" spans="1:9" x14ac:dyDescent="0.2">
      <c r="A104" s="117">
        <v>102</v>
      </c>
      <c r="B104" s="105" t="s">
        <v>508</v>
      </c>
      <c r="C104" s="106" t="s">
        <v>509</v>
      </c>
      <c r="D104" s="106" t="s">
        <v>60</v>
      </c>
      <c r="E104" s="106" t="s">
        <v>51</v>
      </c>
      <c r="F104" s="219">
        <f>VLOOKUP(B104,paysheet!$B$3:$AM$167,38,0)</f>
        <v>9860</v>
      </c>
      <c r="G104" s="114" t="s">
        <v>510</v>
      </c>
      <c r="H104" s="115" t="s">
        <v>115</v>
      </c>
      <c r="I104" s="115" t="s">
        <v>148</v>
      </c>
    </row>
    <row r="105" spans="1:9" x14ac:dyDescent="0.2">
      <c r="A105" s="117">
        <v>103</v>
      </c>
      <c r="B105" s="105" t="s">
        <v>511</v>
      </c>
      <c r="C105" s="106" t="s">
        <v>512</v>
      </c>
      <c r="D105" s="106" t="s">
        <v>60</v>
      </c>
      <c r="E105" s="106" t="s">
        <v>51</v>
      </c>
      <c r="F105" s="219">
        <f>VLOOKUP(B105,paysheet!$B$3:$AM$167,38,0)</f>
        <v>11860</v>
      </c>
      <c r="G105" s="114" t="s">
        <v>513</v>
      </c>
      <c r="H105" s="115" t="s">
        <v>115</v>
      </c>
      <c r="I105" s="115" t="s">
        <v>148</v>
      </c>
    </row>
    <row r="106" spans="1:9" x14ac:dyDescent="0.2">
      <c r="A106" s="117">
        <v>104</v>
      </c>
      <c r="B106" s="105" t="s">
        <v>700</v>
      </c>
      <c r="C106" s="106" t="s">
        <v>707</v>
      </c>
      <c r="D106" s="106" t="s">
        <v>60</v>
      </c>
      <c r="E106" s="106" t="s">
        <v>51</v>
      </c>
      <c r="F106" s="219">
        <f>VLOOKUP(B106,paysheet!$B$3:$AM$167,38,0)</f>
        <v>14460</v>
      </c>
      <c r="G106" s="126" t="s">
        <v>849</v>
      </c>
      <c r="H106" s="115" t="s">
        <v>486</v>
      </c>
      <c r="I106" s="115" t="s">
        <v>649</v>
      </c>
    </row>
    <row r="107" spans="1:9" x14ac:dyDescent="0.2">
      <c r="A107" s="117">
        <v>105</v>
      </c>
      <c r="B107" s="105" t="s">
        <v>588</v>
      </c>
      <c r="C107" s="106" t="s">
        <v>589</v>
      </c>
      <c r="D107" s="106" t="s">
        <v>46</v>
      </c>
      <c r="E107" s="106" t="s">
        <v>51</v>
      </c>
      <c r="F107" s="219">
        <f>VLOOKUP(B107,paysheet!$B$3:$AM$167,38,0)</f>
        <v>22000</v>
      </c>
      <c r="G107" s="114" t="s">
        <v>590</v>
      </c>
      <c r="H107" s="115" t="s">
        <v>591</v>
      </c>
      <c r="I107" s="115" t="s">
        <v>592</v>
      </c>
    </row>
    <row r="108" spans="1:9" x14ac:dyDescent="0.2">
      <c r="A108" s="117">
        <v>106</v>
      </c>
      <c r="B108" s="105" t="s">
        <v>526</v>
      </c>
      <c r="C108" s="106" t="s">
        <v>527</v>
      </c>
      <c r="D108" s="106" t="s">
        <v>46</v>
      </c>
      <c r="E108" s="106" t="s">
        <v>51</v>
      </c>
      <c r="F108" s="219">
        <f>VLOOKUP(B108,paysheet!$B$3:$AM$167,38,0)</f>
        <v>14999</v>
      </c>
      <c r="G108" s="114" t="s">
        <v>528</v>
      </c>
      <c r="H108" s="115" t="s">
        <v>115</v>
      </c>
      <c r="I108" s="115" t="s">
        <v>116</v>
      </c>
    </row>
    <row r="109" spans="1:9" x14ac:dyDescent="0.2">
      <c r="A109" s="117">
        <v>107</v>
      </c>
      <c r="B109" s="105" t="s">
        <v>523</v>
      </c>
      <c r="C109" s="106" t="s">
        <v>524</v>
      </c>
      <c r="D109" s="106" t="s">
        <v>46</v>
      </c>
      <c r="E109" s="106" t="s">
        <v>51</v>
      </c>
      <c r="F109" s="219">
        <f>VLOOKUP(B109,paysheet!$B$3:$AM$167,38,0)</f>
        <v>4426</v>
      </c>
      <c r="G109" s="114" t="s">
        <v>525</v>
      </c>
      <c r="H109" s="115" t="s">
        <v>115</v>
      </c>
      <c r="I109" s="115" t="s">
        <v>116</v>
      </c>
    </row>
    <row r="110" spans="1:9" x14ac:dyDescent="0.2">
      <c r="A110" s="117">
        <v>108</v>
      </c>
      <c r="B110" s="105" t="s">
        <v>532</v>
      </c>
      <c r="C110" s="106" t="s">
        <v>533</v>
      </c>
      <c r="D110" s="106" t="s">
        <v>46</v>
      </c>
      <c r="E110" s="106" t="s">
        <v>51</v>
      </c>
      <c r="F110" s="219">
        <f>VLOOKUP(B110,paysheet!$B$3:$AM$167,38,0)</f>
        <v>12000</v>
      </c>
      <c r="G110" s="114" t="s">
        <v>534</v>
      </c>
      <c r="H110" s="115" t="s">
        <v>115</v>
      </c>
      <c r="I110" s="115" t="s">
        <v>116</v>
      </c>
    </row>
    <row r="111" spans="1:9" x14ac:dyDescent="0.2">
      <c r="A111" s="117">
        <v>109</v>
      </c>
      <c r="B111" s="105" t="s">
        <v>535</v>
      </c>
      <c r="C111" s="106" t="s">
        <v>536</v>
      </c>
      <c r="D111" s="106" t="s">
        <v>46</v>
      </c>
      <c r="E111" s="106" t="s">
        <v>51</v>
      </c>
      <c r="F111" s="219">
        <f>VLOOKUP(B111,paysheet!$B$3:$AM$167,38,0)</f>
        <v>17002</v>
      </c>
      <c r="G111" s="114" t="s">
        <v>537</v>
      </c>
      <c r="H111" s="115" t="s">
        <v>115</v>
      </c>
      <c r="I111" s="115" t="s">
        <v>116</v>
      </c>
    </row>
    <row r="112" spans="1:9" x14ac:dyDescent="0.2">
      <c r="A112" s="117">
        <v>110</v>
      </c>
      <c r="B112" s="105" t="s">
        <v>538</v>
      </c>
      <c r="C112" s="106" t="s">
        <v>539</v>
      </c>
      <c r="D112" s="106" t="s">
        <v>46</v>
      </c>
      <c r="E112" s="106" t="s">
        <v>51</v>
      </c>
      <c r="F112" s="219">
        <f>VLOOKUP(B112,paysheet!$B$3:$AM$167,38,0)</f>
        <v>10289</v>
      </c>
      <c r="G112" s="114" t="s">
        <v>540</v>
      </c>
      <c r="H112" s="115" t="s">
        <v>115</v>
      </c>
      <c r="I112" s="115" t="s">
        <v>116</v>
      </c>
    </row>
    <row r="113" spans="1:9" x14ac:dyDescent="0.2">
      <c r="A113" s="117">
        <v>111</v>
      </c>
      <c r="B113" s="105" t="s">
        <v>541</v>
      </c>
      <c r="C113" s="106" t="s">
        <v>542</v>
      </c>
      <c r="D113" s="106" t="s">
        <v>46</v>
      </c>
      <c r="E113" s="106" t="s">
        <v>51</v>
      </c>
      <c r="F113" s="219">
        <f>VLOOKUP(B113,paysheet!$B$3:$AM$167,38,0)</f>
        <v>11000</v>
      </c>
      <c r="G113" s="114" t="s">
        <v>543</v>
      </c>
      <c r="H113" s="115" t="s">
        <v>115</v>
      </c>
      <c r="I113" s="115" t="s">
        <v>116</v>
      </c>
    </row>
    <row r="114" spans="1:9" x14ac:dyDescent="0.2">
      <c r="A114" s="117">
        <v>112</v>
      </c>
      <c r="B114" s="105" t="s">
        <v>544</v>
      </c>
      <c r="C114" s="106" t="s">
        <v>545</v>
      </c>
      <c r="D114" s="106" t="s">
        <v>46</v>
      </c>
      <c r="E114" s="106" t="s">
        <v>51</v>
      </c>
      <c r="F114" s="219">
        <f>VLOOKUP(B114,paysheet!$B$3:$AM$167,38,0)</f>
        <v>10942</v>
      </c>
      <c r="G114" s="114" t="s">
        <v>546</v>
      </c>
      <c r="H114" s="115" t="s">
        <v>115</v>
      </c>
      <c r="I114" s="115" t="s">
        <v>116</v>
      </c>
    </row>
    <row r="115" spans="1:9" x14ac:dyDescent="0.2">
      <c r="A115" s="117">
        <v>113</v>
      </c>
      <c r="B115" s="105" t="s">
        <v>547</v>
      </c>
      <c r="C115" s="106" t="s">
        <v>548</v>
      </c>
      <c r="D115" s="106" t="s">
        <v>46</v>
      </c>
      <c r="E115" s="106" t="s">
        <v>51</v>
      </c>
      <c r="F115" s="219">
        <f>VLOOKUP(B115,paysheet!$B$3:$AM$167,38,0)</f>
        <v>16000</v>
      </c>
      <c r="G115" s="114" t="s">
        <v>549</v>
      </c>
      <c r="H115" s="115" t="s">
        <v>115</v>
      </c>
      <c r="I115" s="115" t="s">
        <v>116</v>
      </c>
    </row>
    <row r="116" spans="1:9" x14ac:dyDescent="0.2">
      <c r="A116" s="117">
        <v>114</v>
      </c>
      <c r="B116" s="105" t="s">
        <v>552</v>
      </c>
      <c r="C116" s="106" t="s">
        <v>553</v>
      </c>
      <c r="D116" s="106" t="s">
        <v>46</v>
      </c>
      <c r="E116" s="106" t="s">
        <v>51</v>
      </c>
      <c r="F116" s="219">
        <f>VLOOKUP(B116,paysheet!$B$3:$AM$167,38,0)</f>
        <v>27000</v>
      </c>
      <c r="G116" s="114" t="s">
        <v>554</v>
      </c>
      <c r="H116" s="115" t="s">
        <v>115</v>
      </c>
      <c r="I116" s="115" t="s">
        <v>116</v>
      </c>
    </row>
    <row r="117" spans="1:9" x14ac:dyDescent="0.2">
      <c r="A117" s="117">
        <v>115</v>
      </c>
      <c r="B117" s="105" t="s">
        <v>555</v>
      </c>
      <c r="C117" s="106" t="s">
        <v>556</v>
      </c>
      <c r="D117" s="106" t="s">
        <v>46</v>
      </c>
      <c r="E117" s="106" t="s">
        <v>51</v>
      </c>
      <c r="F117" s="219">
        <f>VLOOKUP(B117,paysheet!$B$3:$AM$167,38,0)</f>
        <v>15001</v>
      </c>
      <c r="G117" s="114" t="s">
        <v>557</v>
      </c>
      <c r="H117" s="115" t="s">
        <v>115</v>
      </c>
      <c r="I117" s="115" t="s">
        <v>116</v>
      </c>
    </row>
    <row r="118" spans="1:9" x14ac:dyDescent="0.2">
      <c r="A118" s="117">
        <v>116</v>
      </c>
      <c r="B118" s="105" t="s">
        <v>514</v>
      </c>
      <c r="C118" s="106" t="s">
        <v>515</v>
      </c>
      <c r="D118" s="106" t="s">
        <v>46</v>
      </c>
      <c r="E118" s="106" t="s">
        <v>51</v>
      </c>
      <c r="F118" s="219">
        <f>VLOOKUP(B118,paysheet!$B$3:$AM$167,38,0)</f>
        <v>12662</v>
      </c>
      <c r="G118" s="114" t="s">
        <v>517</v>
      </c>
      <c r="H118" s="115" t="s">
        <v>115</v>
      </c>
      <c r="I118" s="115" t="s">
        <v>116</v>
      </c>
    </row>
    <row r="119" spans="1:9" x14ac:dyDescent="0.2">
      <c r="A119" s="117">
        <v>117</v>
      </c>
      <c r="B119" s="105" t="s">
        <v>518</v>
      </c>
      <c r="C119" s="106" t="s">
        <v>519</v>
      </c>
      <c r="D119" s="106" t="s">
        <v>46</v>
      </c>
      <c r="E119" s="106" t="s">
        <v>51</v>
      </c>
      <c r="F119" s="219">
        <f>VLOOKUP(B119,paysheet!$B$3:$AM$167,38,0)</f>
        <v>19246</v>
      </c>
      <c r="G119" s="114" t="s">
        <v>520</v>
      </c>
      <c r="H119" s="115" t="s">
        <v>136</v>
      </c>
      <c r="I119" s="115" t="s">
        <v>277</v>
      </c>
    </row>
    <row r="120" spans="1:9" x14ac:dyDescent="0.2">
      <c r="A120" s="117">
        <v>118</v>
      </c>
      <c r="B120" s="105" t="s">
        <v>558</v>
      </c>
      <c r="C120" s="106" t="s">
        <v>559</v>
      </c>
      <c r="D120" s="106" t="s">
        <v>46</v>
      </c>
      <c r="E120" s="106" t="s">
        <v>51</v>
      </c>
      <c r="F120" s="219">
        <f>VLOOKUP(B120,paysheet!$B$3:$AM$167,38,0)</f>
        <v>10289</v>
      </c>
      <c r="G120" s="114" t="s">
        <v>560</v>
      </c>
      <c r="H120" s="115" t="s">
        <v>136</v>
      </c>
      <c r="I120" s="115" t="s">
        <v>277</v>
      </c>
    </row>
    <row r="121" spans="1:9" x14ac:dyDescent="0.2">
      <c r="A121" s="117">
        <v>119</v>
      </c>
      <c r="B121" s="105" t="s">
        <v>561</v>
      </c>
      <c r="C121" s="106" t="s">
        <v>562</v>
      </c>
      <c r="D121" s="106" t="s">
        <v>46</v>
      </c>
      <c r="E121" s="106" t="s">
        <v>51</v>
      </c>
      <c r="F121" s="219">
        <f>VLOOKUP(B121,paysheet!$B$3:$AM$167,38,0)</f>
        <v>13000</v>
      </c>
      <c r="G121" s="114" t="s">
        <v>563</v>
      </c>
      <c r="H121" s="115" t="s">
        <v>136</v>
      </c>
      <c r="I121" s="115" t="s">
        <v>277</v>
      </c>
    </row>
    <row r="122" spans="1:9" x14ac:dyDescent="0.2">
      <c r="A122" s="117">
        <v>120</v>
      </c>
      <c r="B122" s="105" t="s">
        <v>566</v>
      </c>
      <c r="C122" s="106" t="s">
        <v>567</v>
      </c>
      <c r="D122" s="106" t="s">
        <v>46</v>
      </c>
      <c r="E122" s="106" t="s">
        <v>51</v>
      </c>
      <c r="F122" s="219">
        <f>VLOOKUP(B122,paysheet!$B$3:$AM$167,38,0)</f>
        <v>11000</v>
      </c>
      <c r="G122" s="114" t="s">
        <v>568</v>
      </c>
      <c r="H122" s="115" t="s">
        <v>136</v>
      </c>
      <c r="I122" s="115" t="s">
        <v>277</v>
      </c>
    </row>
    <row r="123" spans="1:9" x14ac:dyDescent="0.2">
      <c r="A123" s="117">
        <v>121</v>
      </c>
      <c r="B123" s="105" t="s">
        <v>569</v>
      </c>
      <c r="C123" s="106" t="s">
        <v>570</v>
      </c>
      <c r="D123" s="106" t="s">
        <v>46</v>
      </c>
      <c r="E123" s="106" t="s">
        <v>51</v>
      </c>
      <c r="F123" s="219">
        <f>VLOOKUP(B123,paysheet!$B$3:$AM$167,38,0)</f>
        <v>13000</v>
      </c>
      <c r="G123" s="114" t="s">
        <v>571</v>
      </c>
      <c r="H123" s="115" t="s">
        <v>115</v>
      </c>
      <c r="I123" s="115" t="s">
        <v>116</v>
      </c>
    </row>
    <row r="124" spans="1:9" x14ac:dyDescent="0.2">
      <c r="A124" s="117">
        <v>122</v>
      </c>
      <c r="B124" s="105" t="s">
        <v>572</v>
      </c>
      <c r="C124" s="106" t="s">
        <v>573</v>
      </c>
      <c r="D124" s="106" t="s">
        <v>46</v>
      </c>
      <c r="E124" s="106" t="s">
        <v>51</v>
      </c>
      <c r="F124" s="219">
        <f>VLOOKUP(B124,paysheet!$B$3:$AM$167,38,0)</f>
        <v>13000</v>
      </c>
      <c r="G124" s="114" t="s">
        <v>574</v>
      </c>
      <c r="H124" s="115" t="s">
        <v>115</v>
      </c>
      <c r="I124" s="115" t="s">
        <v>148</v>
      </c>
    </row>
    <row r="125" spans="1:9" x14ac:dyDescent="0.2">
      <c r="A125" s="117">
        <v>123</v>
      </c>
      <c r="B125" s="105" t="s">
        <v>575</v>
      </c>
      <c r="C125" s="106" t="s">
        <v>576</v>
      </c>
      <c r="D125" s="106" t="s">
        <v>46</v>
      </c>
      <c r="E125" s="106" t="s">
        <v>51</v>
      </c>
      <c r="F125" s="219">
        <f>VLOOKUP(B125,paysheet!$B$3:$AM$167,38,0)</f>
        <v>10000</v>
      </c>
      <c r="G125" s="114" t="s">
        <v>577</v>
      </c>
      <c r="H125" s="115" t="s">
        <v>121</v>
      </c>
      <c r="I125" s="115" t="s">
        <v>578</v>
      </c>
    </row>
    <row r="126" spans="1:9" x14ac:dyDescent="0.2">
      <c r="A126" s="117">
        <v>124</v>
      </c>
      <c r="B126" s="105" t="s">
        <v>579</v>
      </c>
      <c r="C126" s="106" t="s">
        <v>580</v>
      </c>
      <c r="D126" s="106" t="s">
        <v>46</v>
      </c>
      <c r="E126" s="106" t="s">
        <v>51</v>
      </c>
      <c r="F126" s="219">
        <f>VLOOKUP(B126,paysheet!$B$3:$AM$167,38,0)</f>
        <v>10148</v>
      </c>
      <c r="G126" s="114" t="s">
        <v>581</v>
      </c>
      <c r="H126" s="115" t="s">
        <v>222</v>
      </c>
      <c r="I126" s="115" t="s">
        <v>582</v>
      </c>
    </row>
    <row r="127" spans="1:9" x14ac:dyDescent="0.2">
      <c r="A127" s="117">
        <v>125</v>
      </c>
      <c r="B127" s="105" t="s">
        <v>585</v>
      </c>
      <c r="C127" s="106" t="s">
        <v>586</v>
      </c>
      <c r="D127" s="106" t="s">
        <v>46</v>
      </c>
      <c r="E127" s="106" t="s">
        <v>51</v>
      </c>
      <c r="F127" s="219">
        <f>VLOOKUP(B127,paysheet!$B$3:$AM$167,38,0)</f>
        <v>16999</v>
      </c>
      <c r="G127" s="114">
        <v>914010005810052</v>
      </c>
      <c r="H127" s="115" t="s">
        <v>587</v>
      </c>
      <c r="I127" s="115" t="s">
        <v>116</v>
      </c>
    </row>
    <row r="128" spans="1:9" x14ac:dyDescent="0.2">
      <c r="A128" s="117">
        <v>126</v>
      </c>
      <c r="B128" s="105" t="s">
        <v>593</v>
      </c>
      <c r="C128" s="106" t="s">
        <v>594</v>
      </c>
      <c r="D128" s="106" t="s">
        <v>47</v>
      </c>
      <c r="E128" s="106" t="s">
        <v>51</v>
      </c>
      <c r="F128" s="219">
        <f>VLOOKUP(B128,paysheet!$B$3:$AM$167,38,0)</f>
        <v>18000</v>
      </c>
      <c r="G128" s="114" t="s">
        <v>595</v>
      </c>
      <c r="H128" s="115" t="s">
        <v>115</v>
      </c>
      <c r="I128" s="115" t="s">
        <v>116</v>
      </c>
    </row>
    <row r="129" spans="1:9" x14ac:dyDescent="0.2">
      <c r="A129" s="117">
        <v>127</v>
      </c>
      <c r="B129" s="105" t="s">
        <v>596</v>
      </c>
      <c r="C129" s="106" t="s">
        <v>597</v>
      </c>
      <c r="D129" s="106" t="s">
        <v>47</v>
      </c>
      <c r="E129" s="106" t="s">
        <v>51</v>
      </c>
      <c r="F129" s="219">
        <f>VLOOKUP(B129,paysheet!$B$3:$AM$167,38,0)</f>
        <v>12456</v>
      </c>
      <c r="G129" s="114" t="s">
        <v>598</v>
      </c>
      <c r="H129" s="115" t="s">
        <v>115</v>
      </c>
      <c r="I129" s="115" t="s">
        <v>116</v>
      </c>
    </row>
    <row r="130" spans="1:9" x14ac:dyDescent="0.2">
      <c r="A130" s="117">
        <v>128</v>
      </c>
      <c r="B130" s="105" t="s">
        <v>599</v>
      </c>
      <c r="C130" s="106" t="s">
        <v>600</v>
      </c>
      <c r="D130" s="106" t="s">
        <v>47</v>
      </c>
      <c r="E130" s="106" t="s">
        <v>51</v>
      </c>
      <c r="F130" s="219">
        <f>VLOOKUP(B130,paysheet!$B$3:$AM$167,38,0)</f>
        <v>12456</v>
      </c>
      <c r="G130" s="114" t="s">
        <v>601</v>
      </c>
      <c r="H130" s="115" t="s">
        <v>115</v>
      </c>
      <c r="I130" s="115" t="s">
        <v>116</v>
      </c>
    </row>
    <row r="131" spans="1:9" x14ac:dyDescent="0.2">
      <c r="A131" s="117">
        <v>129</v>
      </c>
      <c r="B131" s="105" t="s">
        <v>604</v>
      </c>
      <c r="C131" s="106" t="s">
        <v>605</v>
      </c>
      <c r="D131" s="106" t="s">
        <v>47</v>
      </c>
      <c r="E131" s="106" t="s">
        <v>51</v>
      </c>
      <c r="F131" s="219">
        <f>VLOOKUP(B131,paysheet!$B$3:$AM$167,38,0)</f>
        <v>9000</v>
      </c>
      <c r="G131" s="114" t="s">
        <v>606</v>
      </c>
      <c r="H131" s="115" t="s">
        <v>115</v>
      </c>
      <c r="I131" s="115" t="s">
        <v>116</v>
      </c>
    </row>
    <row r="132" spans="1:9" x14ac:dyDescent="0.2">
      <c r="A132" s="117">
        <v>130</v>
      </c>
      <c r="B132" s="105" t="s">
        <v>607</v>
      </c>
      <c r="C132" s="106" t="s">
        <v>608</v>
      </c>
      <c r="D132" s="106" t="s">
        <v>47</v>
      </c>
      <c r="E132" s="106" t="s">
        <v>51</v>
      </c>
      <c r="F132" s="219">
        <f>VLOOKUP(B132,paysheet!$B$3:$AM$167,38,0)</f>
        <v>9000</v>
      </c>
      <c r="G132" s="114" t="s">
        <v>609</v>
      </c>
      <c r="H132" s="115" t="s">
        <v>115</v>
      </c>
      <c r="I132" s="115" t="s">
        <v>116</v>
      </c>
    </row>
    <row r="133" spans="1:9" x14ac:dyDescent="0.2">
      <c r="A133" s="117">
        <v>131</v>
      </c>
      <c r="B133" s="105" t="s">
        <v>610</v>
      </c>
      <c r="C133" s="106" t="s">
        <v>611</v>
      </c>
      <c r="D133" s="106" t="s">
        <v>47</v>
      </c>
      <c r="E133" s="106" t="s">
        <v>51</v>
      </c>
      <c r="F133" s="219">
        <f>VLOOKUP(B133,paysheet!$B$3:$AM$167,38,0)</f>
        <v>10888</v>
      </c>
      <c r="G133" s="114" t="s">
        <v>612</v>
      </c>
      <c r="H133" s="115" t="s">
        <v>136</v>
      </c>
      <c r="I133" s="115" t="s">
        <v>613</v>
      </c>
    </row>
    <row r="134" spans="1:9" x14ac:dyDescent="0.2">
      <c r="A134" s="117">
        <v>132</v>
      </c>
      <c r="B134" s="105" t="s">
        <v>618</v>
      </c>
      <c r="C134" s="106" t="s">
        <v>619</v>
      </c>
      <c r="D134" s="106" t="s">
        <v>47</v>
      </c>
      <c r="E134" s="106" t="s">
        <v>51</v>
      </c>
      <c r="F134" s="219">
        <f>VLOOKUP(B134,paysheet!$B$3:$AM$167,38,0)</f>
        <v>9000</v>
      </c>
      <c r="G134" s="114" t="s">
        <v>620</v>
      </c>
      <c r="H134" s="115" t="s">
        <v>131</v>
      </c>
      <c r="I134" s="115" t="s">
        <v>621</v>
      </c>
    </row>
    <row r="135" spans="1:9" x14ac:dyDescent="0.2">
      <c r="A135" s="117">
        <v>133</v>
      </c>
      <c r="B135" s="105" t="s">
        <v>622</v>
      </c>
      <c r="C135" s="106" t="s">
        <v>623</v>
      </c>
      <c r="D135" s="106" t="s">
        <v>47</v>
      </c>
      <c r="E135" s="106" t="s">
        <v>51</v>
      </c>
      <c r="F135" s="219">
        <f>VLOOKUP(B135,paysheet!$B$3:$AM$167,38,0)</f>
        <v>12219</v>
      </c>
      <c r="G135" s="114" t="s">
        <v>624</v>
      </c>
      <c r="H135" s="115" t="s">
        <v>115</v>
      </c>
      <c r="I135" s="115" t="s">
        <v>116</v>
      </c>
    </row>
    <row r="136" spans="1:9" x14ac:dyDescent="0.2">
      <c r="A136" s="117">
        <v>134</v>
      </c>
      <c r="B136" s="105" t="s">
        <v>625</v>
      </c>
      <c r="C136" s="106" t="s">
        <v>626</v>
      </c>
      <c r="D136" s="106" t="s">
        <v>47</v>
      </c>
      <c r="E136" s="106" t="s">
        <v>51</v>
      </c>
      <c r="F136" s="219">
        <f>VLOOKUP(B136,paysheet!$B$3:$AM$167,38,0)</f>
        <v>23000</v>
      </c>
      <c r="G136" s="114" t="s">
        <v>627</v>
      </c>
      <c r="H136" s="115" t="s">
        <v>115</v>
      </c>
      <c r="I136" s="115" t="s">
        <v>148</v>
      </c>
    </row>
    <row r="137" spans="1:9" x14ac:dyDescent="0.2">
      <c r="A137" s="117">
        <v>135</v>
      </c>
      <c r="B137" s="105" t="s">
        <v>628</v>
      </c>
      <c r="C137" s="106" t="s">
        <v>629</v>
      </c>
      <c r="D137" s="106" t="s">
        <v>47</v>
      </c>
      <c r="E137" s="106" t="s">
        <v>51</v>
      </c>
      <c r="F137" s="219">
        <f>VLOOKUP(B137,paysheet!$B$3:$AM$167,38,0)</f>
        <v>11709</v>
      </c>
      <c r="G137" s="114" t="s">
        <v>824</v>
      </c>
      <c r="H137" s="135" t="s">
        <v>825</v>
      </c>
      <c r="I137" s="179" t="s">
        <v>826</v>
      </c>
    </row>
    <row r="138" spans="1:9" x14ac:dyDescent="0.2">
      <c r="A138" s="117">
        <v>136</v>
      </c>
      <c r="B138" s="105" t="s">
        <v>689</v>
      </c>
      <c r="C138" s="106" t="s">
        <v>708</v>
      </c>
      <c r="D138" s="106" t="s">
        <v>47</v>
      </c>
      <c r="E138" s="106" t="s">
        <v>51</v>
      </c>
      <c r="F138" s="219">
        <f>VLOOKUP(B138,paysheet!$B$3:$AM$167,38,0)</f>
        <v>8386</v>
      </c>
      <c r="G138" s="114" t="s">
        <v>718</v>
      </c>
      <c r="H138" s="115" t="s">
        <v>121</v>
      </c>
      <c r="I138" s="115" t="s">
        <v>719</v>
      </c>
    </row>
    <row r="139" spans="1:9" x14ac:dyDescent="0.2">
      <c r="A139" s="117">
        <v>137</v>
      </c>
      <c r="B139" s="105" t="s">
        <v>694</v>
      </c>
      <c r="C139" s="106" t="s">
        <v>695</v>
      </c>
      <c r="D139" s="106" t="s">
        <v>47</v>
      </c>
      <c r="E139" s="106" t="s">
        <v>51</v>
      </c>
      <c r="F139" s="219">
        <f>VLOOKUP(B139,paysheet!$B$3:$AM$167,38,0)</f>
        <v>5806</v>
      </c>
      <c r="G139" s="126" t="s">
        <v>827</v>
      </c>
      <c r="H139" s="115" t="s">
        <v>121</v>
      </c>
      <c r="I139" s="115" t="s">
        <v>828</v>
      </c>
    </row>
    <row r="140" spans="1:9" x14ac:dyDescent="0.2">
      <c r="A140" s="117">
        <v>138</v>
      </c>
      <c r="B140" s="105" t="s">
        <v>692</v>
      </c>
      <c r="C140" s="106" t="s">
        <v>693</v>
      </c>
      <c r="D140" s="106" t="s">
        <v>47</v>
      </c>
      <c r="E140" s="106" t="s">
        <v>51</v>
      </c>
      <c r="F140" s="219">
        <f>VLOOKUP(B140,paysheet!$B$3:$AM$167,38,0)</f>
        <v>4839</v>
      </c>
      <c r="G140" s="126" t="s">
        <v>851</v>
      </c>
      <c r="H140" s="115" t="s">
        <v>121</v>
      </c>
      <c r="I140" s="115" t="s">
        <v>852</v>
      </c>
    </row>
    <row r="141" spans="1:9" x14ac:dyDescent="0.2">
      <c r="A141" s="117">
        <v>139</v>
      </c>
      <c r="B141" s="105" t="s">
        <v>630</v>
      </c>
      <c r="C141" s="106" t="s">
        <v>631</v>
      </c>
      <c r="D141" s="106" t="s">
        <v>48</v>
      </c>
      <c r="E141" s="106" t="s">
        <v>51</v>
      </c>
      <c r="F141" s="219">
        <f>VLOOKUP(B141,paysheet!$B$3:$AM$167,38,0)</f>
        <v>17002</v>
      </c>
      <c r="G141" s="114" t="s">
        <v>633</v>
      </c>
      <c r="H141" s="115" t="s">
        <v>115</v>
      </c>
      <c r="I141" s="115" t="s">
        <v>148</v>
      </c>
    </row>
    <row r="142" spans="1:9" x14ac:dyDescent="0.2">
      <c r="A142" s="117">
        <v>140</v>
      </c>
      <c r="B142" s="118" t="s">
        <v>636</v>
      </c>
      <c r="C142" s="119" t="s">
        <v>637</v>
      </c>
      <c r="D142" s="119" t="s">
        <v>48</v>
      </c>
      <c r="E142" s="119" t="s">
        <v>51</v>
      </c>
      <c r="F142" s="219">
        <f>VLOOKUP(B142,paysheet!$B$3:$AM$167,38,0)</f>
        <v>10000</v>
      </c>
      <c r="G142" s="114" t="s">
        <v>638</v>
      </c>
      <c r="H142" s="115" t="s">
        <v>639</v>
      </c>
      <c r="I142" s="115" t="s">
        <v>640</v>
      </c>
    </row>
    <row r="143" spans="1:9" x14ac:dyDescent="0.2">
      <c r="A143" s="117">
        <v>141</v>
      </c>
      <c r="B143" s="118" t="s">
        <v>641</v>
      </c>
      <c r="C143" s="119" t="s">
        <v>642</v>
      </c>
      <c r="D143" s="119" t="s">
        <v>48</v>
      </c>
      <c r="E143" s="119" t="s">
        <v>51</v>
      </c>
      <c r="F143" s="219">
        <f>VLOOKUP(B143,paysheet!$B$3:$AM$167,38,0)</f>
        <v>10000</v>
      </c>
      <c r="G143" s="114">
        <v>6555747923</v>
      </c>
      <c r="H143" s="115" t="s">
        <v>294</v>
      </c>
      <c r="I143" s="115" t="s">
        <v>223</v>
      </c>
    </row>
    <row r="144" spans="1:9" x14ac:dyDescent="0.2">
      <c r="A144" s="117">
        <v>142</v>
      </c>
      <c r="B144" s="118" t="s">
        <v>647</v>
      </c>
      <c r="C144" s="119" t="s">
        <v>648</v>
      </c>
      <c r="D144" s="119" t="s">
        <v>48</v>
      </c>
      <c r="E144" s="119" t="s">
        <v>51</v>
      </c>
      <c r="F144" s="219">
        <f>VLOOKUP(B144,paysheet!$B$3:$AM$167,38,0)</f>
        <v>10000</v>
      </c>
      <c r="G144" s="114">
        <v>6311882557</v>
      </c>
      <c r="H144" s="115" t="s">
        <v>486</v>
      </c>
      <c r="I144" s="115" t="s">
        <v>649</v>
      </c>
    </row>
    <row r="145" spans="1:9" x14ac:dyDescent="0.2">
      <c r="A145" s="117">
        <v>143</v>
      </c>
      <c r="B145" s="118" t="s">
        <v>650</v>
      </c>
      <c r="C145" s="119" t="s">
        <v>651</v>
      </c>
      <c r="D145" s="119" t="s">
        <v>48</v>
      </c>
      <c r="E145" s="119" t="s">
        <v>51</v>
      </c>
      <c r="F145" s="219">
        <f>VLOOKUP(B145,paysheet!$B$3:$AM$167,38,0)</f>
        <v>10000</v>
      </c>
      <c r="G145" s="126" t="s">
        <v>823</v>
      </c>
      <c r="H145" s="115" t="s">
        <v>591</v>
      </c>
      <c r="I145" s="115" t="s">
        <v>592</v>
      </c>
    </row>
    <row r="146" spans="1:9" x14ac:dyDescent="0.2">
      <c r="A146" s="117">
        <v>144</v>
      </c>
      <c r="B146" s="118" t="s">
        <v>652</v>
      </c>
      <c r="C146" s="119" t="s">
        <v>653</v>
      </c>
      <c r="D146" s="119" t="s">
        <v>48</v>
      </c>
      <c r="E146" s="119" t="s">
        <v>51</v>
      </c>
      <c r="F146" s="219">
        <f>VLOOKUP(B146,paysheet!$B$3:$AM$167,38,0)</f>
        <v>3872</v>
      </c>
      <c r="G146" s="114" t="s">
        <v>654</v>
      </c>
      <c r="H146" s="115" t="s">
        <v>115</v>
      </c>
      <c r="I146" s="115" t="s">
        <v>148</v>
      </c>
    </row>
    <row r="147" spans="1:9" x14ac:dyDescent="0.2">
      <c r="A147" s="117">
        <v>145</v>
      </c>
      <c r="B147" s="118" t="s">
        <v>655</v>
      </c>
      <c r="C147" s="119" t="s">
        <v>437</v>
      </c>
      <c r="D147" s="119" t="s">
        <v>48</v>
      </c>
      <c r="E147" s="119" t="s">
        <v>51</v>
      </c>
      <c r="F147" s="219">
        <f>VLOOKUP(B147,paysheet!$B$3:$AM$167,38,0)</f>
        <v>9677</v>
      </c>
      <c r="G147" s="114" t="s">
        <v>677</v>
      </c>
      <c r="H147" s="115" t="s">
        <v>416</v>
      </c>
      <c r="I147" s="115" t="s">
        <v>678</v>
      </c>
    </row>
    <row r="148" spans="1:9" x14ac:dyDescent="0.2">
      <c r="A148" s="117">
        <v>146</v>
      </c>
      <c r="B148" s="118" t="s">
        <v>658</v>
      </c>
      <c r="C148" s="119" t="s">
        <v>659</v>
      </c>
      <c r="D148" s="119" t="s">
        <v>48</v>
      </c>
      <c r="E148" s="119" t="s">
        <v>51</v>
      </c>
      <c r="F148" s="219">
        <f>VLOOKUP(B148,paysheet!$B$3:$AM$167,38,0)</f>
        <v>10000</v>
      </c>
      <c r="G148" s="185">
        <v>50367232217</v>
      </c>
      <c r="H148" s="184" t="s">
        <v>639</v>
      </c>
      <c r="I148" s="184" t="s">
        <v>853</v>
      </c>
    </row>
    <row r="149" spans="1:9" x14ac:dyDescent="0.2">
      <c r="A149" s="117">
        <v>147</v>
      </c>
      <c r="B149" s="118" t="s">
        <v>662</v>
      </c>
      <c r="C149" s="119" t="s">
        <v>663</v>
      </c>
      <c r="D149" s="119" t="s">
        <v>48</v>
      </c>
      <c r="E149" s="119" t="s">
        <v>51</v>
      </c>
      <c r="F149" s="219">
        <f>VLOOKUP(B149,paysheet!$B$3:$AM$167,38,0)</f>
        <v>2903</v>
      </c>
      <c r="G149" s="114" t="s">
        <v>664</v>
      </c>
      <c r="H149" s="115" t="s">
        <v>506</v>
      </c>
      <c r="I149" s="115" t="s">
        <v>665</v>
      </c>
    </row>
    <row r="150" spans="1:9" x14ac:dyDescent="0.2">
      <c r="A150" s="117">
        <v>148</v>
      </c>
      <c r="B150" s="118" t="s">
        <v>696</v>
      </c>
      <c r="C150" s="119" t="s">
        <v>709</v>
      </c>
      <c r="D150" s="119" t="s">
        <v>48</v>
      </c>
      <c r="E150" s="119" t="s">
        <v>51</v>
      </c>
      <c r="F150" s="219">
        <f>VLOOKUP(B150,paysheet!$B$3:$AM$167,38,0)</f>
        <v>5528</v>
      </c>
      <c r="G150" s="114" t="s">
        <v>722</v>
      </c>
      <c r="H150" s="115" t="s">
        <v>240</v>
      </c>
      <c r="I150" s="115" t="s">
        <v>723</v>
      </c>
    </row>
    <row r="151" spans="1:9" x14ac:dyDescent="0.2">
      <c r="A151" s="117">
        <v>149</v>
      </c>
      <c r="B151" s="118" t="s">
        <v>697</v>
      </c>
      <c r="C151" s="119" t="s">
        <v>710</v>
      </c>
      <c r="D151" s="119" t="s">
        <v>48</v>
      </c>
      <c r="E151" s="119" t="s">
        <v>51</v>
      </c>
      <c r="F151" s="219">
        <f>VLOOKUP(B151,paysheet!$B$3:$AM$167,38,0)</f>
        <v>5807</v>
      </c>
      <c r="G151" s="114" t="s">
        <v>724</v>
      </c>
      <c r="H151" s="115" t="s">
        <v>725</v>
      </c>
      <c r="I151" s="115" t="s">
        <v>726</v>
      </c>
    </row>
    <row r="152" spans="1:9" x14ac:dyDescent="0.2">
      <c r="A152" s="117">
        <v>150</v>
      </c>
      <c r="B152" s="118" t="s">
        <v>699</v>
      </c>
      <c r="C152" s="119" t="s">
        <v>712</v>
      </c>
      <c r="D152" s="119" t="s">
        <v>48</v>
      </c>
      <c r="E152" s="119" t="s">
        <v>51</v>
      </c>
      <c r="F152" s="219">
        <f>VLOOKUP(B152,paysheet!$B$3:$AM$167,38,0)</f>
        <v>5161</v>
      </c>
      <c r="G152" s="114" t="s">
        <v>727</v>
      </c>
      <c r="H152" s="115" t="s">
        <v>728</v>
      </c>
      <c r="I152" s="115" t="s">
        <v>729</v>
      </c>
    </row>
    <row r="153" spans="1:9" x14ac:dyDescent="0.2">
      <c r="A153" s="117">
        <v>151</v>
      </c>
      <c r="B153" s="118" t="s">
        <v>698</v>
      </c>
      <c r="C153" s="119" t="s">
        <v>711</v>
      </c>
      <c r="D153" s="119" t="s">
        <v>48</v>
      </c>
      <c r="E153" s="119" t="s">
        <v>51</v>
      </c>
      <c r="F153" s="219">
        <f>VLOOKUP(B153,paysheet!$B$3:$AM$167,38,0)</f>
        <v>5485</v>
      </c>
      <c r="G153" s="114" t="s">
        <v>730</v>
      </c>
      <c r="H153" s="115" t="s">
        <v>591</v>
      </c>
      <c r="I153" s="115" t="s">
        <v>729</v>
      </c>
    </row>
    <row r="154" spans="1:9" x14ac:dyDescent="0.2">
      <c r="A154" s="117"/>
      <c r="B154" s="105"/>
      <c r="C154" s="106"/>
      <c r="D154" s="106"/>
      <c r="E154" s="120" t="s">
        <v>71</v>
      </c>
      <c r="F154" s="121">
        <f>SUM(F3:F153)</f>
        <v>1916558</v>
      </c>
      <c r="G154" s="122"/>
      <c r="H154" s="123"/>
      <c r="I154" s="123"/>
    </row>
  </sheetData>
  <autoFilter ref="A2:I154" xr:uid="{00000000-0009-0000-0000-000007000000}"/>
  <mergeCells count="1">
    <mergeCell ref="A1:I1"/>
  </mergeCells>
  <conditionalFormatting sqref="B105">
    <cfRule type="duplicateValues" dxfId="34" priority="9"/>
  </conditionalFormatting>
  <conditionalFormatting sqref="G154:G1048576 G1:G2">
    <cfRule type="duplicateValues" dxfId="33" priority="6"/>
  </conditionalFormatting>
  <conditionalFormatting sqref="B1:B1048576">
    <cfRule type="duplicateValues" dxfId="32" priority="1"/>
  </conditionalFormatting>
  <conditionalFormatting sqref="G3:G153">
    <cfRule type="duplicateValues" dxfId="31" priority="441"/>
  </conditionalFormatting>
  <pageMargins left="0.7" right="0.7" top="0.34027777777777801" bottom="0.75" header="0.51180555555555496" footer="0.51180555555555496"/>
  <pageSetup scale="60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zoomScaleNormal="100" workbookViewId="0" xr3:uid="{44B22561-5205-5C8A-B808-2C70100D228F}">
      <selection activeCell="H16" sqref="H16"/>
    </sheetView>
  </sheetViews>
  <sheetFormatPr defaultRowHeight="15" x14ac:dyDescent="0.2"/>
  <cols>
    <col min="1" max="1" width="4.03515625" style="100" customWidth="1"/>
    <col min="2" max="2" width="12.375" customWidth="1"/>
    <col min="3" max="3" width="24.078125" customWidth="1"/>
    <col min="4" max="4" width="4.9765625" customWidth="1"/>
    <col min="5" max="5" width="6.05078125" customWidth="1"/>
    <col min="6" max="6" width="9.55078125" customWidth="1"/>
    <col min="7" max="7" width="8.875" customWidth="1"/>
    <col min="8" max="8" width="20.3125" customWidth="1"/>
    <col min="9" max="1025" width="8.7421875" customWidth="1"/>
  </cols>
  <sheetData>
    <row r="1" spans="1:11" ht="22.5" customHeight="1" x14ac:dyDescent="0.2">
      <c r="A1" s="236" t="s">
        <v>688</v>
      </c>
      <c r="B1" s="236"/>
      <c r="C1" s="236"/>
      <c r="D1" s="236"/>
      <c r="E1" s="236"/>
      <c r="F1" s="236"/>
      <c r="G1" s="236"/>
      <c r="H1" s="236"/>
    </row>
    <row r="2" spans="1:11" ht="27.75" x14ac:dyDescent="0.2">
      <c r="A2" s="111" t="s">
        <v>81</v>
      </c>
      <c r="B2" s="110" t="s">
        <v>82</v>
      </c>
      <c r="C2" s="111" t="s">
        <v>83</v>
      </c>
      <c r="D2" s="109" t="s">
        <v>44</v>
      </c>
      <c r="E2" s="109" t="s">
        <v>43</v>
      </c>
      <c r="F2" s="112" t="s">
        <v>108</v>
      </c>
      <c r="G2" s="103" t="s">
        <v>666</v>
      </c>
      <c r="H2" s="124" t="s">
        <v>667</v>
      </c>
    </row>
    <row r="3" spans="1:11" x14ac:dyDescent="0.2">
      <c r="A3" s="117">
        <v>1</v>
      </c>
      <c r="B3" s="105" t="s">
        <v>418</v>
      </c>
      <c r="C3" s="106" t="s">
        <v>419</v>
      </c>
      <c r="D3" s="106" t="s">
        <v>48</v>
      </c>
      <c r="E3" s="106" t="s">
        <v>49</v>
      </c>
      <c r="F3" s="123">
        <f>VLOOKUP(B3,paysheet!$B$3:$AM$167,38,0)</f>
        <v>9033</v>
      </c>
      <c r="G3" s="122" t="s">
        <v>668</v>
      </c>
      <c r="H3" s="123"/>
    </row>
    <row r="4" spans="1:11" x14ac:dyDescent="0.2">
      <c r="A4" s="117">
        <v>2</v>
      </c>
      <c r="B4" s="105" t="s">
        <v>422</v>
      </c>
      <c r="C4" s="106" t="s">
        <v>423</v>
      </c>
      <c r="D4" s="106" t="s">
        <v>48</v>
      </c>
      <c r="E4" s="106" t="s">
        <v>49</v>
      </c>
      <c r="F4" s="123">
        <f>VLOOKUP(B4,paysheet!$B$3:$AM$167,38,0)</f>
        <v>9677</v>
      </c>
      <c r="G4" s="122" t="s">
        <v>668</v>
      </c>
      <c r="H4" s="123"/>
    </row>
    <row r="5" spans="1:11" x14ac:dyDescent="0.2">
      <c r="A5" s="117">
        <v>3</v>
      </c>
      <c r="B5" s="105" t="s">
        <v>428</v>
      </c>
      <c r="C5" s="106" t="s">
        <v>429</v>
      </c>
      <c r="D5" s="106" t="s">
        <v>48</v>
      </c>
      <c r="E5" s="106" t="s">
        <v>49</v>
      </c>
      <c r="F5" s="123">
        <f>VLOOKUP(B5,paysheet!$B$3:$AM$167,38,0)</f>
        <v>9356</v>
      </c>
      <c r="G5" s="122" t="s">
        <v>668</v>
      </c>
      <c r="H5" s="123"/>
    </row>
    <row r="6" spans="1:11" x14ac:dyDescent="0.2">
      <c r="A6" s="117">
        <v>4</v>
      </c>
      <c r="B6" s="105" t="s">
        <v>436</v>
      </c>
      <c r="C6" s="106" t="s">
        <v>437</v>
      </c>
      <c r="D6" s="106" t="s">
        <v>48</v>
      </c>
      <c r="E6" s="106" t="s">
        <v>49</v>
      </c>
      <c r="F6" s="123">
        <f>VLOOKUP(B6,paysheet!$B$3:$AM$167,38,0)</f>
        <v>9033</v>
      </c>
      <c r="G6" s="122" t="s">
        <v>668</v>
      </c>
      <c r="H6" s="123"/>
    </row>
    <row r="7" spans="1:11" x14ac:dyDescent="0.2">
      <c r="A7" s="117">
        <v>5</v>
      </c>
      <c r="B7" s="105" t="s">
        <v>440</v>
      </c>
      <c r="C7" s="106" t="s">
        <v>441</v>
      </c>
      <c r="D7" s="106" t="s">
        <v>48</v>
      </c>
      <c r="E7" s="106" t="s">
        <v>49</v>
      </c>
      <c r="F7" s="123">
        <f>VLOOKUP(B7,paysheet!$B$3:$AM$167,38,0)</f>
        <v>9356</v>
      </c>
      <c r="G7" s="122" t="s">
        <v>668</v>
      </c>
      <c r="H7" s="123"/>
      <c r="K7" s="125"/>
    </row>
    <row r="8" spans="1:11" x14ac:dyDescent="0.2">
      <c r="A8" s="117">
        <v>6</v>
      </c>
      <c r="B8" s="105" t="s">
        <v>690</v>
      </c>
      <c r="C8" s="106" t="s">
        <v>691</v>
      </c>
      <c r="D8" s="106" t="s">
        <v>47</v>
      </c>
      <c r="E8" s="106" t="s">
        <v>51</v>
      </c>
      <c r="F8" s="123">
        <f>VLOOKUP(B8,paysheet!$B$3:$AM$167,38,0)</f>
        <v>5806</v>
      </c>
      <c r="G8" s="122" t="s">
        <v>668</v>
      </c>
      <c r="H8" s="123"/>
    </row>
    <row r="9" spans="1:11" x14ac:dyDescent="0.2">
      <c r="A9" s="117">
        <v>7</v>
      </c>
      <c r="B9" s="105" t="s">
        <v>634</v>
      </c>
      <c r="C9" s="106" t="s">
        <v>635</v>
      </c>
      <c r="D9" s="106" t="s">
        <v>48</v>
      </c>
      <c r="E9" s="106" t="s">
        <v>51</v>
      </c>
      <c r="F9" s="123">
        <f>VLOOKUP(B9,paysheet!$B$3:$AM$167,38,0)</f>
        <v>4515</v>
      </c>
      <c r="G9" s="122" t="s">
        <v>668</v>
      </c>
      <c r="H9" s="123"/>
    </row>
    <row r="10" spans="1:11" x14ac:dyDescent="0.2">
      <c r="A10" s="117">
        <v>8</v>
      </c>
      <c r="B10" s="105" t="s">
        <v>643</v>
      </c>
      <c r="C10" s="106" t="s">
        <v>644</v>
      </c>
      <c r="D10" s="106" t="s">
        <v>48</v>
      </c>
      <c r="E10" s="106" t="s">
        <v>51</v>
      </c>
      <c r="F10" s="123">
        <f>VLOOKUP(B10,paysheet!$B$3:$AM$167,38,0)</f>
        <v>9956</v>
      </c>
      <c r="G10" s="122" t="s">
        <v>668</v>
      </c>
      <c r="H10" s="123"/>
    </row>
    <row r="11" spans="1:11" x14ac:dyDescent="0.2">
      <c r="A11" s="117"/>
      <c r="B11" s="123"/>
      <c r="C11" s="123"/>
      <c r="D11" s="106"/>
      <c r="E11" s="106"/>
      <c r="F11" s="121">
        <f>SUM(F3:F10)</f>
        <v>66732</v>
      </c>
      <c r="G11" s="123"/>
      <c r="H11" s="123"/>
    </row>
  </sheetData>
  <mergeCells count="1">
    <mergeCell ref="A1:H1"/>
  </mergeCells>
  <conditionalFormatting sqref="B11:B1048576 B2">
    <cfRule type="duplicateValues" dxfId="30" priority="7"/>
  </conditionalFormatting>
  <conditionalFormatting sqref="B3:B10">
    <cfRule type="duplicateValues" dxfId="29" priority="3"/>
  </conditionalFormatting>
  <conditionalFormatting sqref="B10">
    <cfRule type="duplicateValues" dxfId="28" priority="401"/>
  </conditionalFormatting>
  <conditionalFormatting sqref="B3:B9">
    <cfRule type="duplicateValues" dxfId="27" priority="403"/>
  </conditionalFormatting>
  <pageMargins left="0.7" right="0.7" top="0.30972222222222201" bottom="0.29027777777777802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Cover</vt:lpstr>
      <vt:lpstr>Reconciliation</vt:lpstr>
      <vt:lpstr>Summary</vt:lpstr>
      <vt:lpstr>Recon with Budget</vt:lpstr>
      <vt:lpstr>paysheet</vt:lpstr>
      <vt:lpstr>Additions</vt:lpstr>
      <vt:lpstr>Delation</vt:lpstr>
      <vt:lpstr>Bank</vt:lpstr>
      <vt:lpstr>Cash</vt:lpstr>
      <vt:lpstr>Hold</vt:lpstr>
      <vt:lpstr>Arrears</vt:lpstr>
      <vt:lpstr>Sal Adv</vt:lpstr>
      <vt:lpstr>Bank!_FilterDatabase</vt:lpstr>
      <vt:lpstr>Cash!_FilterDatabase</vt:lpstr>
      <vt:lpstr>paysheet!Print_Area</vt:lpstr>
      <vt:lpstr>Bank!Print_Titles</vt:lpstr>
      <vt:lpstr>paysheet!Print_Titles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aqmin</cp:lastModifiedBy>
  <cp:revision>7</cp:revision>
  <cp:lastPrinted>2018-09-04T18:00:39Z</cp:lastPrinted>
  <dcterms:created xsi:type="dcterms:W3CDTF">2006-09-16T00:00:00Z</dcterms:created>
  <dcterms:modified xsi:type="dcterms:W3CDTF">2018-09-04T18:10:07Z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